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ain\GitCourse\UCB-VIRT-DATA-PT-05-2023-U-LOLC\02-Homework\01-Excel\Starter_Code\"/>
    </mc:Choice>
  </mc:AlternateContent>
  <xr:revisionPtr revIDLastSave="0" documentId="13_ncr:1_{429A3D94-B61F-48B2-8C46-2523BD4B91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ategory Pivot" sheetId="2" r:id="rId2"/>
    <sheet name="Sub-Category Pivot" sheetId="3" r:id="rId3"/>
    <sheet name="Conversion Pivot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Crowdfunding!$A$1:$R$1001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K7" i="6"/>
  <c r="K6" i="6"/>
  <c r="K5" i="6"/>
  <c r="K4" i="6"/>
  <c r="K3" i="6"/>
  <c r="K2" i="6"/>
  <c r="E2" i="6"/>
  <c r="E7" i="6"/>
  <c r="E6" i="6"/>
  <c r="E5" i="6"/>
  <c r="E4" i="6"/>
  <c r="E3" i="6"/>
  <c r="D13" i="5"/>
  <c r="D12" i="5"/>
  <c r="D11" i="5"/>
  <c r="D10" i="5"/>
  <c r="D9" i="5"/>
  <c r="D8" i="5"/>
  <c r="D7" i="5"/>
  <c r="D6" i="5"/>
  <c r="D5" i="5"/>
  <c r="D4" i="5"/>
  <c r="D3" i="5"/>
  <c r="C3" i="5"/>
  <c r="D2" i="5"/>
  <c r="C10" i="5"/>
  <c r="C13" i="5"/>
  <c r="C12" i="5"/>
  <c r="C11" i="5"/>
  <c r="C9" i="5"/>
  <c r="C8" i="5"/>
  <c r="C7" i="5"/>
  <c r="C6" i="5"/>
  <c r="C5" i="5"/>
  <c r="C4" i="5"/>
  <c r="B3" i="5"/>
  <c r="B4" i="5"/>
  <c r="B5" i="5"/>
  <c r="B6" i="5"/>
  <c r="B7" i="5"/>
  <c r="B8" i="5"/>
  <c r="B9" i="5"/>
  <c r="B10" i="5"/>
  <c r="B11" i="5"/>
  <c r="B12" i="5"/>
  <c r="B13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H2" i="5" s="1"/>
  <c r="E10" i="5"/>
  <c r="H10" i="5" s="1"/>
  <c r="E6" i="5"/>
  <c r="H6" i="5" s="1"/>
  <c r="E13" i="5"/>
  <c r="H13" i="5" s="1"/>
  <c r="E9" i="5"/>
  <c r="F9" i="5" s="1"/>
  <c r="E5" i="5"/>
  <c r="F5" i="5" s="1"/>
  <c r="E12" i="5"/>
  <c r="F12" i="5" s="1"/>
  <c r="E8" i="5"/>
  <c r="G8" i="5" s="1"/>
  <c r="E4" i="5"/>
  <c r="G4" i="5" s="1"/>
  <c r="E11" i="5"/>
  <c r="F11" i="5" s="1"/>
  <c r="E7" i="5"/>
  <c r="H7" i="5" s="1"/>
  <c r="E3" i="5"/>
  <c r="F3" i="5" s="1"/>
  <c r="F7" i="5" l="1"/>
  <c r="G6" i="5"/>
  <c r="H12" i="5"/>
  <c r="F6" i="5"/>
  <c r="G9" i="5"/>
  <c r="H5" i="5"/>
  <c r="H8" i="5"/>
  <c r="G5" i="5"/>
  <c r="F2" i="5"/>
  <c r="F8" i="5"/>
  <c r="G13" i="5"/>
  <c r="F10" i="5"/>
  <c r="G7" i="5"/>
  <c r="G11" i="5"/>
  <c r="H4" i="5"/>
  <c r="G12" i="5"/>
  <c r="H9" i="5"/>
  <c r="H11" i="5"/>
  <c r="G2" i="5"/>
  <c r="F4" i="5"/>
  <c r="F13" i="5"/>
  <c r="H3" i="5"/>
  <c r="G3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ajain</author>
  </authors>
  <commentList>
    <comment ref="J15" authorId="0" shapeId="0" xr:uid="{91290AF4-3B81-456B-A107-D377D6121ECA}">
      <text>
        <r>
          <rPr>
            <b/>
            <sz val="9"/>
            <color indexed="81"/>
            <rFont val="Tahoma"/>
            <family val="2"/>
          </rPr>
          <t>ajain:</t>
        </r>
        <r>
          <rPr>
            <sz val="9"/>
            <color indexed="81"/>
            <rFont val="Tahoma"/>
            <family val="2"/>
          </rPr>
          <t xml:space="preserve">
- The Median better summarizes this data because there is very high variance and potential outliers that can skew the mean and distribution of the data to the right.
- There is more variability with the successful campaigns. This does make sense because we have a higher standard deviation for successful campaigns which tells us the data is more spread apart.</t>
        </r>
      </text>
    </comment>
  </commentList>
</comments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<sst xmlns="http://schemas.openxmlformats.org/spreadsheetml/2006/main" count="9068" uniqueCount="2114">
  <si>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</si>
  <si>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</si>
  <si>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</si>
  <si>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</si>
  <si>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</si>
  <si>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</si>
  <si>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</si>
  <si>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</si>
  <si>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</si>
  <si>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</si>
  <si>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</si>
  <si>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</si>
  <si>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</si>
  <si>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</si>
  <si>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</si>
  <si>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</si>
  <si>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</si>
  <si>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</si>
  <si>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</si>
  <si>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</si>
  <si>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</si>
  <si>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</si>
  <si>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</si>
  <si>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</si>
  <si>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</si>
  <si>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</si>
  <si>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</si>
  <si>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</si>
  <si>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</si>
  <si>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</si>
  <si>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</si>
  <si>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</si>
  <si>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</si>
  <si>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</si>
  <si>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</si>
  <si>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</si>
  <si>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</si>
  <si>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</si>
  <si>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</si>
  <si>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</si>
  <si>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</si>
  <si>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</si>
  <si>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</si>
  <si>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</si>
  <si>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</si>
  <si>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</si>
  <si>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</si>
  <si>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</si>
  <si>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</si>
  <si>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</si>
  <si>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</si>
  <si>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</si>
  <si>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</si>
  <si>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</si>
  <si>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</si>
  <si>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</si>
  <si>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</si>
  <si>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</si>
  <si>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</si>
  <si>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</si>
  <si>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</si>
  <si>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</si>
  <si>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</si>
  <si>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</si>
  <si>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</si>
  <si>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</si>
  <si>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</si>
  <si>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</si>
  <si>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</si>
  <si>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</si>
  <si>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</si>
  <si>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</si>
  <si>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</si>
  <si>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</si>
  <si>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</si>
  <si>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</si>
  <si>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</si>
  <si>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</si>
  <si>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</si>
  <si>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</si>
  <si>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</si>
  <si>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</si>
  <si>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</si>
  <si>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</si>
  <si>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</si>
  <si>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</si>
  <si>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</si>
  <si>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</si>
  <si>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</si>
  <si>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</si>
  <si>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</si>
  <si>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</si>
  <si>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</si>
  <si>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</si>
  <si>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</si>
  <si>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</si>
  <si>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</si>
  <si>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</si>
  <si>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</si>
  <si>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</si>
  <si>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</si>
  <si>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</si>
  <si>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</si>
  <si>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</si>
  <si>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</si>
  <si>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</si>
  <si>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</si>
  <si>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</si>
  <si>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</si>
  <si>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</si>
  <si>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</si>
  <si>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</si>
  <si>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</si>
  <si>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</si>
  <si>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</si>
  <si>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</si>
  <si>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</si>
  <si>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</si>
  <si>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</si>
  <si>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</si>
  <si>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</si>
  <si>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</si>
  <si>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</si>
  <si>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</si>
  <si>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</si>
  <si>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</si>
  <si>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</si>
  <si>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</si>
  <si>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</si>
  <si>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</si>
  <si>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</si>
  <si>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</si>
  <si>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</si>
  <si>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</si>
  <si>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</si>
  <si>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</si>
  <si>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</si>
  <si>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</si>
  <si>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</si>
  <si>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</si>
  <si>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</si>
  <si>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</si>
  <si>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</si>
  <si>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</si>
  <si>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</si>
  <si>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</si>
  <si>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</si>
  <si>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</si>
  <si>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</si>
  <si>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</si>
  <si>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</si>
  <si>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</si>
  <si>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</si>
  <si>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</si>
  <si>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</si>
  <si>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</si>
  <si>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</si>
  <si>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</si>
  <si>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</si>
  <si>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</si>
  <si>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</si>
  <si>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</si>
  <si>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</si>
  <si>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</si>
  <si>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</si>
  <si>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</si>
  <si>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</si>
  <si>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</si>
  <si>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</si>
  <si>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</si>
  <si>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</si>
  <si>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</si>
  <si>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</si>
  <si>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</si>
  <si>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</si>
  <si>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</si>
  <si>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</si>
  <si>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</si>
  <si>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</si>
  <si>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</si>
  <si>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</si>
  <si>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</si>
  <si>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</si>
  <si>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</si>
  <si>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</si>
  <si>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</si>
  <si>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</si>
  <si>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</si>
  <si>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</si>
  <si>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</si>
  <si>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</si>
  <si>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</si>
  <si>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</si>
  <si>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</si>
  <si>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</si>
  <si>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</si>
  <si>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</si>
  <si>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</si>
  <si>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</si>
  <si>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</si>
  <si>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</si>
  <si>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</si>
  <si>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</si>
  <si>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</si>
  <si>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</si>
  <si>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</si>
  <si>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</si>
  <si>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</si>
  <si>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</si>
  <si>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</si>
  <si>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</si>
  <si>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</si>
  <si>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</si>
  <si>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</si>
  <si>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</si>
  <si>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</si>
  <si>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</si>
  <si>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</si>
  <si>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</si>
  <si>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</si>
  <si>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</si>
  <si>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</si>
  <si>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</si>
  <si>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</si>
  <si>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</si>
  <si>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</si>
  <si>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</si>
  <si>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</si>
  <si>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</si>
  <si>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</si>
  <si>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</si>
  <si>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</si>
  <si>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</si>
  <si>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</si>
  <si>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</si>
  <si>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</si>
  <si>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</si>
  <si>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</si>
  <si>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</si>
  <si>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</si>
  <si>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</si>
  <si>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</si>
  <si>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</si>
  <si>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</si>
  <si>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</si>
  <si>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</si>
  <si>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</si>
  <si>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</si>
  <si>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</si>
  <si>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</si>
  <si>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</si>
  <si>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</si>
  <si>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</si>
  <si>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</si>
  <si>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</si>
  <si>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</si>
  <si>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</si>
  <si>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</si>
  <si>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</si>
  <si>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</si>
  <si>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</si>
  <si>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</si>
  <si>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</si>
  <si>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</si>
  <si>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</si>
  <si>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</si>
  <si>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</si>
  <si>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</si>
  <si>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</si>
  <si>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</si>
  <si>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</si>
  <si>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</si>
  <si>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</si>
  <si>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</si>
  <si>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</si>
  <si>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</si>
  <si>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</si>
  <si>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</si>
  <si>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</si>
  <si>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</si>
  <si>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</si>
  <si>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</si>
  <si>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</si>
  <si>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</si>
  <si>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</si>
  <si>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</si>
  <si>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</si>
  <si>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</si>
  <si>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</si>
  <si>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</si>
  <si>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</si>
  <si>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</si>
  <si>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</si>
  <si>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</si>
  <si>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</si>
  <si>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</si>
  <si>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</si>
  <si>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</si>
  <si>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</si>
  <si>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</si>
  <si>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</si>
  <si>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</si>
  <si>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</si>
  <si>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</si>
  <si>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</si>
  <si>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</si>
  <si>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</si>
  <si>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</si>
  <si>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</si>
  <si>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</si>
  <si>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</si>
  <si>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</si>
  <si>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</si>
  <si>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</si>
  <si>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</si>
  <si>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</si>
  <si>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</si>
  <si>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</si>
  <si>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</si>
  <si>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</si>
  <si>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</si>
  <si>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</si>
  <si>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</si>
  <si>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</si>
  <si>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</si>
  <si>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</si>
  <si>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</si>
  <si>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</si>
  <si>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</si>
  <si>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</si>
  <si>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</si>
  <si>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</si>
  <si>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</si>
  <si>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</si>
  <si>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</si>
  <si>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</si>
  <si>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</si>
  <si>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</si>
  <si>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</si>
  <si>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</si>
  <si>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</si>
  <si>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</si>
  <si>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</si>
  <si>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</si>
  <si>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</si>
  <si>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</si>
  <si>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</si>
  <si>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</si>
  <si>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</si>
  <si>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</si>
  <si>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</si>
  <si>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</si>
  <si>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</si>
  <si>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</si>
  <si>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</si>
  <si>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</si>
  <si>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</si>
  <si>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</si>
  <si>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</si>
  <si>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</si>
  <si>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</si>
  <si>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</si>
  <si>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</si>
  <si>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</si>
  <si>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</si>
  <si>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</si>
  <si>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</si>
  <si>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</si>
  <si>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</si>
  <si>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</si>
  <si>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</si>
  <si>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</si>
  <si>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</si>
  <si>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</si>
  <si>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</si>
  <si>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</si>
  <si>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</si>
  <si>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</si>
  <si>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</si>
  <si>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</si>
  <si>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</si>
  <si>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</si>
  <si>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</si>
  <si>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</si>
  <si>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</si>
  <si>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</si>
  <si>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</si>
  <si>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</si>
  <si>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</si>
  <si>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</si>
  <si>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</si>
  <si>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</si>
  <si>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</si>
  <si>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</si>
  <si>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</si>
  <si>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</si>
  <si>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</si>
  <si>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</si>
  <si>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</si>
  <si>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</si>
  <si>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</si>
  <si>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</si>
  <si>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</si>
  <si>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</si>
  <si>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</si>
  <si>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</si>
  <si>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</si>
  <si>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</si>
  <si>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</si>
  <si>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</si>
  <si>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</si>
  <si>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</si>
  <si>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</si>
  <si>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</si>
  <si>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</si>
  <si>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</si>
  <si>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</si>
  <si>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</si>
  <si>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</si>
  <si>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</si>
  <si>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</si>
  <si>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</si>
  <si>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</si>
  <si>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</si>
  <si>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</si>
  <si>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</si>
  <si>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</si>
  <si>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</si>
  <si>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</si>
  <si>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</si>
  <si>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</si>
  <si>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</si>
  <si>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</si>
  <si>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</si>
  <si>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</si>
  <si>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</si>
  <si>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</si>
  <si>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</si>
  <si>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</si>
  <si>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</si>
  <si>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</si>
  <si>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</si>
  <si>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</si>
  <si>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</si>
  <si>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</si>
  <si>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</si>
  <si>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</si>
  <si>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</si>
  <si>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</si>
  <si>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</si>
  <si>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</si>
  <si>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</si>
  <si>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</si>
  <si>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</si>
  <si>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</si>
  <si>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</si>
  <si>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</si>
  <si>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</si>
  <si>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</si>
  <si>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</si>
  <si>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</si>
  <si>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</si>
  <si>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</si>
  <si>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</si>
  <si>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</si>
  <si>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</si>
  <si>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</si>
  <si>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</si>
  <si>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</si>
  <si>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</si>
  <si>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</si>
  <si>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</si>
  <si>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</si>
  <si>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</si>
  <si>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</si>
  <si>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</si>
  <si>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</si>
  <si>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</si>
  <si>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</si>
  <si>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</si>
  <si>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</si>
  <si>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</si>
  <si>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</si>
  <si>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</si>
  <si>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</si>
  <si>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</si>
  <si>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</si>
  <si>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</si>
  <si>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</si>
  <si>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</si>
  <si>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</si>
  <si>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</si>
  <si>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</si>
  <si>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</si>
  <si>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</si>
  <si>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</si>
  <si>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</si>
  <si>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</si>
  <si>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</si>
  <si>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</si>
  <si>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</si>
  <si>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</si>
  <si>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</si>
  <si>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</si>
  <si>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</si>
  <si>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</si>
  <si>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</si>
  <si>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</si>
  <si>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</si>
  <si>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</si>
  <si>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</si>
  <si>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</si>
  <si>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</si>
  <si>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</si>
  <si>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</si>
  <si>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</si>
  <si>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</si>
  <si>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</si>
  <si>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</si>
  <si>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</si>
  <si>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</si>
  <si>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</si>
  <si>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</si>
  <si>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</si>
  <si>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</si>
  <si>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</si>
  <si>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</si>
  <si>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</si>
  <si>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</si>
  <si>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</si>
  <si>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</si>
  <si>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</si>
  <si>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</si>
  <si>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</si>
  <si>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</si>
  <si>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</si>
  <si>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</si>
  <si>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</si>
  <si>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</si>
  <si>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</si>
  <si>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</si>
  <si>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</si>
  <si>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</si>
  <si>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</si>
  <si>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</si>
  <si>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</si>
  <si>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</si>
  <si>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</si>
  <si>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</si>
  <si>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</si>
  <si>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</si>
  <si>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</si>
  <si>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</si>
  <si>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</si>
  <si>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</si>
  <si>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</si>
  <si>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</si>
  <si>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</si>
  <si>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</si>
  <si>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</si>
  <si>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</si>
  <si>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</si>
  <si>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</si>
  <si>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</si>
  <si>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</si>
  <si>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</si>
  <si>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</si>
  <si>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</si>
  <si>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</si>
  <si>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</si>
  <si>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</si>
  <si>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</si>
  <si>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</si>
  <si>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</si>
  <si>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</si>
  <si>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</si>
  <si>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</si>
  <si>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</si>
  <si>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</si>
  <si>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</si>
  <si>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</si>
  <si>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</si>
  <si>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</si>
  <si>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</si>
  <si>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</si>
  <si>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</si>
  <si>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</si>
  <si>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</si>
  <si>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</si>
  <si>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</si>
  <si>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</si>
  <si>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</si>
  <si>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</si>
  <si>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</si>
  <si>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</si>
  <si>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</si>
  <si>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</si>
  <si>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</si>
  <si>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</si>
  <si>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</si>
  <si>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</si>
  <si>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</si>
  <si>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</si>
  <si>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</si>
  <si>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</si>
  <si>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</si>
  <si>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</si>
  <si>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</si>
  <si>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</si>
  <si>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</si>
  <si>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</si>
  <si>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</si>
  <si>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</si>
  <si>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</si>
  <si>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</si>
  <si>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</si>
  <si>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</si>
  <si>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</si>
  <si>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</si>
  <si>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</si>
  <si>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</si>
  <si>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</si>
  <si>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</si>
  <si>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</si>
  <si>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</si>
  <si>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</si>
  <si>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</si>
  <si>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</si>
  <si>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</si>
  <si>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</si>
  <si>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</si>
  <si>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</si>
  <si>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</si>
  <si>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</si>
  <si>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</si>
  <si>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</si>
  <si>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</si>
  <si>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</si>
  <si>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</si>
  <si>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</si>
  <si>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</si>
  <si>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</si>
  <si>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</si>
  <si>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</si>
  <si>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</si>
  <si>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</si>
  <si>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</si>
  <si>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</si>
  <si>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</si>
  <si>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</si>
  <si>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</si>
  <si>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</si>
  <si>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</si>
  <si>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</si>
  <si>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</si>
  <si>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</si>
  <si>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</si>
  <si>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</si>
  <si>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</si>
  <si>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</si>
  <si>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</si>
  <si>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</si>
  <si>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</si>
  <si>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</si>
  <si>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</si>
  <si>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</si>
  <si>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</si>
  <si>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</si>
  <si>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</si>
  <si>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</si>
  <si>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</si>
  <si>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</si>
  <si>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</si>
  <si>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</si>
  <si>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</si>
  <si>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</si>
  <si>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</si>
  <si>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</si>
  <si>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</si>
  <si>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</si>
  <si>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</si>
  <si>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</si>
  <si>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</si>
  <si>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</si>
  <si>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</si>
  <si>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</si>
  <si>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</si>
  <si>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</si>
  <si>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</si>
  <si>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</si>
  <si>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</si>
  <si>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</si>
  <si>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</si>
  <si>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</si>
  <si>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</si>
  <si>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</si>
  <si>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</si>
  <si>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</si>
  <si>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</si>
  <si>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</si>
  <si>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</si>
  <si>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</si>
  <si>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</si>
  <si>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</si>
  <si>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</si>
  <si>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</si>
  <si>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</si>
  <si>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</si>
  <si>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</si>
  <si>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</si>
  <si>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</si>
  <si>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</si>
  <si>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</si>
  <si>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</si>
  <si>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</si>
  <si>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</si>
  <si>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</si>
  <si>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</si>
  <si>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</si>
  <si>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</si>
  <si>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</si>
  <si>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</si>
  <si>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</si>
  <si>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</si>
  <si>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</si>
  <si>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</si>
  <si>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</si>
  <si>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</si>
  <si>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</si>
  <si>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</si>
  <si>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</si>
  <si>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</si>
  <si>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</si>
  <si>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</si>
  <si>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</si>
  <si>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</si>
  <si>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</si>
  <si>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</si>
  <si>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</si>
  <si>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</si>
  <si>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</si>
  <si>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</si>
  <si>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</si>
  <si>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</si>
  <si>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</si>
  <si>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</si>
  <si>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</si>
  <si>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</si>
  <si>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</si>
  <si>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</si>
  <si>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</si>
  <si>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</si>
  <si>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</si>
  <si>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</si>
  <si>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</si>
  <si>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</si>
  <si>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</si>
  <si>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</si>
  <si>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</si>
  <si>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</si>
  <si>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</si>
  <si>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</si>
  <si>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</si>
  <si>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</si>
  <si>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</si>
  <si>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</si>
  <si>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</si>
  <si>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</si>
  <si>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</si>
  <si>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</si>
  <si>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</si>
  <si>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</si>
  <si>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</si>
  <si>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</si>
  <si>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</si>
  <si>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</si>
  <si>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</si>
  <si>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</si>
  <si>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</si>
  <si>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</si>
  <si>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</si>
  <si>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</si>
  <si>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</si>
  <si>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</si>
  <si>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</si>
  <si>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</si>
  <si>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</si>
  <si>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</si>
  <si>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</si>
  <si>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</si>
  <si>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</si>
  <si>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</si>
  <si>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</si>
  <si>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</si>
  <si>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</si>
  <si>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</si>
  <si>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</si>
  <si>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</si>
  <si>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</si>
  <si>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</si>
  <si>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</si>
  <si>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</si>
  <si>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</si>
  <si>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</si>
  <si>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</si>
  <si>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</si>
  <si>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</si>
  <si>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</si>
  <si>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</si>
  <si>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</si>
  <si>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</si>
  <si>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</si>
  <si>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</si>
  <si>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</si>
  <si>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</si>
  <si>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</si>
  <si>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</si>
  <si>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</si>
  <si>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</si>
  <si>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</si>
  <si>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</si>
  <si>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</si>
  <si>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</si>
  <si>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</si>
  <si>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</si>
  <si>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</si>
  <si>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</si>
  <si>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</si>
  <si>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</si>
  <si>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</si>
  <si>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</si>
  <si>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</si>
  <si>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</si>
  <si>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</si>
  <si>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</si>
  <si>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</si>
  <si>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</si>
  <si>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</si>
  <si>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</si>
  <si>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</si>
  <si>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</si>
  <si>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</si>
  <si>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</si>
  <si>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</si>
  <si>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</si>
  <si>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</si>
  <si>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</si>
  <si>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</si>
  <si>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</si>
  <si>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</si>
  <si>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</si>
  <si>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</si>
  <si>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</si>
  <si>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</si>
  <si>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</si>
  <si>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</si>
  <si>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</si>
  <si>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</si>
  <si>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</si>
  <si>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</si>
  <si>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</si>
  <si>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</si>
  <si>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</si>
  <si>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</si>
  <si>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</si>
  <si>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</si>
  <si>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</si>
  <si>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</si>
  <si>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</si>
  <si>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</si>
  <si>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</si>
  <si>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</si>
  <si>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</si>
  <si>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</si>
  <si>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</si>
  <si>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</si>
  <si>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</si>
  <si>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</si>
  <si>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</si>
  <si>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</si>
  <si>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</si>
  <si>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</si>
  <si>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</si>
  <si>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</si>
  <si>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</si>
  <si>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</si>
  <si>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</si>
  <si>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</si>
  <si>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</si>
  <si>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</si>
  <si>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</si>
  <si>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</si>
  <si>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</si>
  <si>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</si>
  <si>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</si>
  <si>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</si>
  <si>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</si>
  <si>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</si>
  <si>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</si>
  <si>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</si>
  <si>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</si>
  <si>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</si>
  <si>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</si>
  <si>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</si>
  <si>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</si>
  <si>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</si>
  <si>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</si>
  <si>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</si>
  <si>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</si>
  <si>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</si>
  <si>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</si>
  <si>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</si>
  <si>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</si>
  <si>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</si>
  <si>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</si>
  <si>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</si>
  <si>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</si>
  <si>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</si>
  <si>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</si>
  <si>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</si>
  <si>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</si>
  <si>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</si>
  <si>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</si>
  <si>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</si>
  <si>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</si>
  <si>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</si>
  <si>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</si>
  <si>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</si>
  <si>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</si>
  <si>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</si>
  <si>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</si>
  <si>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</si>
  <si>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</si>
  <si>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</si>
  <si>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</si>
  <si>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</si>
  <si>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</si>
  <si>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</si>
  <si>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</si>
  <si>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</si>
  <si>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</si>
  <si>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</si>
  <si>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</si>
  <si>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</si>
  <si>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</si>
  <si>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</si>
  <si>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</si>
  <si>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</si>
  <si>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</si>
  <si>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</si>
  <si>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</si>
  <si>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</si>
  <si>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</si>
  <si>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</si>
  <si>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</si>
  <si>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</si>
  <si>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</si>
  <si>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</si>
  <si>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</si>
  <si>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</si>
  <si>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</si>
  <si>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</si>
  <si>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</si>
  <si>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</si>
  <si>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</si>
  <si>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</si>
  <si>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</si>
  <si>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</si>
  <si>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</si>
  <si>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</si>
  <si>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</si>
  <si>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</si>
  <si>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</si>
  <si>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</si>
  <si>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</si>
  <si>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</si>
  <si>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</si>
  <si>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</si>
  <si>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</si>
  <si>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</si>
  <si>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</si>
  <si>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</si>
  <si>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</si>
  <si>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</si>
  <si>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</si>
  <si>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</si>
  <si>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</si>
  <si>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</si>
  <si>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</si>
  <si>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</si>
  <si>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</si>
  <si>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</si>
  <si>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</si>
  <si>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</si>
  <si>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</si>
  <si>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</si>
  <si>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</si>
  <si>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</si>
  <si>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</si>
  <si>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</si>
  <si>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</si>
  <si>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</si>
  <si>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</si>
  <si>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</si>
  <si>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</si>
  <si>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</si>
  <si>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</si>
  <si>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</si>
  <si>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</si>
  <si>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</si>
  <si>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</si>
  <si>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</si>
  <si>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</si>
  <si>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</si>
  <si>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</si>
  <si>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</si>
  <si>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</si>
  <si>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</si>
  <si>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</si>
  <si>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</si>
  <si>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</si>
  <si>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</si>
  <si>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</si>
  <si>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</si>
  <si>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</si>
  <si>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</si>
  <si>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</si>
  <si>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</si>
  <si>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</si>
  <si>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</si>
  <si>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</si>
  <si>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</si>
  <si>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</si>
  <si>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</si>
  <si>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</si>
  <si>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</si>
  <si>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</si>
  <si>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</si>
  <si>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</si>
  <si>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</si>
  <si>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</si>
  <si>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</si>
  <si>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</si>
  <si>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</si>
  <si>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</si>
  <si>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</si>
  <si>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</si>
  <si>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</si>
  <si>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</si>
  <si>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</si>
  <si>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</si>
  <si>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</si>
  <si>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</si>
  <si>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</si>
  <si>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</si>
  <si>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</si>
  <si>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</si>
  <si>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</si>
  <si>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</si>
  <si>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</si>
  <si>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</si>
  <si>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</si>
  <si>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</si>
  <si>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</si>
  <si>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</si>
  <si>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</si>
  <si>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</si>
  <si>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</si>
  <si>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</si>
  <si>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</si>
  <si>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</si>
  <si>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</si>
  <si>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</si>
  <si>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</si>
  <si>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</si>
  <si>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</si>
  <si>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</si>
  <si>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</si>
  <si>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</si>
  <si>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</si>
  <si>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</si>
  <si>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</si>
  <si>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</si>
  <si>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</si>
  <si>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</si>
  <si>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</si>
  <si>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</si>
  <si>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</si>
  <si>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</si>
  <si>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</si>
  <si>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</si>
  <si>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</si>
  <si>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</si>
  <si>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</si>
  <si>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</si>
  <si>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</si>
  <si>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</si>
  <si>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</si>
  <si>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</si>
  <si>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</si>
  <si>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</si>
  <si>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</si>
  <si>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</si>
  <si>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</si>
  <si>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</si>
  <si>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</si>
  <si>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</si>
  <si>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</si>
  <si>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</si>
  <si>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</si>
  <si>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</si>
  <si>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</si>
  <si>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</si>
  <si>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</si>
  <si>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</si>
  <si>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</si>
  <si>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</si>
  <si>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</si>
  <si>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</si>
  <si>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</si>
  <si>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</si>
  <si>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</si>
  <si>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</si>
  <si>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</si>
  <si>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</si>
  <si>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</si>
  <si>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</si>
  <si>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</si>
  <si>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</si>
  <si>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</si>
  <si>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</si>
  <si>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</si>
  <si>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</si>
  <si>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</si>
  <si>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</si>
  <si>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</si>
  <si>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</si>
  <si>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</si>
  <si>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</si>
  <si>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</si>
  <si>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</si>
  <si>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</si>
  <si>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</si>
  <si>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</si>
  <si>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</si>
  <si>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</si>
  <si>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</si>
  <si>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</si>
  <si>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</si>
  <si>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</si>
  <si>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</si>
  <si>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</si>
  <si>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</si>
  <si>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</si>
  <si>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</si>
  <si>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</si>
  <si>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</si>
  <si>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</si>
  <si>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</si>
  <si>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</si>
  <si>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</si>
  <si>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</si>
  <si>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</si>
  <si>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</si>
  <si>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</si>
  <si>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</si>
  <si>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</si>
  <si>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</si>
  <si>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</si>
  <si>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</si>
  <si>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</si>
  <si>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</si>
  <si>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</si>
  <si>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</si>
  <si>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</si>
  <si>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</si>
  <si>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</si>
  <si>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</si>
  <si>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</si>
  <si>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</si>
  <si>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</si>
  <si>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</si>
  <si>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</si>
  <si>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</si>
  <si>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</si>
  <si>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</si>
  <si>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</si>
  <si>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</si>
  <si>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</si>
  <si>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</si>
  <si>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</si>
  <si>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</si>
  <si>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</si>
  <si>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</si>
  <si>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</si>
  <si>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</si>
  <si>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</si>
  <si>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</si>
  <si>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</si>
  <si>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</si>
  <si>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</si>
  <si>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</si>
  <si>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</si>
  <si>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</si>
  <si>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</si>
  <si>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</si>
  <si>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</si>
  <si>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</si>
  <si>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</si>
  <si>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</si>
  <si>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</si>
  <si>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</si>
  <si>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</si>
  <si>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</si>
  <si>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</si>
  <si>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</si>
  <si>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</si>
  <si>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</si>
  <si>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</si>
  <si>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</si>
  <si>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</si>
  <si>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</si>
  <si>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</si>
  <si>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</si>
  <si>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</si>
  <si>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</si>
  <si>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</si>
  <si>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</si>
  <si>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</si>
  <si>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</si>
  <si>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</si>
  <si>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</si>
  <si>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</si>
  <si>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</si>
  <si>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</si>
  <si>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</si>
  <si>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</si>
  <si>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</si>
  <si>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</si>
  <si>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</si>
  <si>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</si>
  <si>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</si>
  <si>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</si>
  <si>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</si>
  <si>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</si>
  <si>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</si>
  <si>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</si>
  <si>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</si>
  <si>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</si>
  <si>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</si>
  <si>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</si>
  <si>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</si>
  <si>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</si>
  <si>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</si>
  <si>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</si>
  <si>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</si>
  <si>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</si>
  <si>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</si>
  <si>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</si>
  <si>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</si>
  <si>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</si>
  <si>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</si>
  <si>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</si>
  <si>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</si>
  <si>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</si>
  <si>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</si>
  <si>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</si>
  <si>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</si>
  <si>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</si>
  <si>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</si>
  <si>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</si>
  <si>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</si>
  <si>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</si>
  <si>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</si>
  <si>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</si>
  <si>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</si>
  <si>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</si>
  <si>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</si>
  <si>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</si>
  <si>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</si>
  <si>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</si>
  <si>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</si>
  <si>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</si>
  <si>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</si>
  <si>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</si>
  <si>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</si>
  <si>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</si>
  <si>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</si>
  <si>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</si>
  <si>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</si>
  <si>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</si>
  <si>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</si>
  <si>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</si>
  <si>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</si>
  <si>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</si>
  <si>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</si>
  <si>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</si>
  <si>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</si>
  <si>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</si>
  <si>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</si>
  <si>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</si>
  <si>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</si>
  <si>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</si>
  <si>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</si>
  <si>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</si>
  <si>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</si>
  <si>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</si>
  <si>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</si>
  <si>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</si>
  <si>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</si>
  <si>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</si>
  <si>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</si>
  <si>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</si>
  <si>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</si>
  <si>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</si>
  <si>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</si>
  <si>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</si>
  <si>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</si>
  <si>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</si>
  <si>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</si>
  <si>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</si>
  <si>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</si>
  <si>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</si>
  <si>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</si>
  <si>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</si>
  <si>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</si>
  <si>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</si>
  <si>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</si>
  <si>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</si>
  <si>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</si>
  <si>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</si>
  <si>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</si>
  <si>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</si>
  <si>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</si>
  <si>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</si>
  <si>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</si>
  <si>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</si>
  <si>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</si>
  <si>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</si>
  <si>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</si>
  <si>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</si>
  <si>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</si>
  <si>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</si>
  <si>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</si>
  <si>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</si>
  <si>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</si>
  <si>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</si>
  <si>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</si>
  <si>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</si>
  <si>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</si>
  <si>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</si>
  <si>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</si>
  <si>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</si>
  <si>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</si>
  <si>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</si>
  <si>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</si>
  <si>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</si>
  <si>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</si>
  <si>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</si>
  <si>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</si>
  <si>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</si>
  <si>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</si>
  <si>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</si>
  <si>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</si>
  <si>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</si>
  <si>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</si>
  <si>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</si>
  <si>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</si>
  <si>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</si>
  <si>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</si>
  <si>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</si>
  <si>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</si>
  <si>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</si>
  <si>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</si>
  <si>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</si>
  <si>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</si>
  <si>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</si>
  <si>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</si>
  <si>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</si>
  <si>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</si>
  <si>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</si>
  <si>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</si>
  <si>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</si>
  <si>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</si>
  <si>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</si>
  <si>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</si>
  <si>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</si>
  <si>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</si>
  <si>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</si>
  <si>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</si>
  <si>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</si>
  <si>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</si>
  <si>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</si>
  <si>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</si>
  <si>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</si>
  <si>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</si>
  <si>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</si>
  <si>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</si>
  <si>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</si>
  <si>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</si>
  <si>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</si>
  <si>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</si>
  <si>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</si>
  <si>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</si>
  <si>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</si>
  <si>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</si>
  <si>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</si>
  <si>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</si>
  <si>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</si>
  <si>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</si>
  <si>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</si>
  <si>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</si>
  <si>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</si>
  <si>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</si>
  <si>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</si>
  <si>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</si>
  <si>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</si>
  <si>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</si>
  <si>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</si>
  <si>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</si>
  <si>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</si>
  <si>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</si>
  <si>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</si>
  <si>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</si>
  <si>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</si>
  <si>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</si>
  <si>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</si>
  <si>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</si>
  <si>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</si>
  <si>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</si>
  <si>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</si>
  <si>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</si>
  <si>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</si>
  <si>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</si>
  <si>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</si>
  <si>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</si>
  <si>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</si>
  <si>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</si>
  <si>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</si>
  <si>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</si>
  <si>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</si>
  <si>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</si>
  <si>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</si>
  <si>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</si>
  <si>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</si>
  <si>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</si>
  <si>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</si>
  <si>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</si>
  <si>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</si>
  <si>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</si>
  <si>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</si>
  <si>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</si>
  <si>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</si>
  <si>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</si>
  <si>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</si>
  <si>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</si>
  <si>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</si>
  <si>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</si>
  <si>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</si>
  <si>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</si>
  <si>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</si>
  <si>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</si>
  <si>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</si>
  <si>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</si>
  <si>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</si>
  <si>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</si>
  <si>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</si>
  <si>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</si>
  <si>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</si>
  <si>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</si>
  <si>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</si>
  <si>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</si>
  <si>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</si>
  <si>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</si>
  <si>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</si>
  <si>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</si>
  <si>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</si>
  <si>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</si>
  <si>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</si>
  <si>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</si>
  <si>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</si>
  <si>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</si>
  <si>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</si>
  <si>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</si>
  <si>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</si>
  <si>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</si>
  <si>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</si>
  <si>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</si>
  <si>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</si>
  <si>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</si>
  <si>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</si>
  <si>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</si>
  <si>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</si>
  <si>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</si>
  <si>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</si>
  <si>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</si>
  <si>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</si>
  <si>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</si>
  <si>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</si>
  <si>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</si>
  <si>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</si>
  <si>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</si>
  <si>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</si>
  <si>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</si>
  <si>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</si>
  <si>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</si>
  <si>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</si>
  <si>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</si>
  <si>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</si>
  <si>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</si>
  <si>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</si>
  <si>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</si>
  <si>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</si>
  <si>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</si>
  <si>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</si>
  <si>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</si>
  <si>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</si>
  <si>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</si>
  <si>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</si>
  <si>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</si>
  <si>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</si>
  <si>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</si>
  <si>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</si>
  <si>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</si>
  <si>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</si>
  <si>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</si>
  <si>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</si>
  <si>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</si>
  <si>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</si>
  <si>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</si>
  <si>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</si>
  <si>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</si>
  <si>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</si>
  <si>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</si>
  <si>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</si>
  <si>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</si>
  <si>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</si>
  <si>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</si>
  <si>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</si>
  <si>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</si>
  <si>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</si>
  <si>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</si>
  <si>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</si>
  <si>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</si>
  <si>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</si>
  <si>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</si>
  <si>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</si>
  <si>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</si>
  <si>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</si>
  <si>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</si>
  <si>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</si>
  <si>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</si>
  <si>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</si>
  <si>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</si>
  <si>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</si>
  <si>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</si>
  <si>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</si>
  <si>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</si>
  <si>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</si>
  <si>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</si>
  <si>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</si>
  <si>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</si>
  <si>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</si>
  <si>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</si>
  <si>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</si>
  <si>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</si>
  <si>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</si>
  <si>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</si>
  <si>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</si>
  <si>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</si>
  <si>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</si>
  <si>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</si>
  <si>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</si>
  <si>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</si>
  <si>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</si>
  <si>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</si>
  <si>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</si>
  <si>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</si>
  <si>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</si>
  <si>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</si>
  <si>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</si>
  <si>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</si>
  <si>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</si>
  <si>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</si>
  <si>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</si>
  <si>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</si>
  <si>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</si>
  <si>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</si>
  <si>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</si>
  <si>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</si>
  <si>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</si>
  <si>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</si>
  <si>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</si>
  <si>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</si>
  <si>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</si>
  <si>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</si>
  <si>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</si>
  <si>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</si>
  <si>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</si>
  <si>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</si>
  <si>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</si>
  <si>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</si>
  <si>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</si>
  <si>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</si>
  <si>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</si>
  <si>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</si>
  <si>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</si>
  <si>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</si>
  <si>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</si>
  <si>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</si>
  <si>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</si>
  <si>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</si>
  <si>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</si>
  <si>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</si>
  <si>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</si>
  <si>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</si>
  <si>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</si>
  <si>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</si>
  <si>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</si>
  <si>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</si>
  <si>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</si>
  <si>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</si>
  <si>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</si>
  <si>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</si>
  <si>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</si>
  <si>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</si>
  <si>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</si>
  <si>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</si>
  <si>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</si>
  <si>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</si>
  <si>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</si>
  <si>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</si>
  <si>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</si>
  <si>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</si>
  <si>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</si>
  <si>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</si>
  <si>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</si>
  <si>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</si>
  <si>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</si>
  <si>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</si>
  <si>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</si>
  <si>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</si>
  <si>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</si>
  <si>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</si>
  <si>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</si>
  <si>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</si>
  <si>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</si>
  <si>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</si>
  <si>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</si>
  <si>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</si>
  <si>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</si>
  <si>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</si>
  <si>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</si>
  <si>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</si>
  <si>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</si>
  <si>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</si>
  <si>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</si>
  <si>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</si>
  <si>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</si>
  <si>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</si>
  <si>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</si>
  <si>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</si>
  <si>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</si>
  <si>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</si>
  <si>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</si>
  <si>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</si>
  <si>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</si>
  <si>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</si>
  <si>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</si>
  <si>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</si>
  <si>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</si>
  <si>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</si>
  <si>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</si>
  <si>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</si>
  <si>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</si>
  <si>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</si>
  <si>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</si>
  <si>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</si>
  <si>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</si>
  <si>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</si>
  <si>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</si>
  <si>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</si>
  <si>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</si>
  <si>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</si>
  <si>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</si>
  <si>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</si>
  <si>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</si>
  <si>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</si>
  <si>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</si>
  <si>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</si>
  <si>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</si>
  <si>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</si>
  <si>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</si>
  <si>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</si>
  <si>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</si>
  <si>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</si>
  <si>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</si>
  <si>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</si>
  <si>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</si>
  <si>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</si>
  <si>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</si>
  <si>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</si>
  <si>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</si>
  <si>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</si>
  <si>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</si>
  <si>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</si>
  <si>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</si>
  <si>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</si>
  <si>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</si>
  <si>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</si>
  <si>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</si>
  <si>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</si>
  <si>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</si>
  <si>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</si>
  <si>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</si>
  <si>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</si>
  <si>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</si>
  <si>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</si>
  <si>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</si>
  <si>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</si>
  <si>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</si>
  <si>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</si>
  <si>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</si>
  <si>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</si>
  <si>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</si>
  <si>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</si>
  <si>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</si>
  <si>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</si>
  <si>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</si>
  <si>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</si>
  <si>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</si>
  <si>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</si>
  <si>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</si>
  <si>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</si>
  <si>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</si>
  <si>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</si>
  <si>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</si>
  <si>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</si>
  <si>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</si>
  <si>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</si>
  <si>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</si>
  <si>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</si>
  <si>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</si>
  <si>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</si>
  <si>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</si>
  <si>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</si>
  <si>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</si>
  <si>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</si>
  <si>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</si>
  <si>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</si>
  <si>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</si>
  <si>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</si>
  <si>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</si>
  <si>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</si>
  <si>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</si>
  <si>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</si>
  <si>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</si>
  <si>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</si>
  <si>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</si>
  <si>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</si>
  <si>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</si>
  <si>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</si>
  <si>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</si>
  <si>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</si>
  <si>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</si>
  <si>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</si>
  <si>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</si>
  <si>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</si>
  <si>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</si>
  <si>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</si>
  <si>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</si>
  <si>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</si>
  <si>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</si>
  <si>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</si>
  <si>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</si>
  <si>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</si>
  <si>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</si>
  <si>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</si>
  <si>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</si>
  <si>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</si>
  <si>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</si>
  <si>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</si>
  <si>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</si>
  <si>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</si>
  <si>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</si>
  <si>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</si>
  <si>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</si>
  <si>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</si>
  <si>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</si>
  <si>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</si>
  <si>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</si>
  <si>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</si>
  <si>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</si>
  <si>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</si>
  <si>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</si>
  <si>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</si>
  <si>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</si>
  <si>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</si>
  <si>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</si>
  <si>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</si>
  <si>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</si>
  <si>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</si>
  <si>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</si>
  <si>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</si>
  <si>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</si>
  <si>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</si>
  <si>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</si>
  <si>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</si>
  <si>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</si>
  <si>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</si>
  <si>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</si>
  <si>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</si>
  <si>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</si>
  <si>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</si>
  <si>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</si>
  <si>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</si>
  <si>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</si>
  <si>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</si>
  <si>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</si>
  <si>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</si>
  <si>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</si>
  <si>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</si>
  <si>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</si>
  <si>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</si>
  <si>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</si>
  <si>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</si>
  <si>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</si>
  <si>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</si>
  <si>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</si>
  <si>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</si>
  <si>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</si>
  <si>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</si>
  <si>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</si>
  <si>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</si>
  <si>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</si>
  <si>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</si>
  <si>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</si>
  <si>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</si>
  <si>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</si>
  <si>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</si>
  <si>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</si>
  <si>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</si>
  <si>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</si>
  <si>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</si>
  <si>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</si>
  <si>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</si>
  <si>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</si>
  <si>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</si>
  <si>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</si>
  <si>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</si>
  <si>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</si>
  <si>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</si>
  <si>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</si>
  <si>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</si>
  <si>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</si>
  <si>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</si>
  <si>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</si>
  <si>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</si>
  <si>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</si>
  <si>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</si>
  <si>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</si>
  <si>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</si>
  <si>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</si>
  <si>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</si>
  <si>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</si>
  <si>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</si>
  <si>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</si>
  <si>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</si>
  <si>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</si>
  <si>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</si>
  <si>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</si>
  <si>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</si>
  <si>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</si>
  <si>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</si>
  <si>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</si>
  <si>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</si>
  <si>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</si>
  <si>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</si>
  <si>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</si>
  <si>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</si>
  <si>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</si>
  <si>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</si>
  <si>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</si>
  <si>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</si>
  <si>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</si>
  <si>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</si>
  <si>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</si>
  <si>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</si>
  <si>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</si>
  <si>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</si>
  <si>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</si>
  <si>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</si>
  <si>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</si>
  <si>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</si>
  <si>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</si>
  <si>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</si>
  <si>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</si>
  <si>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</si>
  <si>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</si>
  <si>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</si>
  <si>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</si>
  <si>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</si>
  <si>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</si>
  <si>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</si>
  <si>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</si>
  <si>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</si>
  <si>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</si>
  <si>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</si>
  <si>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</si>
  <si>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</si>
  <si>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</si>
  <si>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</si>
  <si>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</si>
  <si>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</si>
  <si>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</si>
  <si>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</si>
  <si>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</si>
  <si>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</si>
  <si>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</si>
  <si>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</si>
  <si>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</si>
  <si>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</si>
  <si>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</si>
  <si>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</si>
  <si>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</si>
  <si>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</si>
  <si>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</si>
  <si>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</si>
  <si>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</si>
  <si>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</si>
  <si>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</si>
  <si>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</si>
  <si>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</si>
  <si>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</si>
  <si>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</si>
  <si>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</si>
  <si>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</si>
  <si>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</si>
  <si>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</si>
  <si>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</si>
  <si>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</si>
  <si>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</si>
  <si>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</si>
  <si>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</si>
  <si>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</si>
  <si>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</si>
  <si>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</si>
  <si>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</si>
  <si>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</si>
  <si>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</si>
  <si>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</si>
  <si>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</si>
  <si>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</si>
  <si>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</si>
  <si>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</si>
  <si>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</si>
  <si>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</si>
  <si>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</si>
  <si>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</si>
  <si>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</si>
  <si>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</si>
  <si>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</si>
  <si>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</si>
  <si>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</si>
  <si>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</si>
  <si>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</si>
  <si>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</si>
  <si>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</si>
  <si>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</si>
  <si>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</si>
  <si>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</si>
  <si>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</si>
  <si>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</si>
  <si>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</si>
  <si>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</si>
  <si>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</si>
  <si>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</si>
  <si>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</si>
  <si>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</si>
  <si>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</si>
  <si>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</si>
  <si>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</si>
  <si>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</si>
  <si>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</si>
  <si>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</si>
  <si>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</si>
  <si>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</si>
  <si>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</si>
  <si>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</si>
  <si>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</si>
  <si>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</si>
  <si>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</si>
  <si>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</si>
  <si>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</si>
  <si>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</si>
  <si>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</si>
  <si>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</si>
  <si>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</si>
  <si>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</si>
  <si>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</si>
  <si>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</si>
  <si>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</si>
  <si>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</si>
  <si>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</si>
  <si>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</si>
  <si>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</si>
  <si>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</si>
  <si>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</si>
  <si>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</si>
  <si>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</si>
  <si>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</si>
  <si>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</si>
  <si>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</si>
  <si>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</si>
  <si>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</si>
  <si>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</si>
  <si>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</si>
  <si>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</si>
  <si>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</si>
  <si>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</si>
  <si>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</si>
  <si>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</si>
  <si>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</si>
  <si>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</si>
  <si>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</si>
  <si>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</si>
  <si>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</si>
  <si>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</si>
  <si>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</si>
  <si>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</si>
  <si>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</si>
  <si>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</si>
  <si>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</si>
  <si>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</si>
  <si>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</si>
  <si>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</si>
  <si>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</si>
  <si>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</si>
  <si>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</si>
  <si>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</si>
  <si>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</si>
  <si>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</si>
  <si>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</si>
  <si>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</si>
  <si>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</si>
  <si>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</si>
  <si>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</si>
  <si>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</si>
  <si>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</si>
  <si>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</si>
  <si>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</si>
  <si>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</si>
  <si>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</si>
  <si>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</si>
  <si>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</si>
  <si>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</si>
  <si>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</si>
  <si>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</si>
  <si>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</si>
  <si>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</si>
  <si>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</si>
  <si>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</si>
  <si>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</si>
  <si>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</si>
  <si>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</si>
  <si>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</si>
  <si>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</si>
  <si>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</si>
  <si>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</si>
  <si>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</si>
  <si>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</si>
  <si>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</si>
  <si>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</si>
  <si>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</si>
  <si>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</si>
  <si>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</si>
  <si>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</si>
  <si>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</si>
  <si>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</si>
  <si>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</si>
  <si>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</si>
  <si>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</si>
  <si>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</si>
  <si>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</si>
  <si>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</si>
  <si>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</si>
  <si>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</si>
  <si>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</si>
  <si>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</si>
  <si>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</si>
  <si>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</si>
  <si>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</si>
  <si>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</si>
  <si>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</si>
  <si>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</si>
  <si>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</si>
  <si>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</si>
  <si>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</si>
  <si>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</si>
  <si>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</si>
  <si>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</si>
  <si>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</si>
  <si>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</si>
  <si>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</si>
  <si>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</si>
  <si>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</si>
  <si>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</si>
  <si>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</si>
  <si>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</si>
  <si>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</si>
  <si>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</si>
  <si>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Deviation</t>
  </si>
  <si>
    <t>Successful Campaigns</t>
  </si>
  <si>
    <t>Un-successful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</si>
</sst>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166" fontId="0" fillId="0" borderId="0" xfId="42" applyNumberFormat="1" applyFont="1" applyAlignment="1">
      <alignment horizontal="center"/>
    </xf>
    <xf numFmtId="166" fontId="0" fillId="0" borderId="0" xfId="42" applyNumberFormat="1" applyFont="1" applyAlignment="1">
      <alignment horizontal="left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9AC-B887-1B4210273EC1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7-49AC-B887-1B4210273EC1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7-49AC-B887-1B4210273EC1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7-49AC-B887-1B421027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171544"/>
        <c:axId val="706172264"/>
      </c:barChart>
      <c:catAx>
        <c:axId val="7061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72264"/>
        <c:crosses val="autoZero"/>
        <c:auto val="1"/>
        <c:lblAlgn val="ctr"/>
        <c:lblOffset val="100"/>
        <c:noMultiLvlLbl val="0"/>
      </c:catAx>
      <c:valAx>
        <c:axId val="7061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4-480B-8110-A016B90D903C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4-480B-8110-A016B90D903C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4-480B-8110-A016B90D903C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4-480B-8110-A016B90D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6057688"/>
        <c:axId val="766056608"/>
      </c:barChart>
      <c:catAx>
        <c:axId val="76605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56608"/>
        <c:crosses val="autoZero"/>
        <c:auto val="1"/>
        <c:lblAlgn val="ctr"/>
        <c:lblOffset val="100"/>
        <c:noMultiLvlLbl val="0"/>
      </c:catAx>
      <c:valAx>
        <c:axId val="7660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5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[CrowdfundingBook.xlsx]Conversion Pivot!PivotTable3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8-4446-8033-668B0B528DE2}"/>
            </c:ext>
          </c:extLst>
        </c:ser>
        <c:ser>
          <c:idx val="1"/>
          <c:order val="1"/>
          <c:tx>
            <c:strRef>
              <c:f>'Conversion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8-4446-8033-668B0B528DE2}"/>
            </c:ext>
          </c:extLst>
        </c:ser>
        <c:ser>
          <c:idx val="2"/>
          <c:order val="2"/>
          <c:tx>
            <c:strRef>
              <c:f>'Conversion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8-4446-8033-668B0B52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63160"/>
        <c:axId val="708363520"/>
      </c:lineChart>
      <c:catAx>
        <c:axId val="7083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63520"/>
        <c:crosses val="autoZero"/>
        <c:auto val="1"/>
        <c:lblAlgn val="ctr"/>
        <c:lblOffset val="100"/>
        <c:noMultiLvlLbl val="0"/>
      </c:catAx>
      <c:valAx>
        <c:axId val="7083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Probability by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CE4-B7CC-A2DD100A823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4CE4-B7CC-A2DD100A823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5-4CE4-B7CC-A2DD100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586520"/>
        <c:axId val="714584720"/>
      </c:lineChart>
      <c:catAx>
        <c:axId val="7145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84720"/>
        <c:crosses val="autoZero"/>
        <c:auto val="1"/>
        <c:lblAlgn val="ctr"/>
        <c:lblOffset val="100"/>
        <c:noMultiLvlLbl val="0"/>
      </c:catAx>
      <c:valAx>
        <c:axId val="714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8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1</xdr:row>
      <xdr:rowOff>152400</xdr:rowOff>
    </xdr:from>
    <xdr:to>
      <xdr:col>14</xdr:col>
      <xdr:colOff>106680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3E836-04C7-389A-C0BC-157D7CB9C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99060</xdr:rowOff>
    </xdr:from>
    <xdr:to>
      <xdr:col>18</xdr:col>
      <xdr:colOff>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52567-18B7-7B50-D996-6624D26D3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137160</xdr:rowOff>
    </xdr:from>
    <xdr:to>
      <xdr:col>14</xdr:col>
      <xdr:colOff>464820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33384-D609-8958-013F-23C3748F8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144780</xdr:rowOff>
    </xdr:from>
    <xdr:to>
      <xdr:col>7</xdr:col>
      <xdr:colOff>1173480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04B7F-8EF6-9698-0241-D2BB0C58A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in" refreshedDate="45073.007646759259" createdVersion="8" refreshedVersion="8" minRefreshableVersion="3" recordCount="1000" xr:uid="{BDCD8792-5FFA-40C8-BC76-A41C578D46D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8A6BE-997A-4DBB-9C74-EBC5845EEC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1FDB6-80CE-4B90-9308-F25C865EF20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81FE9-34D2-41E1-8F6A-07D8752807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N2" sqref="N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59765625" customWidth="1"/>
    <col min="8" max="8" width="17.19921875" bestFit="1" customWidth="1"/>
    <col min="9" max="9" width="16.296875" customWidth="1"/>
    <col min="12" max="13" width="11.19921875" bestFit="1" customWidth="1"/>
    <col min="14" max="14" width="20.5" customWidth="1"/>
    <col min="15" max="15" width="18.09765625" customWidth="1"/>
    <col min="18" max="19" width="28" bestFit="1" customWidth="1"/>
    <col min="20" max="20" width="17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 * 100</f>
        <v>0</v>
      </c>
      <c r="G2" t="s">
        <v>14</v>
      </c>
      <c r="H2">
        <v>0</v>
      </c>
      <c r="I2" s="5">
        <f t="shared" ref="I2:I67" si="0"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E3/D3 * 100</f>
        <v>1040</v>
      </c>
      <c r="G3" t="s">
        <v>20</v>
      </c>
      <c r="H3">
        <v>158</v>
      </c>
      <c r="I3" s="5">
        <f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5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5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5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5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5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5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5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5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5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5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5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5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5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5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5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5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5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5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5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5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5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5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5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5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5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5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5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5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5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5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5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5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5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5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5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5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5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5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5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5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5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5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5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5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5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5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5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5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5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5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5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 * 100</f>
        <v>236.14754098360655</v>
      </c>
      <c r="G67" t="s">
        <v>20</v>
      </c>
      <c r="H67">
        <v>236</v>
      </c>
      <c r="I67" s="5">
        <f t="shared" si="0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5">
        <f t="shared" ref="I68:I131" si="7">IFERROR(ROUND(E68/H68,2),0)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5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5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5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5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5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5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5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5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5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5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5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5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5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5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5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5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5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5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5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5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5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5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5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5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5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5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5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5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5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5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5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5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5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5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5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5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5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5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5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5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5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5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5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5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5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5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5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5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5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5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5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5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5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5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 * 100</f>
        <v>3.202693602693603</v>
      </c>
      <c r="G131" t="s">
        <v>74</v>
      </c>
      <c r="H131">
        <v>55</v>
      </c>
      <c r="I131" s="5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5">
        <f t="shared" ref="I132:I195" si="11">IFERROR(ROUND(E132/H132,2),0)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5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5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5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5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5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5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5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5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5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5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5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5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5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5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5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5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5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5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5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5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5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5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5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5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5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5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5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5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5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5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5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5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5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5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5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5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5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5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5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5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5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5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5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5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5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5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5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5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5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 * 100</f>
        <v>45.636363636363633</v>
      </c>
      <c r="G195" t="s">
        <v>14</v>
      </c>
      <c r="H195">
        <v>65</v>
      </c>
      <c r="I195" s="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5">
        <f t="shared" ref="I196:I259" si="15">IFERROR(ROUND(E196/H196,2),0)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5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5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5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5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5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5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5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5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5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5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5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5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5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5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5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5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5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5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5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5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5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5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5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5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5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5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5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5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5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5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5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5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5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5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5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5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5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5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5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5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5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5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5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5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5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5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5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5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5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5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5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5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 * 100</f>
        <v>146</v>
      </c>
      <c r="G259" t="s">
        <v>20</v>
      </c>
      <c r="H259">
        <v>92</v>
      </c>
      <c r="I259" s="5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5">
        <f t="shared" ref="I260:I323" si="19">IFERROR(ROUND(E260/H260,2),0)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5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5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5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5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5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5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5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5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5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5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5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5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5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5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5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5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5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5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5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5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5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5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5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5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5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5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5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5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5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5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5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5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5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5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5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5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5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5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5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5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5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5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5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5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5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5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5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5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5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5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5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 * 100</f>
        <v>94.144366197183089</v>
      </c>
      <c r="G323" t="s">
        <v>14</v>
      </c>
      <c r="H323">
        <v>2468</v>
      </c>
      <c r="I323" s="5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5">
        <f t="shared" ref="I324:I387" si="23">IFERROR(ROUND(E324/H324,2),0)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5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5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5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5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5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5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5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5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5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5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5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5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5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5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5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5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5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5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5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5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5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5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5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5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5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5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5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5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5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5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5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5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5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5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5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5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5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5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5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5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5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5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5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5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5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5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5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5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5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5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5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 * 100</f>
        <v>146.16709511568124</v>
      </c>
      <c r="G387" t="s">
        <v>20</v>
      </c>
      <c r="H387">
        <v>1137</v>
      </c>
      <c r="I387" s="5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5">
        <f t="shared" ref="I388:I451" si="27">IFERROR(ROUND(E388/H388,2),0)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5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5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5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5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5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5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5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5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5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5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5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5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5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5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5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5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5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5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5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5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5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5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5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5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5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5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5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5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5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5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5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5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5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5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5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5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5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5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5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5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5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5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5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5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5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5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5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5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5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 * 100</f>
        <v>967</v>
      </c>
      <c r="G451" t="s">
        <v>20</v>
      </c>
      <c r="H451">
        <v>86</v>
      </c>
      <c r="I451" s="5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5">
        <f t="shared" ref="I452:I515" si="31">IFERROR(ROUND(E452/H452,2),0)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5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5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5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5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5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5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5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5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5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5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5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5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5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5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5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5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5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5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5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5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5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5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5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5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5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5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5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5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5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5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5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5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5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5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5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5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5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5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5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5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5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5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5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5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5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5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5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5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5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5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5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5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5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 * 100</f>
        <v>39.277108433734945</v>
      </c>
      <c r="G515" t="s">
        <v>74</v>
      </c>
      <c r="H515">
        <v>35</v>
      </c>
      <c r="I515" s="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5">
        <f t="shared" ref="I516:I579" si="35">IFERROR(ROUND(E516/H516,2),0)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5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5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5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5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5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5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5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5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5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5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5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5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5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5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5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5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5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5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5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5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5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5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5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5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5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5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5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5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5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5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5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5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5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5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5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5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5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5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5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5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5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5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5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5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5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5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5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5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5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5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5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5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 * 100</f>
        <v>18.853658536585368</v>
      </c>
      <c r="G579" t="s">
        <v>74</v>
      </c>
      <c r="H579">
        <v>37</v>
      </c>
      <c r="I579" s="5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5">
        <f t="shared" ref="I580:I643" si="39">IFERROR(ROUND(E580/H580,2),0)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5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5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5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5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5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5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5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5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5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5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5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5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5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5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5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5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5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5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5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5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5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5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5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5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5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5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5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5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5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5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5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5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5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5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5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5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5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5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5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5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5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5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5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5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5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5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5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5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5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5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5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5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5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5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5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 * 100</f>
        <v>119.96808510638297</v>
      </c>
      <c r="G643" t="s">
        <v>20</v>
      </c>
      <c r="H643">
        <v>194</v>
      </c>
      <c r="I643" s="5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5">
        <f t="shared" ref="I644:I707" si="43">IFERROR(ROUND(E644/H644,2),0)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5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5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5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5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5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5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5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5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5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5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5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5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5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5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5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5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5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5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5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5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5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5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5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5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5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5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5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5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5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5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5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5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5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5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5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5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5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5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5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5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5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5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5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5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5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5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5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5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5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5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 * 100</f>
        <v>99.026517383618156</v>
      </c>
      <c r="G707" t="s">
        <v>14</v>
      </c>
      <c r="H707">
        <v>2025</v>
      </c>
      <c r="I707" s="5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5">
        <f t="shared" ref="I708:I771" si="47">IFERROR(ROUND(E708/H708,2),0)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5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5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5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5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5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5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5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5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5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5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5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5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5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5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5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5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5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5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5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5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5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5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5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5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5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5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5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5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5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5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5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5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5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5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5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5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5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5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5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5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5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5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5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5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5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5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 * 100</f>
        <v>86.867834394904463</v>
      </c>
      <c r="G771" t="s">
        <v>14</v>
      </c>
      <c r="H771">
        <v>3410</v>
      </c>
      <c r="I771" s="5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5">
        <f t="shared" ref="I772:I835" si="51">IFERROR(ROUND(E772/H772,2),0)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5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5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5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5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5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5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5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5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5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5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5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5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5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5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5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5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5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5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5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5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5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5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5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5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5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5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5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5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5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5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5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5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5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5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5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5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5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5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5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5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5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5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5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5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5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5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5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5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5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5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 * 100</f>
        <v>157.69117647058823</v>
      </c>
      <c r="G835" t="s">
        <v>20</v>
      </c>
      <c r="H835">
        <v>165</v>
      </c>
      <c r="I835" s="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5">
        <f t="shared" ref="I836:I899" si="55">IFERROR(ROUND(E836/H836,2),0)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5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5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5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5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5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5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5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5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5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5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5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5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5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5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5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5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5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5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5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5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5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5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5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5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5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5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5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5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5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5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5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5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5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5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5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5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5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5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5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5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5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5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5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5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5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5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5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5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5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5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5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 * 100</f>
        <v>27.693181818181817</v>
      </c>
      <c r="G899" t="s">
        <v>14</v>
      </c>
      <c r="H899">
        <v>27</v>
      </c>
      <c r="I899" s="5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5">
        <f t="shared" ref="I900:I963" si="59">IFERROR(ROUND(E900/H900,2),0)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5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5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5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5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5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5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5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5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5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5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5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5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5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5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5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5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5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5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5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5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5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5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5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5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5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5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5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5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5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5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5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5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5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5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5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5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5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5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5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5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5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5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5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5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5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5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5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5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5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5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5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5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5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 * 100</f>
        <v>119.29824561403508</v>
      </c>
      <c r="G963" t="s">
        <v>20</v>
      </c>
      <c r="H963">
        <v>155</v>
      </c>
      <c r="I963" s="5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5">
        <f t="shared" ref="I964:I1001" si="63">IFERROR(ROUND(E964/H964,2),0)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5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5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5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5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5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5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5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5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5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5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5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5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5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5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5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5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5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5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5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5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5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5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5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5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5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5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5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5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5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5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5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5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5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ontainsText" dxfId="8" priority="5" operator="containsText" text="failed">
      <formula>NOT(ISERROR(SEARCH("failed",G1)))</formula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066C-97F0-4841-893D-B872431E4FCF}">
  <sheetPr codeName="Sheet2"/>
  <dimension ref="A1:F14"/>
  <sheetViews>
    <sheetView topLeftCell="A4" workbookViewId="0">
      <selection activeCell="E30" sqref="E3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2068</v>
      </c>
      <c r="B3" s="6" t="s">
        <v>2069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0774-E6E7-4614-ADD0-CC477A8CAF74}">
  <sheetPr codeName="Sheet3"/>
  <dimension ref="A1:F30"/>
  <sheetViews>
    <sheetView topLeftCell="A4" workbookViewId="0">
      <selection activeCell="B30" sqref="B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2030</v>
      </c>
      <c r="B2" t="s">
        <v>2070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2043</v>
      </c>
      <c r="C10">
        <v>8</v>
      </c>
      <c r="E10">
        <v>10</v>
      </c>
      <c r="F10">
        <v>18</v>
      </c>
    </row>
    <row r="11" spans="1:6" x14ac:dyDescent="0.3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43AA-B615-4F7E-9B3E-82058CD4A354}">
  <sheetPr codeName="Sheet4"/>
  <dimension ref="A1:E18"/>
  <sheetViews>
    <sheetView workbookViewId="0">
      <selection activeCell="F24" sqref="F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2030</v>
      </c>
      <c r="B1" t="s">
        <v>2070</v>
      </c>
    </row>
    <row r="2" spans="1:5" x14ac:dyDescent="0.3">
      <c r="A2" s="6" t="s">
        <v>2085</v>
      </c>
      <c r="B2" t="s">
        <v>2070</v>
      </c>
    </row>
    <row r="4" spans="1:5" x14ac:dyDescent="0.3">
      <c r="A4" s="6" t="s">
        <v>2068</v>
      </c>
      <c r="B4" s="6" t="s">
        <v>2069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1E3D-CE84-4149-9116-5DD9639F4B2B}">
  <sheetPr codeName="Sheet5"/>
  <dimension ref="A1:H13"/>
  <sheetViews>
    <sheetView workbookViewId="0">
      <selection activeCell="K18" sqref="K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" customFormat="1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t="s">
        <v>2094</v>
      </c>
      <c r="B2" s="10">
        <f>COUNTIFS(Crowdfunding!$G:$G, "successful",Crowdfunding!$D:$D, "&lt;1000")</f>
        <v>30</v>
      </c>
      <c r="C2" s="10">
        <f>COUNTIFS(Crowdfunding!$G:$G, "failed",Crowdfunding!$D:$D, "&lt;1000")</f>
        <v>20</v>
      </c>
      <c r="D2">
        <f>COUNTIFS(Crowdfunding!$G:$G, "canceled",Crowdfunding!$D:$D,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COUNTIFS(Crowdfunding!G:G, "successful",Crowdfunding!$D:$D, "&gt;=1000", Crowdfunding!$D:$D, "&lt;=4999")</f>
        <v>191</v>
      </c>
      <c r="C3">
        <f>COUNTIFS(Crowdfunding!$G:$G, "failed",Crowdfunding!$D:$D, "&gt;=1000", Crowdfunding!$D:$D, "&lt;=4999")</f>
        <v>38</v>
      </c>
      <c r="D3">
        <f>COUNTIFS(Crowdfunding!$G:$G, "canceled",Crowdfunding!$D:$D, "&gt;=1000", Crowdfunding!$D:$D,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2096</v>
      </c>
      <c r="B4">
        <f>COUNTIFS(Crowdfunding!G:G, "successful",Crowdfunding!D:D, "&gt;=5000", Crowdfunding!D:D, "&lt;=9999")</f>
        <v>164</v>
      </c>
      <c r="C4">
        <f>COUNTIFS(Crowdfunding!$G:$G, "failed",Crowdfunding!$D:$D, "&gt;=5000", Crowdfunding!$D:$D, "&lt;=9999")</f>
        <v>126</v>
      </c>
      <c r="D4">
        <f>COUNTIFS(Crowdfunding!$G:$G, "canceled",Crowdfunding!$D:$D, "&gt;=5000", Crowdfunding!$D:$D,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COUNTIFS(Crowdfunding!G:G, "successful",Crowdfunding!D:D, "&gt;=10000", Crowdfunding!D:D, "&lt;=14999")</f>
        <v>4</v>
      </c>
      <c r="C5">
        <f>COUNTIFS(Crowdfunding!$G:$G, "failed",Crowdfunding!$D:$D, "&gt;=10000", Crowdfunding!$D:$D, "&lt;=14999")</f>
        <v>5</v>
      </c>
      <c r="D5">
        <f>COUNTIFS(Crowdfunding!$G:$G, "canceled",Crowdfunding!$D:$D, "&gt;=10000", Crowdfunding!$D:$D,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COUNTIFS(Crowdfunding!G:G, "successful",Crowdfunding!D:D, "&gt;=15000", Crowdfunding!D:D, "&lt;=19999")</f>
        <v>10</v>
      </c>
      <c r="C6">
        <f>COUNTIFS(Crowdfunding!$G:$G, "failed",Crowdfunding!$D:$D, "&gt;=15000", Crowdfunding!$D:$D, "&lt;=19999")</f>
        <v>0</v>
      </c>
      <c r="D6">
        <f>COUNTIFS(Crowdfunding!$G:$G, "canceled",Crowdfunding!$D:$D, "&gt;=15000", Crowdfunding!$D:$D,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COUNTIFS(Crowdfunding!G:G, "successful",Crowdfunding!D:D, "&gt;=20000", Crowdfunding!D:D, "&lt;=24999")</f>
        <v>7</v>
      </c>
      <c r="C7">
        <f>COUNTIFS(Crowdfunding!$G:$G, "failed",Crowdfunding!$D:$D, "&gt;=20000", Crowdfunding!$D:$D, "&lt;=24999")</f>
        <v>0</v>
      </c>
      <c r="D7">
        <f>COUNTIFS(Crowdfunding!$G:$G, "canceled",Crowdfunding!$D:$D, "&gt;=20000", Crowdfunding!$D:$D,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COUNTIFS(Crowdfunding!G:G, "successful",Crowdfunding!D:D, "&gt;=25000", Crowdfunding!D:D, "&lt;=29999")</f>
        <v>11</v>
      </c>
      <c r="C8">
        <f>COUNTIFS(Crowdfunding!$G:$G, "failed",Crowdfunding!$D:$D, "&gt;=25000", Crowdfunding!$D:$D, "&lt;=29999")</f>
        <v>3</v>
      </c>
      <c r="D8">
        <f>COUNTIFS(Crowdfunding!$G:$G, "canceled",Crowdfunding!$D:$D, "&gt;=25000", Crowdfunding!$D:$D,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COUNTIFS(Crowdfunding!G:G, "successful",Crowdfunding!D:D, "&gt;=30000", Crowdfunding!D:D, "&lt;=34999")</f>
        <v>7</v>
      </c>
      <c r="C9">
        <f>COUNTIFS(Crowdfunding!$G:$G, "failed",Crowdfunding!$D:$D, "&gt;=30000", Crowdfunding!$D:$D, "&lt;=34999")</f>
        <v>0</v>
      </c>
      <c r="D9">
        <f>COUNTIFS(Crowdfunding!$G:$G, "canceled",Crowdfunding!$D:$D, "&gt;=30000", Crowdfunding!$D:$D,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COUNTIFS(Crowdfunding!G:G, "successful",Crowdfunding!D:D, "&gt;=35000", Crowdfunding!D:D, "&lt;=39999")</f>
        <v>8</v>
      </c>
      <c r="C10">
        <f>COUNTIFS(Crowdfunding!$G:$G, "failed",Crowdfunding!$D:$D, "&gt;=35000", Crowdfunding!$D:$D, "&lt;=39999")</f>
        <v>3</v>
      </c>
      <c r="D10">
        <f>COUNTIFS(Crowdfunding!$G:$G, "canceled",Crowdfunding!$D:$D, "&gt;=35000", Crowdfunding!$D:$D,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2103</v>
      </c>
      <c r="B11">
        <f>COUNTIFS(Crowdfunding!G:G, "successful",Crowdfunding!D:D, "&gt;=40000", Crowdfunding!D:D, "&lt;=44999")</f>
        <v>11</v>
      </c>
      <c r="C11">
        <f>COUNTIFS(Crowdfunding!$G:$G, "failed",Crowdfunding!$D:$D, "&gt;=40000", Crowdfunding!$D:$D, "&lt;=44999")</f>
        <v>3</v>
      </c>
      <c r="D11">
        <f>COUNTIFS(Crowdfunding!$G:$G, "canceled",Crowdfunding!$D:$D, "&gt;=40000", Crowdfunding!$D:$D,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2104</v>
      </c>
      <c r="B12">
        <f>COUNTIFS(Crowdfunding!G:G, "successful",Crowdfunding!D:D, "&gt;=45000", Crowdfunding!D:D, "&lt;=49999")</f>
        <v>8</v>
      </c>
      <c r="C12">
        <f>COUNTIFS(Crowdfunding!$G:$G, "failed",Crowdfunding!$D:$D, "&gt;=45000", Crowdfunding!$D:$D, "&lt;=49999")</f>
        <v>3</v>
      </c>
      <c r="D12">
        <f>COUNTIFS(Crowdfunding!$G:$G, "canceled",Crowdfunding!$D:$D, "&gt;=45000", Crowdfunding!$D:$D,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COUNTIFS(Crowdfunding!G:G, "successful",Crowdfunding!D:D, "&gt;=50000")</f>
        <v>114</v>
      </c>
      <c r="C13">
        <f>COUNTIFS(Crowdfunding!$G:$G, "failed",Crowdfunding!$D:$D, "&gt;=50000")</f>
        <v>163</v>
      </c>
      <c r="D13">
        <f>COUNTIFS(Crowdfunding!$G:$G, "canceled",Crowdfunding!$D:$D,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36AC-5DCC-4C7D-9306-ED52C77AE8DA}">
  <sheetPr codeName="Sheet6"/>
  <dimension ref="A1:K566"/>
  <sheetViews>
    <sheetView topLeftCell="A4" workbookViewId="0">
      <selection activeCell="D17" sqref="D17"/>
    </sheetView>
  </sheetViews>
  <sheetFormatPr defaultRowHeight="15.6" x14ac:dyDescent="0.3"/>
  <cols>
    <col min="4" max="4" width="18.8984375" customWidth="1"/>
    <col min="5" max="5" width="13.5" bestFit="1" customWidth="1"/>
    <col min="10" max="10" width="17.19921875" bestFit="1" customWidth="1"/>
    <col min="11" max="11" width="16.5" bestFit="1" customWidth="1"/>
  </cols>
  <sheetData>
    <row r="1" spans="1:11" x14ac:dyDescent="0.3">
      <c r="A1" s="1" t="s">
        <v>4</v>
      </c>
      <c r="B1" s="1" t="s">
        <v>5</v>
      </c>
      <c r="C1" s="1"/>
      <c r="D1" s="13" t="s">
        <v>2112</v>
      </c>
      <c r="E1" s="13"/>
      <c r="G1" s="1" t="s">
        <v>4</v>
      </c>
      <c r="H1" s="1" t="s">
        <v>5</v>
      </c>
      <c r="J1" s="13" t="s">
        <v>2113</v>
      </c>
      <c r="K1" s="13"/>
    </row>
    <row r="2" spans="1:11" x14ac:dyDescent="0.3">
      <c r="A2" t="s">
        <v>20</v>
      </c>
      <c r="B2">
        <v>158</v>
      </c>
      <c r="D2" t="s">
        <v>2106</v>
      </c>
      <c r="E2" s="11">
        <f>SUM(B2:B566)/COUNT(B2:B566)</f>
        <v>851.14690265486729</v>
      </c>
      <c r="G2" t="s">
        <v>14</v>
      </c>
      <c r="H2">
        <v>0</v>
      </c>
      <c r="J2" t="s">
        <v>2106</v>
      </c>
      <c r="K2" s="12">
        <f>SUM(H2:H365)/COUNT(H2:H365)</f>
        <v>585.61538461538464</v>
      </c>
    </row>
    <row r="3" spans="1:11" x14ac:dyDescent="0.3">
      <c r="A3" t="s">
        <v>20</v>
      </c>
      <c r="B3">
        <v>1425</v>
      </c>
      <c r="D3" t="s">
        <v>2107</v>
      </c>
      <c r="E3" s="11">
        <f>MEDIAN(B2:B566)</f>
        <v>201</v>
      </c>
      <c r="G3" t="s">
        <v>14</v>
      </c>
      <c r="H3">
        <v>24</v>
      </c>
      <c r="J3" t="s">
        <v>2107</v>
      </c>
      <c r="K3" s="12">
        <f>MEDIAN(H2:H365)</f>
        <v>114.5</v>
      </c>
    </row>
    <row r="4" spans="1:11" x14ac:dyDescent="0.3">
      <c r="A4" t="s">
        <v>20</v>
      </c>
      <c r="B4">
        <v>174</v>
      </c>
      <c r="D4" t="s">
        <v>2108</v>
      </c>
      <c r="E4" s="11">
        <f>MIN(B2:B566)</f>
        <v>16</v>
      </c>
      <c r="G4" t="s">
        <v>14</v>
      </c>
      <c r="H4">
        <v>53</v>
      </c>
      <c r="J4" t="s">
        <v>2108</v>
      </c>
      <c r="K4" s="12">
        <f>MIN(H2:H365)</f>
        <v>0</v>
      </c>
    </row>
    <row r="5" spans="1:11" x14ac:dyDescent="0.3">
      <c r="A5" t="s">
        <v>20</v>
      </c>
      <c r="B5">
        <v>227</v>
      </c>
      <c r="D5" t="s">
        <v>2109</v>
      </c>
      <c r="E5" s="11">
        <f>MAX(B2:B566)</f>
        <v>7295</v>
      </c>
      <c r="G5" t="s">
        <v>14</v>
      </c>
      <c r="H5">
        <v>18</v>
      </c>
      <c r="J5" t="s">
        <v>2109</v>
      </c>
      <c r="K5" s="12">
        <f>MAX(H2:H365)</f>
        <v>6080</v>
      </c>
    </row>
    <row r="6" spans="1:11" x14ac:dyDescent="0.3">
      <c r="A6" t="s">
        <v>20</v>
      </c>
      <c r="B6">
        <v>220</v>
      </c>
      <c r="D6" t="s">
        <v>2110</v>
      </c>
      <c r="E6" s="11">
        <f>_xlfn.VAR.S(B2:B566)</f>
        <v>1606216.5936295739</v>
      </c>
      <c r="G6" t="s">
        <v>14</v>
      </c>
      <c r="H6">
        <v>44</v>
      </c>
      <c r="J6" t="s">
        <v>2110</v>
      </c>
      <c r="K6" s="12">
        <f>_xlfn.VAR.S(H2:H365)</f>
        <v>924113.45496927318</v>
      </c>
    </row>
    <row r="7" spans="1:11" x14ac:dyDescent="0.3">
      <c r="A7" t="s">
        <v>20</v>
      </c>
      <c r="B7">
        <v>98</v>
      </c>
      <c r="D7" t="s">
        <v>2111</v>
      </c>
      <c r="E7" s="11">
        <f>_xlfn.STDEV.S(B2:B566)</f>
        <v>1267.366006183523</v>
      </c>
      <c r="G7" t="s">
        <v>14</v>
      </c>
      <c r="H7">
        <v>27</v>
      </c>
      <c r="J7" t="s">
        <v>2111</v>
      </c>
      <c r="K7" s="12">
        <f>_xlfn.STDEV.S(H2:H365)</f>
        <v>961.30819978260524</v>
      </c>
    </row>
    <row r="8" spans="1:11" x14ac:dyDescent="0.3">
      <c r="A8" t="s">
        <v>20</v>
      </c>
      <c r="B8">
        <v>100</v>
      </c>
      <c r="G8" t="s">
        <v>14</v>
      </c>
      <c r="H8">
        <v>55</v>
      </c>
    </row>
    <row r="9" spans="1:11" x14ac:dyDescent="0.3">
      <c r="A9" t="s">
        <v>20</v>
      </c>
      <c r="B9">
        <v>1249</v>
      </c>
      <c r="G9" t="s">
        <v>14</v>
      </c>
      <c r="H9">
        <v>200</v>
      </c>
    </row>
    <row r="10" spans="1:11" x14ac:dyDescent="0.3">
      <c r="A10" t="s">
        <v>20</v>
      </c>
      <c r="B10">
        <v>1396</v>
      </c>
      <c r="G10" t="s">
        <v>14</v>
      </c>
      <c r="H10">
        <v>452</v>
      </c>
    </row>
    <row r="11" spans="1:11" x14ac:dyDescent="0.3">
      <c r="A11" t="s">
        <v>20</v>
      </c>
      <c r="B11">
        <v>890</v>
      </c>
      <c r="G11" t="s">
        <v>14</v>
      </c>
      <c r="H11">
        <v>674</v>
      </c>
    </row>
    <row r="12" spans="1:11" x14ac:dyDescent="0.3">
      <c r="A12" t="s">
        <v>20</v>
      </c>
      <c r="B12">
        <v>142</v>
      </c>
      <c r="G12" t="s">
        <v>14</v>
      </c>
      <c r="H12">
        <v>558</v>
      </c>
    </row>
    <row r="13" spans="1:11" x14ac:dyDescent="0.3">
      <c r="A13" t="s">
        <v>20</v>
      </c>
      <c r="B13">
        <v>2673</v>
      </c>
      <c r="G13" t="s">
        <v>14</v>
      </c>
      <c r="H13">
        <v>15</v>
      </c>
    </row>
    <row r="14" spans="1:11" x14ac:dyDescent="0.3">
      <c r="A14" t="s">
        <v>20</v>
      </c>
      <c r="B14">
        <v>163</v>
      </c>
      <c r="G14" t="s">
        <v>14</v>
      </c>
      <c r="H14">
        <v>2307</v>
      </c>
    </row>
    <row r="15" spans="1:11" x14ac:dyDescent="0.3">
      <c r="A15" t="s">
        <v>20</v>
      </c>
      <c r="B15">
        <v>2220</v>
      </c>
      <c r="G15" t="s">
        <v>14</v>
      </c>
      <c r="H15">
        <v>88</v>
      </c>
    </row>
    <row r="16" spans="1:11" x14ac:dyDescent="0.3">
      <c r="A16" t="s">
        <v>20</v>
      </c>
      <c r="B16">
        <v>1606</v>
      </c>
      <c r="G16" t="s">
        <v>14</v>
      </c>
      <c r="H16">
        <v>48</v>
      </c>
    </row>
    <row r="17" spans="1:8" x14ac:dyDescent="0.3">
      <c r="A17" t="s">
        <v>20</v>
      </c>
      <c r="B17">
        <v>129</v>
      </c>
      <c r="G17" t="s">
        <v>14</v>
      </c>
      <c r="H17">
        <v>1</v>
      </c>
    </row>
    <row r="18" spans="1:8" x14ac:dyDescent="0.3">
      <c r="A18" t="s">
        <v>20</v>
      </c>
      <c r="B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5419</v>
      </c>
      <c r="G19" t="s">
        <v>14</v>
      </c>
      <c r="H19">
        <v>75</v>
      </c>
    </row>
    <row r="20" spans="1:8" x14ac:dyDescent="0.3">
      <c r="A20" t="s">
        <v>20</v>
      </c>
      <c r="B20">
        <v>165</v>
      </c>
      <c r="G20" t="s">
        <v>14</v>
      </c>
      <c r="H20">
        <v>120</v>
      </c>
    </row>
    <row r="21" spans="1:8" x14ac:dyDescent="0.3">
      <c r="A21" t="s">
        <v>20</v>
      </c>
      <c r="B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16</v>
      </c>
      <c r="G22" t="s">
        <v>14</v>
      </c>
      <c r="H22">
        <v>5</v>
      </c>
    </row>
    <row r="23" spans="1:8" x14ac:dyDescent="0.3">
      <c r="A23" t="s">
        <v>20</v>
      </c>
      <c r="B23">
        <v>107</v>
      </c>
      <c r="G23" t="s">
        <v>14</v>
      </c>
      <c r="H23">
        <v>38</v>
      </c>
    </row>
    <row r="24" spans="1:8" x14ac:dyDescent="0.3">
      <c r="A24" t="s">
        <v>20</v>
      </c>
      <c r="B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111</v>
      </c>
      <c r="G26" t="s">
        <v>14</v>
      </c>
      <c r="H26">
        <v>56</v>
      </c>
    </row>
    <row r="27" spans="1:8" x14ac:dyDescent="0.3">
      <c r="A27" t="s">
        <v>20</v>
      </c>
      <c r="B27">
        <v>222</v>
      </c>
      <c r="G27" t="s">
        <v>14</v>
      </c>
      <c r="H27">
        <v>838</v>
      </c>
    </row>
    <row r="28" spans="1:8" x14ac:dyDescent="0.3">
      <c r="A28" t="s">
        <v>20</v>
      </c>
      <c r="B28">
        <v>6212</v>
      </c>
      <c r="G28" t="s">
        <v>14</v>
      </c>
      <c r="H28">
        <v>1000</v>
      </c>
    </row>
    <row r="29" spans="1:8" x14ac:dyDescent="0.3">
      <c r="A29" t="s">
        <v>20</v>
      </c>
      <c r="B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D1:E1"/>
    <mergeCell ref="J1:K1"/>
  </mergeCells>
  <conditionalFormatting sqref="A1:A1048141">
    <cfRule type="cellIs" dxfId="7" priority="8" operator="equal">
      <formula>"canceled"</formula>
    </cfRule>
    <cfRule type="cellIs" dxfId="6" priority="9" operator="equal">
      <formula>"live"</formula>
    </cfRule>
    <cfRule type="cellIs" dxfId="5" priority="10" operator="equal">
      <formula>"successful"</formula>
    </cfRule>
    <cfRule type="containsText" dxfId="4" priority="11" operator="containsText" text="failed">
      <formula>NOT(ISERROR(SEARCH("failed",A1)))</formula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G1:G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ontainsText" dxfId="0" priority="4" operator="containsText" text="failed">
      <formula>NOT(ISERROR(SEARCH("failed",G1)))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Conversion Pivot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Ashwin Jain</cp:lastModifiedBy>
  <dcterms:created xsi:type="dcterms:W3CDTF">2021-09-29T18:52:28Z</dcterms:created>
  <dcterms:modified xsi:type="dcterms:W3CDTF">2023-06-02T02:19:35Z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c5014813-861e-4bd0-b6dd-60c03ea5628c</vt:lpwstr>
  </property>
</Properties>
</file>