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/Documents/"/>
    </mc:Choice>
  </mc:AlternateContent>
  <xr:revisionPtr revIDLastSave="0" documentId="13_ncr:1_{D35F70F8-5926-BB4D-B3B3-CF78B152DD1D}" xr6:coauthVersionLast="37" xr6:coauthVersionMax="37" xr10:uidLastSave="{00000000-0000-0000-0000-000000000000}"/>
  <bookViews>
    <workbookView xWindow="2020" yWindow="460" windowWidth="28040" windowHeight="16080" activeTab="1" xr2:uid="{E056C700-680F-A445-B021-8D60E4E50964}"/>
  </bookViews>
  <sheets>
    <sheet name="Diet Problem" sheetId="1" r:id="rId1"/>
    <sheet name="Answer Report 2" sheetId="14" r:id="rId2"/>
    <sheet name="Sensitivity Report 2" sheetId="15" r:id="rId3"/>
    <sheet name="Limits Report 2" sheetId="16" r:id="rId4"/>
    <sheet name="Maximization SA" sheetId="10" r:id="rId5"/>
    <sheet name="SuppCustomer" sheetId="2" r:id="rId6"/>
    <sheet name="EmployeeAssignment" sheetId="3" r:id="rId7"/>
    <sheet name="Inspection Problem" sheetId="4" r:id="rId8"/>
    <sheet name="Investment Returns" sheetId="7" r:id="rId9"/>
    <sheet name="Production Scheduling" sheetId="8" r:id="rId10"/>
    <sheet name="Labor Scheduling" sheetId="9" r:id="rId11"/>
  </sheets>
  <definedNames>
    <definedName name="solver_adj" localSheetId="0" hidden="1">'Diet Problem'!$B$13:$E$13</definedName>
    <definedName name="solver_adj" localSheetId="6" hidden="1">EmployeeAssignment!$B$3:$H$3</definedName>
    <definedName name="solver_adj" localSheetId="7" hidden="1">'Inspection Problem'!$B$9:$D$9</definedName>
    <definedName name="solver_adj" localSheetId="8" hidden="1">'Investment Returns'!$F$3:$F$6,'Investment Returns'!$G$3,'Investment Returns'!$G$4,'Investment Returns'!$G$5,'Investment Returns'!$H$4,'Investment Returns'!$I$7</definedName>
    <definedName name="solver_adj" localSheetId="10" hidden="1">'Labor Scheduling'!$B$2,'Labor Scheduling'!$C$2,'Labor Scheduling'!$D$3,'Labor Scheduling'!$E$4,'Labor Scheduling'!$F$5,'Labor Scheduling'!$G$6</definedName>
    <definedName name="solver_adj" localSheetId="4" hidden="1">'Maximization SA'!$B$9:$E$9</definedName>
    <definedName name="solver_adj" localSheetId="9" hidden="1">'Production Scheduling'!$E$2:$G$7</definedName>
    <definedName name="solver_adj" localSheetId="5" hidden="1">SuppCustomer!$B$8:$D$9</definedName>
    <definedName name="solver_cvg" localSheetId="0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10" hidden="1">0.0001</definedName>
    <definedName name="solver_cvg" localSheetId="4" hidden="1">0.0001</definedName>
    <definedName name="solver_cvg" localSheetId="9" hidden="1">0.0001</definedName>
    <definedName name="solver_cvg" localSheetId="5" hidden="1">0.0001</definedName>
    <definedName name="solver_drv" localSheetId="0" hidden="1">2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10" hidden="1">1</definedName>
    <definedName name="solver_drv" localSheetId="4" hidden="1">1</definedName>
    <definedName name="solver_drv" localSheetId="9" hidden="1">1</definedName>
    <definedName name="solver_drv" localSheetId="5" hidden="1">1</definedName>
    <definedName name="solver_eng" localSheetId="0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10" hidden="1">2</definedName>
    <definedName name="solver_eng" localSheetId="4" hidden="1">2</definedName>
    <definedName name="solver_eng" localSheetId="9" hidden="1">2</definedName>
    <definedName name="solver_eng" localSheetId="5" hidden="1">2</definedName>
    <definedName name="solver_itr" localSheetId="0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10" hidden="1">2147483647</definedName>
    <definedName name="solver_itr" localSheetId="4" hidden="1">2147483647</definedName>
    <definedName name="solver_itr" localSheetId="9" hidden="1">2147483647</definedName>
    <definedName name="solver_itr" localSheetId="5" hidden="1">2147483647</definedName>
    <definedName name="solver_lhs1" localSheetId="0" hidden="1">'Diet Problem'!$K$2:$K$5</definedName>
    <definedName name="solver_lhs1" localSheetId="6" hidden="1">EmployeeAssignment!$B$3:$H$3</definedName>
    <definedName name="solver_lhs1" localSheetId="7" hidden="1">'Inspection Problem'!$H$2:$H$4</definedName>
    <definedName name="solver_lhs1" localSheetId="8" hidden="1">'Investment Returns'!$L$3:$L$7</definedName>
    <definedName name="solver_lhs1" localSheetId="10" hidden="1">'Labor Scheduling'!$K$10:$K$11</definedName>
    <definedName name="solver_lhs1" localSheetId="4" hidden="1">'Maximization SA'!$I$2:$I$3</definedName>
    <definedName name="solver_lhs1" localSheetId="9" hidden="1">'Production Scheduling'!$I$2:$I$11</definedName>
    <definedName name="solver_lhs1" localSheetId="5" hidden="1">SuppCustomer!$I$2:$I$3</definedName>
    <definedName name="solver_lhs2" localSheetId="6" hidden="1">EmployeeAssignment!$L$3:$L$9</definedName>
    <definedName name="solver_lhs2" localSheetId="7" hidden="1">'Inspection Problem'!$H$5:$H$7</definedName>
    <definedName name="solver_lhs2" localSheetId="8" hidden="1">'Investment Returns'!$I$4:$I$5</definedName>
    <definedName name="solver_lhs2" localSheetId="10" hidden="1">'Labor Scheduling'!$K$2:$K$9</definedName>
    <definedName name="solver_lhs2" localSheetId="4" hidden="1">'Maximization SA'!$I$4</definedName>
    <definedName name="solver_lhs2" localSheetId="5" hidden="1">SuppCustomer!$I$4:$I$6</definedName>
    <definedName name="solver_lhs3" localSheetId="4" hidden="1">'Maximization SA'!$I$5</definedName>
    <definedName name="solver_lin" localSheetId="0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10" hidden="1">1</definedName>
    <definedName name="solver_lin" localSheetId="4" hidden="1">1</definedName>
    <definedName name="solver_lin" localSheetId="9" hidden="1">1</definedName>
    <definedName name="solver_lin" localSheetId="5" hidden="1">1</definedName>
    <definedName name="solver_mip" localSheetId="0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10" hidden="1">2147483647</definedName>
    <definedName name="solver_mip" localSheetId="4" hidden="1">2147483647</definedName>
    <definedName name="solver_mip" localSheetId="9" hidden="1">2147483647</definedName>
    <definedName name="solver_mip" localSheetId="5" hidden="1">2147483647</definedName>
    <definedName name="solver_mni" localSheetId="0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10" hidden="1">30</definedName>
    <definedName name="solver_mni" localSheetId="4" hidden="1">30</definedName>
    <definedName name="solver_mni" localSheetId="9" hidden="1">30</definedName>
    <definedName name="solver_mni" localSheetId="5" hidden="1">30</definedName>
    <definedName name="solver_mrt" localSheetId="0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10" hidden="1">0.075</definedName>
    <definedName name="solver_mrt" localSheetId="4" hidden="1">0.075</definedName>
    <definedName name="solver_mrt" localSheetId="9" hidden="1">0.075</definedName>
    <definedName name="solver_mrt" localSheetId="5" hidden="1">0.075</definedName>
    <definedName name="solver_msl" localSheetId="0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10" hidden="1">2</definedName>
    <definedName name="solver_msl" localSheetId="4" hidden="1">2</definedName>
    <definedName name="solver_msl" localSheetId="9" hidden="1">2</definedName>
    <definedName name="solver_msl" localSheetId="5" hidden="1">2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10" hidden="1">1</definedName>
    <definedName name="solver_neg" localSheetId="4" hidden="1">1</definedName>
    <definedName name="solver_neg" localSheetId="9" hidden="1">1</definedName>
    <definedName name="solver_neg" localSheetId="5" hidden="1">1</definedName>
    <definedName name="solver_nod" localSheetId="0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10" hidden="1">2147483647</definedName>
    <definedName name="solver_nod" localSheetId="4" hidden="1">2147483647</definedName>
    <definedName name="solver_nod" localSheetId="9" hidden="1">2147483647</definedName>
    <definedName name="solver_nod" localSheetId="5" hidden="1">2147483647</definedName>
    <definedName name="solver_num" localSheetId="0" hidden="1">1</definedName>
    <definedName name="solver_num" localSheetId="6" hidden="1">2</definedName>
    <definedName name="solver_num" localSheetId="7" hidden="1">2</definedName>
    <definedName name="solver_num" localSheetId="8" hidden="1">1</definedName>
    <definedName name="solver_num" localSheetId="10" hidden="1">2</definedName>
    <definedName name="solver_num" localSheetId="4" hidden="1">3</definedName>
    <definedName name="solver_num" localSheetId="9" hidden="1">1</definedName>
    <definedName name="solver_num" localSheetId="5" hidden="1">2</definedName>
    <definedName name="solver_opt" localSheetId="0" hidden="1">'Diet Problem'!$H$10</definedName>
    <definedName name="solver_opt" localSheetId="6" hidden="1">EmployeeAssignment!$C$5</definedName>
    <definedName name="solver_opt" localSheetId="7" hidden="1">'Inspection Problem'!$C$11</definedName>
    <definedName name="solver_opt" localSheetId="8" hidden="1">'Investment Returns'!$B$13</definedName>
    <definedName name="solver_opt" localSheetId="10" hidden="1">'Labor Scheduling'!$B$12</definedName>
    <definedName name="solver_opt" localSheetId="4" hidden="1">'Maximization SA'!$B$11</definedName>
    <definedName name="solver_opt" localSheetId="9" hidden="1">'Production Scheduling'!$B$10</definedName>
    <definedName name="solver_opt" localSheetId="5" hidden="1">SuppCustomer!$B$11</definedName>
    <definedName name="solver_pre" localSheetId="0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10" hidden="1">0.000001</definedName>
    <definedName name="solver_pre" localSheetId="4" hidden="1">0.000001</definedName>
    <definedName name="solver_pre" localSheetId="9" hidden="1">0.000001</definedName>
    <definedName name="solver_pre" localSheetId="5" hidden="1">0.000001</definedName>
    <definedName name="solver_rbv" localSheetId="0" hidden="1">2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10" hidden="1">1</definedName>
    <definedName name="solver_rbv" localSheetId="4" hidden="1">1</definedName>
    <definedName name="solver_rbv" localSheetId="9" hidden="1">1</definedName>
    <definedName name="solver_rbv" localSheetId="5" hidden="1">1</definedName>
    <definedName name="solver_rel1" localSheetId="0" hidden="1">3</definedName>
    <definedName name="solver_rel1" localSheetId="6" hidden="1">4</definedName>
    <definedName name="solver_rel1" localSheetId="7" hidden="1">1</definedName>
    <definedName name="solver_rel1" localSheetId="8" hidden="1">2</definedName>
    <definedName name="solver_rel1" localSheetId="10" hidden="1">1</definedName>
    <definedName name="solver_rel1" localSheetId="4" hidden="1">1</definedName>
    <definedName name="solver_rel1" localSheetId="9" hidden="1">1</definedName>
    <definedName name="solver_rel1" localSheetId="5" hidden="1">2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10" hidden="1">3</definedName>
    <definedName name="solver_rel2" localSheetId="4" hidden="1">3</definedName>
    <definedName name="solver_rel2" localSheetId="5" hidden="1">1</definedName>
    <definedName name="solver_rel3" localSheetId="4" hidden="1">2</definedName>
    <definedName name="solver_rhs1" localSheetId="0" hidden="1">'Diet Problem'!$M$2:$M$5</definedName>
    <definedName name="solver_rhs1" localSheetId="6" hidden="1">integer</definedName>
    <definedName name="solver_rhs1" localSheetId="7" hidden="1">'Inspection Problem'!$J$2:$J$4</definedName>
    <definedName name="solver_rhs1" localSheetId="8" hidden="1">'Investment Returns'!$N$3:$N$7</definedName>
    <definedName name="solver_rhs1" localSheetId="10" hidden="1">'Labor Scheduling'!$M$10:$M$11</definedName>
    <definedName name="solver_rhs1" localSheetId="4" hidden="1">'Maximization SA'!$K$2:$K$3</definedName>
    <definedName name="solver_rhs1" localSheetId="9" hidden="1">'Production Scheduling'!$K$2:$K$11</definedName>
    <definedName name="solver_rhs1" localSheetId="5" hidden="1">SuppCustomer!$K$2:$K$3</definedName>
    <definedName name="solver_rhs2" localSheetId="6" hidden="1">EmployeeAssignment!$N$3:$N$9</definedName>
    <definedName name="solver_rhs2" localSheetId="7" hidden="1">'Inspection Problem'!$J$5:$J$7</definedName>
    <definedName name="solver_rhs2" localSheetId="8" hidden="1">'Investment Returns'!$K$4:$K$5</definedName>
    <definedName name="solver_rhs2" localSheetId="10" hidden="1">'Labor Scheduling'!$M$2:$M$9</definedName>
    <definedName name="solver_rhs2" localSheetId="4" hidden="1">'Maximization SA'!$K$4</definedName>
    <definedName name="solver_rhs2" localSheetId="5" hidden="1">SuppCustomer!$K$4:$K$6</definedName>
    <definedName name="solver_rhs3" localSheetId="4" hidden="1">'Maximization SA'!$K$5</definedName>
    <definedName name="solver_rlx" localSheetId="0" hidden="1">2</definedName>
    <definedName name="solver_rlx" localSheetId="6" hidden="1">2</definedName>
    <definedName name="solver_rlx" localSheetId="7" hidden="1">2</definedName>
    <definedName name="solver_rlx" localSheetId="8" hidden="1">1</definedName>
    <definedName name="solver_rlx" localSheetId="10" hidden="1">2</definedName>
    <definedName name="solver_rlx" localSheetId="4" hidden="1">2</definedName>
    <definedName name="solver_rlx" localSheetId="9" hidden="1">2</definedName>
    <definedName name="solver_rlx" localSheetId="5" hidden="1">2</definedName>
    <definedName name="solver_rsd" localSheetId="0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10" hidden="1">0</definedName>
    <definedName name="solver_rsd" localSheetId="4" hidden="1">0</definedName>
    <definedName name="solver_rsd" localSheetId="9" hidden="1">0</definedName>
    <definedName name="solver_rsd" localSheetId="5" hidden="1">0</definedName>
    <definedName name="solver_scl" localSheetId="0" hidden="1">2</definedName>
    <definedName name="solver_scl" localSheetId="6" hidden="1">1</definedName>
    <definedName name="solver_scl" localSheetId="7" hidden="1">1</definedName>
    <definedName name="solver_scl" localSheetId="8" hidden="1">2</definedName>
    <definedName name="solver_scl" localSheetId="10" hidden="1">1</definedName>
    <definedName name="solver_scl" localSheetId="4" hidden="1">1</definedName>
    <definedName name="solver_scl" localSheetId="9" hidden="1">1</definedName>
    <definedName name="solver_scl" localSheetId="5" hidden="1">1</definedName>
    <definedName name="solver_sho" localSheetId="0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10" hidden="1">2</definedName>
    <definedName name="solver_sho" localSheetId="4" hidden="1">2</definedName>
    <definedName name="solver_sho" localSheetId="9" hidden="1">2</definedName>
    <definedName name="solver_sho" localSheetId="5" hidden="1">2</definedName>
    <definedName name="solver_ssz" localSheetId="0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10" hidden="1">100</definedName>
    <definedName name="solver_ssz" localSheetId="4" hidden="1">100</definedName>
    <definedName name="solver_ssz" localSheetId="9" hidden="1">100</definedName>
    <definedName name="solver_ssz" localSheetId="5" hidden="1">100</definedName>
    <definedName name="solver_tim" localSheetId="0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10" hidden="1">2147483647</definedName>
    <definedName name="solver_tim" localSheetId="4" hidden="1">2147483647</definedName>
    <definedName name="solver_tim" localSheetId="9" hidden="1">2147483647</definedName>
    <definedName name="solver_tim" localSheetId="5" hidden="1">2147483647</definedName>
    <definedName name="solver_tol" localSheetId="0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10" hidden="1">0.01</definedName>
    <definedName name="solver_tol" localSheetId="4" hidden="1">0.01</definedName>
    <definedName name="solver_tol" localSheetId="9" hidden="1">0.01</definedName>
    <definedName name="solver_tol" localSheetId="5" hidden="1">0.01</definedName>
    <definedName name="solver_typ" localSheetId="0" hidden="1">2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typ" localSheetId="10" hidden="1">1</definedName>
    <definedName name="solver_typ" localSheetId="4" hidden="1">1</definedName>
    <definedName name="solver_typ" localSheetId="9" hidden="1">1</definedName>
    <definedName name="solver_typ" localSheetId="5" hidden="1">2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10" hidden="1">0</definedName>
    <definedName name="solver_val" localSheetId="4" hidden="1">0</definedName>
    <definedName name="solver_val" localSheetId="9" hidden="1">0</definedName>
    <definedName name="solver_val" localSheetId="5" hidden="1">0</definedName>
    <definedName name="solver_ver" localSheetId="0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10" hidden="1">2</definedName>
    <definedName name="solver_ver" localSheetId="4" hidden="1">2</definedName>
    <definedName name="solver_ver" localSheetId="9" hidden="1">2</definedName>
    <definedName name="solver_ver" localSheetId="5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  <c r="I4" i="10"/>
  <c r="I3" i="10"/>
  <c r="I2" i="10"/>
  <c r="B11" i="10"/>
  <c r="K9" i="9"/>
  <c r="K8" i="9"/>
  <c r="K7" i="9"/>
  <c r="K6" i="9"/>
  <c r="K5" i="9"/>
  <c r="K4" i="9"/>
  <c r="K3" i="9"/>
  <c r="K2" i="9"/>
  <c r="K11" i="9"/>
  <c r="M11" i="9"/>
  <c r="B12" i="9"/>
  <c r="K10" i="9"/>
  <c r="B4" i="9"/>
  <c r="B10" i="9"/>
  <c r="B9" i="9"/>
  <c r="B8" i="9"/>
  <c r="B7" i="9"/>
  <c r="B6" i="9"/>
  <c r="B5" i="9"/>
  <c r="B3" i="9"/>
  <c r="I11" i="8"/>
  <c r="I10" i="8"/>
  <c r="I9" i="8"/>
  <c r="I8" i="8"/>
  <c r="I7" i="8"/>
  <c r="I6" i="8"/>
  <c r="I5" i="8"/>
  <c r="I4" i="8"/>
  <c r="I3" i="8"/>
  <c r="I2" i="8"/>
  <c r="B10" i="8"/>
  <c r="B13" i="7"/>
  <c r="N7" i="7"/>
  <c r="L7" i="7"/>
  <c r="N6" i="7"/>
  <c r="L6" i="7"/>
  <c r="N5" i="7"/>
  <c r="L5" i="7"/>
  <c r="N4" i="7"/>
  <c r="L4" i="7"/>
  <c r="L3" i="7"/>
  <c r="H4" i="4"/>
  <c r="H3" i="4"/>
  <c r="H2" i="4"/>
  <c r="J7" i="4"/>
  <c r="H7" i="4"/>
  <c r="C11" i="4"/>
  <c r="H6" i="4"/>
  <c r="H5" i="4"/>
  <c r="L6" i="3"/>
  <c r="L9" i="3"/>
  <c r="L8" i="3"/>
  <c r="L7" i="3"/>
  <c r="L5" i="3"/>
  <c r="L4" i="3"/>
  <c r="L3" i="3"/>
  <c r="C5" i="3"/>
  <c r="I6" i="2"/>
  <c r="I5" i="2"/>
  <c r="I4" i="2"/>
  <c r="I3" i="2"/>
  <c r="I2" i="2"/>
  <c r="B11" i="2"/>
  <c r="K4" i="1"/>
  <c r="K5" i="1" l="1"/>
  <c r="K3" i="1"/>
  <c r="K2" i="1"/>
  <c r="H10" i="1"/>
</calcChain>
</file>

<file path=xl/sharedStrings.xml><?xml version="1.0" encoding="utf-8"?>
<sst xmlns="http://schemas.openxmlformats.org/spreadsheetml/2006/main" count="295" uniqueCount="142">
  <si>
    <t>Milk</t>
  </si>
  <si>
    <t>Fish</t>
  </si>
  <si>
    <t>Bread</t>
  </si>
  <si>
    <t>Spinach</t>
  </si>
  <si>
    <t>VitA</t>
  </si>
  <si>
    <t>Vit B</t>
  </si>
  <si>
    <t>Vit C</t>
  </si>
  <si>
    <t>Iron</t>
  </si>
  <si>
    <t>RDA</t>
  </si>
  <si>
    <t>X1</t>
  </si>
  <si>
    <t>X2</t>
  </si>
  <si>
    <t>X3</t>
  </si>
  <si>
    <t>X4</t>
  </si>
  <si>
    <t>Z</t>
  </si>
  <si>
    <t>LHS</t>
  </si>
  <si>
    <t>RHS</t>
  </si>
  <si>
    <t>&gt;=</t>
  </si>
  <si>
    <t>Set Objective</t>
  </si>
  <si>
    <t>Supplier 1</t>
  </si>
  <si>
    <t>Supplier 2</t>
  </si>
  <si>
    <t>Supplier 3</t>
  </si>
  <si>
    <t>Customer 1</t>
  </si>
  <si>
    <t>Customer 2</t>
  </si>
  <si>
    <t>=</t>
  </si>
  <si>
    <t>&lt;=</t>
  </si>
  <si>
    <t>X5</t>
  </si>
  <si>
    <t>X6</t>
  </si>
  <si>
    <t>X7</t>
  </si>
  <si>
    <t>Homes</t>
  </si>
  <si>
    <t>Offices</t>
  </si>
  <si>
    <t>Plants</t>
  </si>
  <si>
    <t>Electrical</t>
  </si>
  <si>
    <t>Gas</t>
  </si>
  <si>
    <t>Insulation</t>
  </si>
  <si>
    <t>Cell</t>
  </si>
  <si>
    <t>Name</t>
  </si>
  <si>
    <t>Cell Value</t>
  </si>
  <si>
    <t>Formula</t>
  </si>
  <si>
    <t>Status</t>
  </si>
  <si>
    <t>Slack</t>
  </si>
  <si>
    <t>A</t>
  </si>
  <si>
    <t>B</t>
  </si>
  <si>
    <t>C</t>
  </si>
  <si>
    <t>D</t>
  </si>
  <si>
    <t>Year 1</t>
  </si>
  <si>
    <t>Year 2</t>
  </si>
  <si>
    <t>Year 3</t>
  </si>
  <si>
    <t>Year 4</t>
  </si>
  <si>
    <t>Year 5</t>
  </si>
  <si>
    <t>Ai</t>
  </si>
  <si>
    <t>Bi</t>
  </si>
  <si>
    <t>Ci</t>
  </si>
  <si>
    <t>Di</t>
  </si>
  <si>
    <t>Ri</t>
  </si>
  <si>
    <t>July</t>
  </si>
  <si>
    <t>Aug</t>
  </si>
  <si>
    <t>Sep</t>
  </si>
  <si>
    <t>Oct</t>
  </si>
  <si>
    <t>Nov</t>
  </si>
  <si>
    <t>Dec</t>
  </si>
  <si>
    <t>Mfg Cost</t>
  </si>
  <si>
    <t>Profit</t>
  </si>
  <si>
    <t>Xi</t>
  </si>
  <si>
    <t>Yi</t>
  </si>
  <si>
    <t>Ii</t>
  </si>
  <si>
    <t>Time Period</t>
  </si>
  <si>
    <t>Fti</t>
  </si>
  <si>
    <t>Total</t>
  </si>
  <si>
    <t>PT1</t>
  </si>
  <si>
    <t>PT2</t>
  </si>
  <si>
    <t>PT3</t>
  </si>
  <si>
    <t>PT4</t>
  </si>
  <si>
    <t>PT5</t>
  </si>
  <si>
    <t>Raw Materials</t>
  </si>
  <si>
    <t>Labor Hours</t>
  </si>
  <si>
    <t>S.P</t>
  </si>
  <si>
    <t>Demand</t>
  </si>
  <si>
    <t>Prod 1</t>
  </si>
  <si>
    <t>Prod 2</t>
  </si>
  <si>
    <t>Prod 3</t>
  </si>
  <si>
    <t>Prod 4</t>
  </si>
  <si>
    <t>Available</t>
  </si>
  <si>
    <t>&gt;= 400</t>
  </si>
  <si>
    <t>Microsoft Excel 16.17 Answer Report</t>
  </si>
  <si>
    <t>Worksheet: [LinearProgression.xlsx]Maximization SA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</si>
  <si>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</si>
  <si>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</si>
  <si>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</si>
  <si>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</si>
  <si>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</si>
  <si>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</si>
  <si>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</si>
  <si>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</si>
  <si>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</si>
  <si>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</si>
  <si>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</si>
  <si>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</si>
  <si>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$B$11</t>
  </si>
  <si>
    <t>Z X1</t>
  </si>
  <si>
    <t>$B$9</t>
  </si>
  <si>
    <t>Contin</t>
  </si>
  <si>
    <t>$C$9</t>
  </si>
  <si>
    <t>$D$9</t>
  </si>
  <si>
    <t>$E$9</t>
  </si>
  <si>
    <t>$I$2</t>
  </si>
  <si>
    <t>Raw Materials LHS</t>
  </si>
  <si>
    <t>$I$2&lt;=$K$2</t>
  </si>
  <si>
    <t>Binding</t>
  </si>
  <si>
    <t>$I$3</t>
  </si>
  <si>
    <t>Labor Hours LHS</t>
  </si>
  <si>
    <t>$I$3&lt;=$K$3</t>
  </si>
  <si>
    <t>Not Binding</t>
  </si>
  <si>
    <t>$I$4</t>
  </si>
  <si>
    <t>S.P LHS</t>
  </si>
  <si>
    <t>$I$4&gt;=$K$4</t>
  </si>
  <si>
    <t>$I$5</t>
  </si>
  <si>
    <t>&gt;= 400 LHS</t>
  </si>
  <si>
    <t>$I$5=$K$5</t>
  </si>
  <si>
    <t>Microsoft Excel 16.17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</si>
  <si>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</si>
  <si>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</si>
  <si>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</si>
  <si>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</si>
  <si>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</si>
  <si>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</si>
  <si>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</si>
  <si>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</si>
  <si>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</si>
  <si>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</si>
  <si>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</si>
  <si>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</si>
  <si>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</si>
  <si>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16.17 Limits Report</t>
  </si>
  <si>
    <t>Variable</t>
  </si>
  <si>
    <t>Lower</t>
  </si>
  <si>
    <t>Limit</t>
  </si>
  <si>
    <t>Result</t>
  </si>
  <si>
    <t>Upper</t>
  </si>
  <si>
    <t>Report Created: 30/09/18 12:17:25 PM</t>
  </si>
  <si>
    <t>Solution Time: 111669954.846 Seconds.</t>
  </si>
  <si>
    <t>Iterations: 5 Subproblems: 0</t>
  </si>
  <si>
    <t>Report Created: 30/09/18 12:17:26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</si>
</sst>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2" xfId="0" applyBorder="1"/>
    <xf numFmtId="0" fontId="1" fillId="0" borderId="2" xfId="0" applyFont="1" applyBorder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60B1-1D1F-4648-A601-9DB67C042D2B}">
  <dimension ref="A1:M13"/>
  <sheetViews>
    <sheetView zoomScale="148" zoomScaleNormal="148" workbookViewId="0">
      <selection activeCell="H10" sqref="H10"/>
    </sheetView>
  </sheetViews>
  <sheetFormatPr baseColWidth="10" defaultRowHeight="16" x14ac:dyDescent="0.2"/>
  <cols>
    <col min="12" max="12" width="2.832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8</v>
      </c>
      <c r="K1" t="s">
        <v>14</v>
      </c>
      <c r="M1" t="s">
        <v>15</v>
      </c>
    </row>
    <row r="2" spans="1:13" x14ac:dyDescent="0.2">
      <c r="A2" t="s">
        <v>4</v>
      </c>
      <c r="B2">
        <v>6400</v>
      </c>
      <c r="C2">
        <v>237</v>
      </c>
      <c r="D2">
        <v>0</v>
      </c>
      <c r="E2">
        <v>34000</v>
      </c>
      <c r="F2">
        <v>5000</v>
      </c>
      <c r="K2">
        <f>SUMPRODUCT(B2:E2,B13:E13)</f>
        <v>26467.396974439227</v>
      </c>
      <c r="L2" t="s">
        <v>16</v>
      </c>
      <c r="M2">
        <v>5000</v>
      </c>
    </row>
    <row r="3" spans="1:13" x14ac:dyDescent="0.2">
      <c r="A3" t="s">
        <v>5</v>
      </c>
      <c r="B3">
        <v>40</v>
      </c>
      <c r="E3">
        <v>71</v>
      </c>
      <c r="F3">
        <v>75</v>
      </c>
      <c r="K3">
        <f>SUMPRODUCT(B3:E3,B13:E13)</f>
        <v>75</v>
      </c>
      <c r="L3" t="s">
        <v>16</v>
      </c>
      <c r="M3">
        <v>75</v>
      </c>
    </row>
    <row r="4" spans="1:13" x14ac:dyDescent="0.2">
      <c r="A4" t="s">
        <v>6</v>
      </c>
      <c r="B4">
        <v>540</v>
      </c>
      <c r="F4">
        <v>400</v>
      </c>
      <c r="K4">
        <f>SUMPRODUCT(B4:E4,B13:E13)</f>
        <v>400.00000000000011</v>
      </c>
      <c r="L4" t="s">
        <v>16</v>
      </c>
      <c r="M4">
        <v>400</v>
      </c>
    </row>
    <row r="5" spans="1:13" x14ac:dyDescent="0.2">
      <c r="A5" t="s">
        <v>7</v>
      </c>
      <c r="B5">
        <v>28</v>
      </c>
      <c r="C5">
        <v>7</v>
      </c>
      <c r="D5">
        <v>13</v>
      </c>
      <c r="E5">
        <v>8</v>
      </c>
      <c r="F5">
        <v>12</v>
      </c>
      <c r="K5">
        <f>SUMPRODUCT(B5:E5,B13:E13)</f>
        <v>25.852895148669802</v>
      </c>
      <c r="L5" t="s">
        <v>16</v>
      </c>
      <c r="M5">
        <v>12</v>
      </c>
    </row>
    <row r="8" spans="1:13" x14ac:dyDescent="0.2">
      <c r="B8">
        <v>1.95</v>
      </c>
      <c r="C8">
        <v>1.8</v>
      </c>
      <c r="D8">
        <v>0.75</v>
      </c>
      <c r="E8">
        <v>0.8</v>
      </c>
    </row>
    <row r="10" spans="1:13" x14ac:dyDescent="0.2">
      <c r="G10" s="3" t="s">
        <v>13</v>
      </c>
      <c r="H10" s="2">
        <f>SUMPRODUCT(B8:E8,B13:E13)</f>
        <v>1.9556598852373503</v>
      </c>
      <c r="I10" t="s">
        <v>17</v>
      </c>
    </row>
    <row r="12" spans="1:13" x14ac:dyDescent="0.2">
      <c r="B12" s="3" t="s">
        <v>9</v>
      </c>
      <c r="C12" s="3" t="s">
        <v>10</v>
      </c>
      <c r="D12" s="3" t="s">
        <v>11</v>
      </c>
      <c r="E12" s="3" t="s">
        <v>12</v>
      </c>
    </row>
    <row r="13" spans="1:13" x14ac:dyDescent="0.2">
      <c r="B13" s="1">
        <v>0.74074074074074092</v>
      </c>
      <c r="C13" s="1">
        <v>0</v>
      </c>
      <c r="D13" s="1">
        <v>0</v>
      </c>
      <c r="E13" s="1">
        <v>0.63901930099113191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5E0A-2608-DF4C-AD05-F27E31FCD1BB}">
  <dimension ref="A1:K11"/>
  <sheetViews>
    <sheetView workbookViewId="0">
      <selection activeCell="G7" sqref="G7"/>
    </sheetView>
  </sheetViews>
  <sheetFormatPr baseColWidth="10" defaultRowHeight="16" x14ac:dyDescent="0.2"/>
  <sheetData>
    <row r="1" spans="1:11" x14ac:dyDescent="0.2">
      <c r="B1" t="s">
        <v>60</v>
      </c>
      <c r="C1" t="s">
        <v>61</v>
      </c>
      <c r="E1" t="s">
        <v>62</v>
      </c>
      <c r="F1" t="s">
        <v>63</v>
      </c>
      <c r="G1" t="s">
        <v>64</v>
      </c>
      <c r="I1" t="s">
        <v>14</v>
      </c>
      <c r="K1" t="s">
        <v>15</v>
      </c>
    </row>
    <row r="2" spans="1:11" x14ac:dyDescent="0.2">
      <c r="A2" t="s">
        <v>54</v>
      </c>
      <c r="B2">
        <v>60</v>
      </c>
      <c r="C2">
        <v>0</v>
      </c>
      <c r="E2" s="4">
        <v>100</v>
      </c>
      <c r="F2">
        <v>0</v>
      </c>
      <c r="G2" s="4">
        <v>0</v>
      </c>
      <c r="I2">
        <f>F3</f>
        <v>0</v>
      </c>
      <c r="J2" t="s">
        <v>24</v>
      </c>
      <c r="K2">
        <v>300</v>
      </c>
    </row>
    <row r="3" spans="1:11" x14ac:dyDescent="0.2">
      <c r="A3" t="s">
        <v>55</v>
      </c>
      <c r="B3">
        <v>60</v>
      </c>
      <c r="C3">
        <v>80</v>
      </c>
      <c r="E3" s="4">
        <v>100</v>
      </c>
      <c r="F3" s="4">
        <v>0</v>
      </c>
      <c r="G3" s="4">
        <v>0</v>
      </c>
      <c r="I3">
        <f>F4</f>
        <v>0</v>
      </c>
      <c r="J3" t="s">
        <v>24</v>
      </c>
      <c r="K3">
        <v>300</v>
      </c>
    </row>
    <row r="4" spans="1:11" x14ac:dyDescent="0.2">
      <c r="A4" t="s">
        <v>56</v>
      </c>
      <c r="B4">
        <v>50</v>
      </c>
      <c r="C4">
        <v>60</v>
      </c>
      <c r="E4" s="4">
        <v>100</v>
      </c>
      <c r="F4" s="4">
        <v>0</v>
      </c>
      <c r="G4" s="4">
        <v>0</v>
      </c>
      <c r="I4">
        <f>F5</f>
        <v>0</v>
      </c>
      <c r="J4" t="s">
        <v>24</v>
      </c>
      <c r="K4">
        <v>300</v>
      </c>
    </row>
    <row r="5" spans="1:11" x14ac:dyDescent="0.2">
      <c r="A5" t="s">
        <v>57</v>
      </c>
      <c r="B5">
        <v>60</v>
      </c>
      <c r="C5">
        <v>70</v>
      </c>
      <c r="E5" s="4">
        <v>100</v>
      </c>
      <c r="F5" s="4">
        <v>0</v>
      </c>
      <c r="G5" s="4">
        <v>0</v>
      </c>
      <c r="I5">
        <f>F6</f>
        <v>0</v>
      </c>
      <c r="J5" t="s">
        <v>24</v>
      </c>
      <c r="K5">
        <v>300</v>
      </c>
    </row>
    <row r="6" spans="1:11" x14ac:dyDescent="0.2">
      <c r="A6" t="s">
        <v>58</v>
      </c>
      <c r="B6">
        <v>70</v>
      </c>
      <c r="C6">
        <v>80</v>
      </c>
      <c r="E6" s="4">
        <v>100</v>
      </c>
      <c r="F6" s="4">
        <v>0</v>
      </c>
      <c r="G6" s="4">
        <v>0</v>
      </c>
      <c r="I6">
        <f>F7</f>
        <v>0</v>
      </c>
      <c r="J6" t="s">
        <v>24</v>
      </c>
      <c r="K6">
        <v>300</v>
      </c>
    </row>
    <row r="7" spans="1:11" x14ac:dyDescent="0.2">
      <c r="A7" t="s">
        <v>59</v>
      </c>
      <c r="B7">
        <v>0</v>
      </c>
      <c r="C7">
        <v>90</v>
      </c>
      <c r="E7">
        <v>0</v>
      </c>
      <c r="F7" s="4">
        <v>0</v>
      </c>
      <c r="G7" s="4">
        <v>0</v>
      </c>
      <c r="I7">
        <f>E2</f>
        <v>100</v>
      </c>
      <c r="J7" t="s">
        <v>24</v>
      </c>
      <c r="K7">
        <v>100</v>
      </c>
    </row>
    <row r="8" spans="1:11" x14ac:dyDescent="0.2">
      <c r="I8">
        <f>E3</f>
        <v>100</v>
      </c>
      <c r="J8" t="s">
        <v>24</v>
      </c>
      <c r="K8">
        <v>100</v>
      </c>
    </row>
    <row r="9" spans="1:11" x14ac:dyDescent="0.2">
      <c r="I9">
        <f>E4</f>
        <v>100</v>
      </c>
      <c r="J9" t="s">
        <v>24</v>
      </c>
      <c r="K9">
        <v>100</v>
      </c>
    </row>
    <row r="10" spans="1:11" x14ac:dyDescent="0.2">
      <c r="A10" t="s">
        <v>13</v>
      </c>
      <c r="B10" s="2">
        <f>(B2*E2+B3*E3+B4*E4+B5*E5+B6*E6)-(C3*F3+C4*F4+C5*F5+C6*F6+C7*F7)</f>
        <v>30000</v>
      </c>
      <c r="I10">
        <f>E5</f>
        <v>100</v>
      </c>
      <c r="J10" t="s">
        <v>24</v>
      </c>
      <c r="K10">
        <v>100</v>
      </c>
    </row>
    <row r="11" spans="1:11" x14ac:dyDescent="0.2">
      <c r="I11">
        <f>E6</f>
        <v>100</v>
      </c>
      <c r="J11" t="s">
        <v>24</v>
      </c>
      <c r="K1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E53C-1613-B044-A64F-A9F010D8279B}">
  <dimension ref="A1:M12"/>
  <sheetViews>
    <sheetView workbookViewId="0">
      <selection activeCell="B12" sqref="B12"/>
    </sheetView>
  </sheetViews>
  <sheetFormatPr baseColWidth="10" defaultRowHeight="16" x14ac:dyDescent="0.2"/>
  <sheetData>
    <row r="1" spans="1:13" x14ac:dyDescent="0.2">
      <c r="A1" t="s">
        <v>65</v>
      </c>
      <c r="B1" t="s">
        <v>66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67</v>
      </c>
      <c r="K1" t="s">
        <v>14</v>
      </c>
      <c r="M1" t="s">
        <v>15</v>
      </c>
    </row>
    <row r="2" spans="1:13" x14ac:dyDescent="0.2">
      <c r="A2">
        <v>1</v>
      </c>
      <c r="B2" s="4">
        <v>12</v>
      </c>
      <c r="C2" s="4">
        <v>0</v>
      </c>
      <c r="H2">
        <v>10</v>
      </c>
      <c r="K2">
        <f>B2+C2</f>
        <v>12</v>
      </c>
      <c r="L2" t="s">
        <v>16</v>
      </c>
      <c r="M2">
        <v>10</v>
      </c>
    </row>
    <row r="3" spans="1:13" x14ac:dyDescent="0.2">
      <c r="A3">
        <v>2</v>
      </c>
      <c r="B3" s="7">
        <f>B2</f>
        <v>12</v>
      </c>
      <c r="C3" s="7"/>
      <c r="D3" s="4">
        <v>8</v>
      </c>
      <c r="H3">
        <v>12</v>
      </c>
      <c r="K3">
        <f>B2+C2+D3</f>
        <v>20</v>
      </c>
      <c r="L3" t="s">
        <v>16</v>
      </c>
      <c r="M3">
        <v>12</v>
      </c>
    </row>
    <row r="4" spans="1:13" x14ac:dyDescent="0.2">
      <c r="A4">
        <v>3</v>
      </c>
      <c r="B4" s="7">
        <f>B2</f>
        <v>12</v>
      </c>
      <c r="C4" s="7"/>
      <c r="D4" s="7"/>
      <c r="E4" s="4">
        <v>0</v>
      </c>
      <c r="H4">
        <v>14</v>
      </c>
      <c r="K4">
        <f>B2/2+C2+D3+E4</f>
        <v>14</v>
      </c>
      <c r="L4" t="s">
        <v>16</v>
      </c>
      <c r="M4">
        <v>14</v>
      </c>
    </row>
    <row r="5" spans="1:13" x14ac:dyDescent="0.2">
      <c r="A5" s="4">
        <v>4</v>
      </c>
      <c r="B5" s="7">
        <f>B2</f>
        <v>12</v>
      </c>
      <c r="C5" s="7"/>
      <c r="D5" s="7"/>
      <c r="E5" s="7"/>
      <c r="F5" s="4">
        <v>6</v>
      </c>
      <c r="H5">
        <v>16</v>
      </c>
      <c r="K5">
        <f>(B2/2)+C2+D3+E4+F5</f>
        <v>20</v>
      </c>
      <c r="L5" t="s">
        <v>16</v>
      </c>
      <c r="M5">
        <v>16</v>
      </c>
    </row>
    <row r="6" spans="1:13" x14ac:dyDescent="0.2">
      <c r="A6" s="4">
        <v>5</v>
      </c>
      <c r="B6" s="7">
        <f>B2</f>
        <v>12</v>
      </c>
      <c r="D6" s="7"/>
      <c r="E6" s="7"/>
      <c r="F6" s="7"/>
      <c r="G6" s="4">
        <v>0</v>
      </c>
      <c r="H6">
        <v>18</v>
      </c>
      <c r="K6">
        <f>B2+D3+E4+F5+G6</f>
        <v>26</v>
      </c>
      <c r="L6" t="s">
        <v>16</v>
      </c>
      <c r="M6">
        <v>18</v>
      </c>
    </row>
    <row r="7" spans="1:13" x14ac:dyDescent="0.2">
      <c r="A7">
        <v>6</v>
      </c>
      <c r="B7" s="7">
        <f>B2</f>
        <v>12</v>
      </c>
      <c r="E7" s="7"/>
      <c r="F7" s="7"/>
      <c r="G7" s="7"/>
      <c r="H7">
        <v>17</v>
      </c>
      <c r="K7">
        <f>B2+E4+F5+G6</f>
        <v>18</v>
      </c>
      <c r="L7" t="s">
        <v>16</v>
      </c>
      <c r="M7">
        <v>17</v>
      </c>
    </row>
    <row r="8" spans="1:13" x14ac:dyDescent="0.2">
      <c r="A8">
        <v>7</v>
      </c>
      <c r="B8" s="7">
        <f>B2</f>
        <v>12</v>
      </c>
      <c r="F8" s="7"/>
      <c r="G8" s="7"/>
      <c r="H8">
        <v>15</v>
      </c>
      <c r="K8">
        <f>B2+F5+G6</f>
        <v>18</v>
      </c>
      <c r="L8" t="s">
        <v>16</v>
      </c>
      <c r="M8">
        <v>15</v>
      </c>
    </row>
    <row r="9" spans="1:13" x14ac:dyDescent="0.2">
      <c r="A9">
        <v>8</v>
      </c>
      <c r="B9" s="7">
        <f>B2</f>
        <v>12</v>
      </c>
      <c r="G9" s="7"/>
      <c r="H9">
        <v>10</v>
      </c>
      <c r="K9">
        <f>B2+G6</f>
        <v>12</v>
      </c>
      <c r="L9" t="s">
        <v>16</v>
      </c>
      <c r="M9">
        <v>10</v>
      </c>
    </row>
    <row r="10" spans="1:13" x14ac:dyDescent="0.2">
      <c r="B10" s="7">
        <f>B2</f>
        <v>12</v>
      </c>
      <c r="K10">
        <f>B2</f>
        <v>12</v>
      </c>
      <c r="L10" t="s">
        <v>24</v>
      </c>
      <c r="M10">
        <v>12</v>
      </c>
    </row>
    <row r="11" spans="1:13" x14ac:dyDescent="0.2">
      <c r="K11">
        <f>4*(C2+D3+E4+F5+G6)</f>
        <v>56</v>
      </c>
      <c r="L11" t="s">
        <v>24</v>
      </c>
      <c r="M11">
        <f>0.5*SUM(M2:M9)</f>
        <v>56</v>
      </c>
    </row>
    <row r="12" spans="1:13" x14ac:dyDescent="0.2">
      <c r="A12" t="s">
        <v>13</v>
      </c>
      <c r="B12" s="2">
        <f>(75*B2)+24*(C2+D3+E4+F5+G6)</f>
        <v>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5B7A-5183-FE4D-AFDC-D9FF786425C0}">
  <dimension ref="A1:G32"/>
  <sheetViews>
    <sheetView showGridLines="0" tabSelected="1" topLeftCell="A6" workbookViewId="0"/>
  </sheetViews>
  <sheetFormatPr baseColWidth="10" defaultRowHeight="16" x14ac:dyDescent="0.2"/>
  <cols>
    <col min="1" max="1" width="2.33203125" customWidth="1"/>
    <col min="2" max="2" width="4.6640625" bestFit="1" customWidth="1"/>
    <col min="3" max="3" width="16.83203125" bestFit="1" customWidth="1"/>
    <col min="4" max="4" width="12.83203125" bestFit="1" customWidth="1"/>
    <col min="5" max="5" width="10.6640625" bestFit="1" customWidth="1"/>
    <col min="6" max="6" width="10.83203125" bestFit="1" customWidth="1"/>
    <col min="7" max="7" width="5.5" bestFit="1" customWidth="1"/>
  </cols>
  <sheetData>
    <row r="1" spans="1:5" x14ac:dyDescent="0.2">
      <c r="A1" s="3" t="s">
        <v>83</v>
      </c>
    </row>
    <row r="2" spans="1:5" x14ac:dyDescent="0.2">
      <c r="A2" s="3" t="s">
        <v>84</v>
      </c>
    </row>
    <row r="3" spans="1:5" x14ac:dyDescent="0.2">
      <c r="A3" s="3" t="s">
        <v>138</v>
      </c>
    </row>
    <row r="4" spans="1:5" x14ac:dyDescent="0.2">
      <c r="A4" s="3" t="s">
        <v>85</v>
      </c>
    </row>
    <row r="5" spans="1:5" x14ac:dyDescent="0.2">
      <c r="A5" s="3" t="s">
        <v>86</v>
      </c>
    </row>
    <row r="6" spans="1:5" x14ac:dyDescent="0.2">
      <c r="A6" s="3"/>
      <c r="B6" t="s">
        <v>87</v>
      </c>
    </row>
    <row r="7" spans="1:5" x14ac:dyDescent="0.2">
      <c r="A7" s="3"/>
      <c r="B7" t="s">
        <v>139</v>
      </c>
    </row>
    <row r="8" spans="1:5" x14ac:dyDescent="0.2">
      <c r="A8" s="3"/>
      <c r="B8" t="s">
        <v>140</v>
      </c>
    </row>
    <row r="9" spans="1:5" x14ac:dyDescent="0.2">
      <c r="A9" s="3" t="s">
        <v>88</v>
      </c>
    </row>
    <row r="10" spans="1:5" x14ac:dyDescent="0.2">
      <c r="B10" t="s">
        <v>89</v>
      </c>
    </row>
    <row r="11" spans="1:5" x14ac:dyDescent="0.2">
      <c r="B11" t="s">
        <v>90</v>
      </c>
    </row>
    <row r="14" spans="1:5" ht="17" thickBot="1" x14ac:dyDescent="0.25">
      <c r="A14" t="s">
        <v>91</v>
      </c>
    </row>
    <row r="15" spans="1:5" ht="17" thickBot="1" x14ac:dyDescent="0.25">
      <c r="B15" s="5" t="s">
        <v>34</v>
      </c>
      <c r="C15" s="5" t="s">
        <v>35</v>
      </c>
      <c r="D15" s="5" t="s">
        <v>92</v>
      </c>
      <c r="E15" s="5" t="s">
        <v>93</v>
      </c>
    </row>
    <row r="16" spans="1:5" ht="17" thickBot="1" x14ac:dyDescent="0.25">
      <c r="B16" s="11" t="s">
        <v>97</v>
      </c>
      <c r="C16" s="11" t="s">
        <v>98</v>
      </c>
      <c r="D16" s="13">
        <v>6575</v>
      </c>
      <c r="E16" s="13">
        <v>6650</v>
      </c>
    </row>
    <row r="19" spans="1:7" ht="17" thickBot="1" x14ac:dyDescent="0.25">
      <c r="A19" t="s">
        <v>94</v>
      </c>
    </row>
    <row r="20" spans="1:7" ht="17" thickBot="1" x14ac:dyDescent="0.25">
      <c r="B20" s="5" t="s">
        <v>34</v>
      </c>
      <c r="C20" s="5" t="s">
        <v>35</v>
      </c>
      <c r="D20" s="5" t="s">
        <v>92</v>
      </c>
      <c r="E20" s="5" t="s">
        <v>93</v>
      </c>
      <c r="F20" s="5" t="s">
        <v>95</v>
      </c>
    </row>
    <row r="21" spans="1:7" x14ac:dyDescent="0.2">
      <c r="B21" s="12" t="s">
        <v>99</v>
      </c>
      <c r="C21" s="12" t="s">
        <v>9</v>
      </c>
      <c r="D21" s="14">
        <v>0</v>
      </c>
      <c r="E21" s="14">
        <v>0</v>
      </c>
      <c r="F21" s="12" t="s">
        <v>100</v>
      </c>
    </row>
    <row r="22" spans="1:7" x14ac:dyDescent="0.2">
      <c r="B22" s="12" t="s">
        <v>101</v>
      </c>
      <c r="C22" s="12" t="s">
        <v>10</v>
      </c>
      <c r="D22" s="14">
        <v>512.5</v>
      </c>
      <c r="E22" s="14">
        <v>400.00000000000017</v>
      </c>
      <c r="F22" s="12" t="s">
        <v>100</v>
      </c>
    </row>
    <row r="23" spans="1:7" x14ac:dyDescent="0.2">
      <c r="B23" s="12" t="s">
        <v>102</v>
      </c>
      <c r="C23" s="12" t="s">
        <v>11</v>
      </c>
      <c r="D23" s="14">
        <v>0</v>
      </c>
      <c r="E23" s="14">
        <v>149.99999999999986</v>
      </c>
      <c r="F23" s="12" t="s">
        <v>100</v>
      </c>
    </row>
    <row r="24" spans="1:7" ht="17" thickBot="1" x14ac:dyDescent="0.25">
      <c r="B24" s="11" t="s">
        <v>103</v>
      </c>
      <c r="C24" s="11" t="s">
        <v>12</v>
      </c>
      <c r="D24" s="13">
        <v>437.5</v>
      </c>
      <c r="E24" s="13">
        <v>400</v>
      </c>
      <c r="F24" s="11" t="s">
        <v>100</v>
      </c>
    </row>
    <row r="27" spans="1:7" ht="17" thickBot="1" x14ac:dyDescent="0.25">
      <c r="A27" t="s">
        <v>96</v>
      </c>
    </row>
    <row r="28" spans="1:7" ht="17" thickBot="1" x14ac:dyDescent="0.25">
      <c r="B28" s="5" t="s">
        <v>34</v>
      </c>
      <c r="C28" s="5" t="s">
        <v>35</v>
      </c>
      <c r="D28" s="5" t="s">
        <v>36</v>
      </c>
      <c r="E28" s="5" t="s">
        <v>37</v>
      </c>
      <c r="F28" s="5" t="s">
        <v>38</v>
      </c>
      <c r="G28" s="5" t="s">
        <v>39</v>
      </c>
    </row>
    <row r="29" spans="1:7" x14ac:dyDescent="0.2">
      <c r="B29" s="12" t="s">
        <v>104</v>
      </c>
      <c r="C29" s="12" t="s">
        <v>105</v>
      </c>
      <c r="D29" s="14">
        <v>4600</v>
      </c>
      <c r="E29" s="12" t="s">
        <v>106</v>
      </c>
      <c r="F29" s="12" t="s">
        <v>107</v>
      </c>
      <c r="G29" s="12">
        <v>0</v>
      </c>
    </row>
    <row r="30" spans="1:7" x14ac:dyDescent="0.2">
      <c r="B30" s="12" t="s">
        <v>108</v>
      </c>
      <c r="C30" s="12" t="s">
        <v>109</v>
      </c>
      <c r="D30" s="14">
        <v>4750</v>
      </c>
      <c r="E30" s="12" t="s">
        <v>110</v>
      </c>
      <c r="F30" s="12" t="s">
        <v>111</v>
      </c>
      <c r="G30" s="12">
        <v>250</v>
      </c>
    </row>
    <row r="31" spans="1:7" x14ac:dyDescent="0.2">
      <c r="B31" s="12" t="s">
        <v>112</v>
      </c>
      <c r="C31" s="12" t="s">
        <v>113</v>
      </c>
      <c r="D31" s="14">
        <v>400</v>
      </c>
      <c r="E31" s="12" t="s">
        <v>114</v>
      </c>
      <c r="F31" s="12" t="s">
        <v>107</v>
      </c>
      <c r="G31" s="14">
        <v>0</v>
      </c>
    </row>
    <row r="32" spans="1:7" ht="17" thickBot="1" x14ac:dyDescent="0.25">
      <c r="B32" s="11" t="s">
        <v>115</v>
      </c>
      <c r="C32" s="11" t="s">
        <v>116</v>
      </c>
      <c r="D32" s="13">
        <v>950</v>
      </c>
      <c r="E32" s="11" t="s">
        <v>117</v>
      </c>
      <c r="F32" s="11" t="s">
        <v>107</v>
      </c>
      <c r="G32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5414-ACFD-C340-A65C-80281EF821C0}">
  <dimension ref="A1:H20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6.83203125" bestFit="1" customWidth="1"/>
    <col min="4" max="4" width="5.83203125" bestFit="1" customWidth="1"/>
    <col min="5" max="5" width="8.16406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3" t="s">
        <v>118</v>
      </c>
    </row>
    <row r="2" spans="1:8" x14ac:dyDescent="0.2">
      <c r="A2" s="3" t="s">
        <v>84</v>
      </c>
    </row>
    <row r="3" spans="1:8" x14ac:dyDescent="0.2">
      <c r="A3" s="3" t="s">
        <v>141</v>
      </c>
    </row>
    <row r="6" spans="1:8" ht="17" thickBot="1" x14ac:dyDescent="0.25">
      <c r="A6" t="s">
        <v>94</v>
      </c>
    </row>
    <row r="7" spans="1:8" x14ac:dyDescent="0.2">
      <c r="B7" s="15"/>
      <c r="C7" s="15"/>
      <c r="D7" s="15" t="s">
        <v>119</v>
      </c>
      <c r="E7" s="15" t="s">
        <v>121</v>
      </c>
      <c r="F7" s="15" t="s">
        <v>123</v>
      </c>
      <c r="G7" s="15" t="s">
        <v>125</v>
      </c>
      <c r="H7" s="15" t="s">
        <v>125</v>
      </c>
    </row>
    <row r="8" spans="1:8" ht="17" thickBot="1" x14ac:dyDescent="0.25">
      <c r="B8" s="16" t="s">
        <v>34</v>
      </c>
      <c r="C8" s="16" t="s">
        <v>35</v>
      </c>
      <c r="D8" s="16" t="s">
        <v>120</v>
      </c>
      <c r="E8" s="16" t="s">
        <v>122</v>
      </c>
      <c r="F8" s="16" t="s">
        <v>124</v>
      </c>
      <c r="G8" s="16" t="s">
        <v>126</v>
      </c>
      <c r="H8" s="16" t="s">
        <v>127</v>
      </c>
    </row>
    <row r="9" spans="1:8" x14ac:dyDescent="0.2">
      <c r="B9" s="12" t="s">
        <v>99</v>
      </c>
      <c r="C9" s="12" t="s">
        <v>9</v>
      </c>
      <c r="D9" s="12">
        <v>0</v>
      </c>
      <c r="E9" s="12">
        <v>-1.0000000000000004</v>
      </c>
      <c r="F9" s="12">
        <v>4</v>
      </c>
      <c r="G9" s="12">
        <v>1.0000000000000004</v>
      </c>
      <c r="H9" s="12">
        <v>1E+30</v>
      </c>
    </row>
    <row r="10" spans="1:8" x14ac:dyDescent="0.2">
      <c r="B10" s="12" t="s">
        <v>101</v>
      </c>
      <c r="C10" s="12" t="s">
        <v>10</v>
      </c>
      <c r="D10" s="12">
        <v>400.00000000000017</v>
      </c>
      <c r="E10" s="12">
        <v>0</v>
      </c>
      <c r="F10" s="12">
        <v>6</v>
      </c>
      <c r="G10" s="12">
        <v>0.6666666666666663</v>
      </c>
      <c r="H10" s="12">
        <v>0.50000000000000011</v>
      </c>
    </row>
    <row r="11" spans="1:8" x14ac:dyDescent="0.2">
      <c r="B11" s="12" t="s">
        <v>102</v>
      </c>
      <c r="C11" s="12" t="s">
        <v>11</v>
      </c>
      <c r="D11" s="12">
        <v>149.99999999999986</v>
      </c>
      <c r="E11" s="12">
        <v>0</v>
      </c>
      <c r="F11" s="12">
        <v>7</v>
      </c>
      <c r="G11" s="12">
        <v>1.0000000000000002</v>
      </c>
      <c r="H11" s="12">
        <v>0.49999999999999989</v>
      </c>
    </row>
    <row r="12" spans="1:8" ht="17" thickBot="1" x14ac:dyDescent="0.25">
      <c r="B12" s="11" t="s">
        <v>103</v>
      </c>
      <c r="C12" s="11" t="s">
        <v>12</v>
      </c>
      <c r="D12" s="11">
        <v>400</v>
      </c>
      <c r="E12" s="11">
        <v>0</v>
      </c>
      <c r="F12" s="11">
        <v>8</v>
      </c>
      <c r="G12" s="11">
        <v>1.9999999999999996</v>
      </c>
      <c r="H12" s="11">
        <v>1E+30</v>
      </c>
    </row>
    <row r="14" spans="1:8" ht="17" thickBot="1" x14ac:dyDescent="0.25">
      <c r="A14" t="s">
        <v>96</v>
      </c>
    </row>
    <row r="15" spans="1:8" x14ac:dyDescent="0.2">
      <c r="B15" s="15"/>
      <c r="C15" s="15"/>
      <c r="D15" s="15" t="s">
        <v>119</v>
      </c>
      <c r="E15" s="15" t="s">
        <v>128</v>
      </c>
      <c r="F15" s="15" t="s">
        <v>130</v>
      </c>
      <c r="G15" s="15" t="s">
        <v>125</v>
      </c>
      <c r="H15" s="15" t="s">
        <v>125</v>
      </c>
    </row>
    <row r="16" spans="1:8" ht="17" thickBot="1" x14ac:dyDescent="0.25">
      <c r="B16" s="16" t="s">
        <v>34</v>
      </c>
      <c r="C16" s="16" t="s">
        <v>35</v>
      </c>
      <c r="D16" s="16" t="s">
        <v>120</v>
      </c>
      <c r="E16" s="16" t="s">
        <v>129</v>
      </c>
      <c r="F16" s="16" t="s">
        <v>131</v>
      </c>
      <c r="G16" s="16" t="s">
        <v>126</v>
      </c>
      <c r="H16" s="16" t="s">
        <v>127</v>
      </c>
    </row>
    <row r="17" spans="2:8" x14ac:dyDescent="0.2">
      <c r="B17" s="12" t="s">
        <v>104</v>
      </c>
      <c r="C17" s="12" t="s">
        <v>105</v>
      </c>
      <c r="D17" s="12">
        <v>4600</v>
      </c>
      <c r="E17" s="12">
        <v>0.99999999999999989</v>
      </c>
      <c r="F17" s="12">
        <v>4600</v>
      </c>
      <c r="G17" s="12">
        <v>250.00000000000011</v>
      </c>
      <c r="H17" s="12">
        <v>149.99999999999986</v>
      </c>
    </row>
    <row r="18" spans="2:8" x14ac:dyDescent="0.2">
      <c r="B18" s="12" t="s">
        <v>108</v>
      </c>
      <c r="C18" s="12" t="s">
        <v>109</v>
      </c>
      <c r="D18" s="12">
        <v>4750</v>
      </c>
      <c r="E18" s="12">
        <v>0</v>
      </c>
      <c r="F18" s="12">
        <v>5000</v>
      </c>
      <c r="G18" s="12">
        <v>1E+30</v>
      </c>
      <c r="H18" s="12">
        <v>250.00000000000011</v>
      </c>
    </row>
    <row r="19" spans="2:8" x14ac:dyDescent="0.2">
      <c r="B19" s="12" t="s">
        <v>112</v>
      </c>
      <c r="C19" s="12" t="s">
        <v>113</v>
      </c>
      <c r="D19" s="12">
        <v>400</v>
      </c>
      <c r="E19" s="12">
        <v>-1.9999999999999996</v>
      </c>
      <c r="F19" s="12">
        <v>400</v>
      </c>
      <c r="G19" s="12">
        <v>37.499999999999964</v>
      </c>
      <c r="H19" s="12">
        <v>125.00000000000003</v>
      </c>
    </row>
    <row r="20" spans="2:8" ht="17" thickBot="1" x14ac:dyDescent="0.25">
      <c r="B20" s="11" t="s">
        <v>115</v>
      </c>
      <c r="C20" s="11" t="s">
        <v>116</v>
      </c>
      <c r="D20" s="11">
        <v>950</v>
      </c>
      <c r="E20" s="11">
        <v>3.0000000000000004</v>
      </c>
      <c r="F20" s="11">
        <v>950</v>
      </c>
      <c r="G20" s="11">
        <v>49.99999999999995</v>
      </c>
      <c r="H20" s="11">
        <v>100.00000000000004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5579-8FD8-EE47-821D-56B72FC1AB0C}">
  <dimension ref="A1:J16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9" bestFit="1" customWidth="1"/>
    <col min="4" max="4" width="5.832031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3" t="s">
        <v>132</v>
      </c>
    </row>
    <row r="2" spans="1:10" x14ac:dyDescent="0.2">
      <c r="A2" s="3" t="s">
        <v>84</v>
      </c>
    </row>
    <row r="3" spans="1:10" x14ac:dyDescent="0.2">
      <c r="A3" s="3" t="s">
        <v>141</v>
      </c>
    </row>
    <row r="5" spans="1:10" ht="17" thickBot="1" x14ac:dyDescent="0.25"/>
    <row r="6" spans="1:10" x14ac:dyDescent="0.2">
      <c r="B6" s="15"/>
      <c r="C6" s="15" t="s">
        <v>123</v>
      </c>
      <c r="D6" s="15"/>
    </row>
    <row r="7" spans="1:10" ht="17" thickBot="1" x14ac:dyDescent="0.25">
      <c r="B7" s="16" t="s">
        <v>34</v>
      </c>
      <c r="C7" s="16" t="s">
        <v>35</v>
      </c>
      <c r="D7" s="16" t="s">
        <v>120</v>
      </c>
    </row>
    <row r="8" spans="1:10" ht="17" thickBot="1" x14ac:dyDescent="0.25">
      <c r="B8" s="11" t="s">
        <v>97</v>
      </c>
      <c r="C8" s="11" t="s">
        <v>98</v>
      </c>
      <c r="D8" s="13">
        <v>6650</v>
      </c>
    </row>
    <row r="10" spans="1:10" ht="17" thickBot="1" x14ac:dyDescent="0.25"/>
    <row r="11" spans="1:10" x14ac:dyDescent="0.2">
      <c r="B11" s="15"/>
      <c r="C11" s="15" t="s">
        <v>133</v>
      </c>
      <c r="D11" s="15"/>
      <c r="F11" s="15" t="s">
        <v>134</v>
      </c>
      <c r="G11" s="15" t="s">
        <v>123</v>
      </c>
      <c r="I11" s="15" t="s">
        <v>137</v>
      </c>
      <c r="J11" s="15" t="s">
        <v>123</v>
      </c>
    </row>
    <row r="12" spans="1:10" ht="17" thickBot="1" x14ac:dyDescent="0.25">
      <c r="B12" s="16" t="s">
        <v>34</v>
      </c>
      <c r="C12" s="16" t="s">
        <v>35</v>
      </c>
      <c r="D12" s="16" t="s">
        <v>120</v>
      </c>
      <c r="F12" s="16" t="s">
        <v>135</v>
      </c>
      <c r="G12" s="16" t="s">
        <v>136</v>
      </c>
      <c r="I12" s="16" t="s">
        <v>135</v>
      </c>
      <c r="J12" s="16" t="s">
        <v>136</v>
      </c>
    </row>
    <row r="13" spans="1:10" x14ac:dyDescent="0.2">
      <c r="B13" s="12" t="s">
        <v>99</v>
      </c>
      <c r="C13" s="12" t="s">
        <v>9</v>
      </c>
      <c r="D13" s="14">
        <v>0</v>
      </c>
      <c r="F13" s="14">
        <v>0</v>
      </c>
      <c r="G13" s="14">
        <v>85</v>
      </c>
      <c r="I13" s="14">
        <v>250</v>
      </c>
      <c r="J13" s="14">
        <v>18835</v>
      </c>
    </row>
    <row r="14" spans="1:10" x14ac:dyDescent="0.2">
      <c r="B14" s="12" t="s">
        <v>101</v>
      </c>
      <c r="C14" s="12" t="s">
        <v>10</v>
      </c>
      <c r="D14" s="14">
        <v>400.00000000000017</v>
      </c>
      <c r="F14" s="14">
        <v>0</v>
      </c>
      <c r="G14" s="14">
        <v>110</v>
      </c>
      <c r="I14" s="14">
        <v>398.5</v>
      </c>
      <c r="J14" s="14">
        <v>20035</v>
      </c>
    </row>
    <row r="15" spans="1:10" x14ac:dyDescent="0.2">
      <c r="B15" s="12" t="s">
        <v>102</v>
      </c>
      <c r="C15" s="12" t="s">
        <v>11</v>
      </c>
      <c r="D15" s="14">
        <v>149.99999999999986</v>
      </c>
      <c r="F15" s="14">
        <v>0</v>
      </c>
      <c r="G15" s="14">
        <v>125</v>
      </c>
      <c r="I15" s="14">
        <v>597</v>
      </c>
      <c r="J15" s="14">
        <v>21020</v>
      </c>
    </row>
    <row r="16" spans="1:10" ht="17" thickBot="1" x14ac:dyDescent="0.25">
      <c r="B16" s="11" t="s">
        <v>103</v>
      </c>
      <c r="C16" s="11" t="s">
        <v>12</v>
      </c>
      <c r="D16" s="13">
        <v>400</v>
      </c>
      <c r="F16" s="13"/>
      <c r="G16" s="13"/>
      <c r="I16" s="13"/>
      <c r="J16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E313-A86F-3B41-8CAF-4643ECB5238C}">
  <dimension ref="A1:K14"/>
  <sheetViews>
    <sheetView workbookViewId="0">
      <selection activeCell="C14" sqref="C14"/>
    </sheetView>
  </sheetViews>
  <sheetFormatPr baseColWidth="10" defaultRowHeight="16" x14ac:dyDescent="0.2"/>
  <cols>
    <col min="1" max="1" width="19" customWidth="1"/>
  </cols>
  <sheetData>
    <row r="1" spans="1:11" x14ac:dyDescent="0.2">
      <c r="A1" s="9"/>
      <c r="B1" s="10" t="s">
        <v>77</v>
      </c>
      <c r="C1" s="10" t="s">
        <v>78</v>
      </c>
      <c r="D1" s="10" t="s">
        <v>79</v>
      </c>
      <c r="E1" s="10" t="s">
        <v>80</v>
      </c>
      <c r="F1" s="10" t="s">
        <v>81</v>
      </c>
      <c r="I1" t="s">
        <v>14</v>
      </c>
      <c r="K1" t="s">
        <v>15</v>
      </c>
    </row>
    <row r="2" spans="1:11" x14ac:dyDescent="0.2">
      <c r="A2" s="10" t="s">
        <v>73</v>
      </c>
      <c r="B2" s="9">
        <v>2</v>
      </c>
      <c r="C2" s="9">
        <v>3</v>
      </c>
      <c r="D2" s="9">
        <v>4</v>
      </c>
      <c r="E2" s="9">
        <v>7</v>
      </c>
      <c r="F2" s="9">
        <v>4600</v>
      </c>
      <c r="I2">
        <f>SUMPRODUCT(B9:E9,B2:E2)</f>
        <v>4600</v>
      </c>
      <c r="J2" t="s">
        <v>24</v>
      </c>
      <c r="K2">
        <v>4600</v>
      </c>
    </row>
    <row r="3" spans="1:11" x14ac:dyDescent="0.2">
      <c r="A3" s="10" t="s">
        <v>74</v>
      </c>
      <c r="B3" s="9">
        <v>3</v>
      </c>
      <c r="C3" s="9">
        <v>4</v>
      </c>
      <c r="D3" s="9">
        <v>5</v>
      </c>
      <c r="E3" s="9">
        <v>6</v>
      </c>
      <c r="F3" s="9">
        <v>5000</v>
      </c>
      <c r="I3">
        <f>SUMPRODUCT(B9:E9,B3:E3)</f>
        <v>4750</v>
      </c>
      <c r="J3" t="s">
        <v>24</v>
      </c>
      <c r="K3">
        <v>5000</v>
      </c>
    </row>
    <row r="4" spans="1:11" x14ac:dyDescent="0.2">
      <c r="A4" s="10" t="s">
        <v>75</v>
      </c>
      <c r="B4" s="9">
        <v>4</v>
      </c>
      <c r="C4" s="9">
        <v>6</v>
      </c>
      <c r="D4" s="9">
        <v>7</v>
      </c>
      <c r="E4" s="9">
        <v>8</v>
      </c>
      <c r="F4" s="9"/>
      <c r="I4">
        <f>E9</f>
        <v>400</v>
      </c>
      <c r="J4" t="s">
        <v>16</v>
      </c>
      <c r="K4">
        <v>400</v>
      </c>
    </row>
    <row r="5" spans="1:11" x14ac:dyDescent="0.2">
      <c r="A5" s="10" t="s">
        <v>76</v>
      </c>
      <c r="B5" s="9"/>
      <c r="C5" s="9"/>
      <c r="D5" s="9"/>
      <c r="E5" s="9" t="s">
        <v>82</v>
      </c>
      <c r="F5" s="9">
        <v>950</v>
      </c>
      <c r="I5">
        <f>SUM(B9:E9)</f>
        <v>950</v>
      </c>
      <c r="J5" t="s">
        <v>23</v>
      </c>
      <c r="K5">
        <v>950</v>
      </c>
    </row>
    <row r="8" spans="1:11" x14ac:dyDescent="0.2">
      <c r="B8" t="s">
        <v>9</v>
      </c>
      <c r="C8" t="s">
        <v>10</v>
      </c>
      <c r="D8" t="s">
        <v>11</v>
      </c>
      <c r="E8" t="s">
        <v>12</v>
      </c>
    </row>
    <row r="9" spans="1:11" x14ac:dyDescent="0.2">
      <c r="B9" s="8">
        <v>0</v>
      </c>
      <c r="C9" s="8">
        <v>400.00000000000017</v>
      </c>
      <c r="D9" s="8">
        <v>149.99999999999986</v>
      </c>
      <c r="E9" s="8">
        <v>400</v>
      </c>
    </row>
    <row r="11" spans="1:11" x14ac:dyDescent="0.2">
      <c r="A11" s="3" t="s">
        <v>13</v>
      </c>
      <c r="B11" s="2">
        <f>SUMPRODUCT(B9:E9,B4:E4)</f>
        <v>6650</v>
      </c>
    </row>
    <row r="14" spans="1:11" x14ac:dyDescent="0.2">
      <c r="B14">
        <v>6650</v>
      </c>
      <c r="C14">
        <v>6850</v>
      </c>
      <c r="D14">
        <v>6560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F5D-757F-4349-BD57-CC383CC0F252}">
  <dimension ref="A1:K11"/>
  <sheetViews>
    <sheetView zoomScale="180" zoomScaleNormal="180" workbookViewId="0">
      <selection activeCell="I3" sqref="I3"/>
    </sheetView>
  </sheetViews>
  <sheetFormatPr baseColWidth="10" defaultRowHeight="16" x14ac:dyDescent="0.2"/>
  <sheetData>
    <row r="1" spans="1:11" x14ac:dyDescent="0.2">
      <c r="B1" t="s">
        <v>18</v>
      </c>
      <c r="C1" t="s">
        <v>19</v>
      </c>
      <c r="D1" t="s">
        <v>20</v>
      </c>
      <c r="I1" t="s">
        <v>14</v>
      </c>
      <c r="K1" t="s">
        <v>15</v>
      </c>
    </row>
    <row r="2" spans="1:11" x14ac:dyDescent="0.2">
      <c r="A2" t="s">
        <v>21</v>
      </c>
      <c r="B2">
        <v>3</v>
      </c>
      <c r="C2">
        <v>6</v>
      </c>
      <c r="D2">
        <v>4</v>
      </c>
      <c r="E2">
        <v>20000</v>
      </c>
      <c r="I2">
        <f>SUM(B8:D8)</f>
        <v>20000</v>
      </c>
      <c r="J2" t="s">
        <v>23</v>
      </c>
      <c r="K2">
        <v>20000</v>
      </c>
    </row>
    <row r="3" spans="1:11" x14ac:dyDescent="0.2">
      <c r="A3" t="s">
        <v>22</v>
      </c>
      <c r="B3">
        <v>5</v>
      </c>
      <c r="C3">
        <v>2</v>
      </c>
      <c r="D3">
        <v>3</v>
      </c>
      <c r="E3">
        <v>25000</v>
      </c>
      <c r="I3">
        <f>SUM(B9:D9)</f>
        <v>25000</v>
      </c>
      <c r="J3" t="s">
        <v>23</v>
      </c>
      <c r="K3">
        <v>25000</v>
      </c>
    </row>
    <row r="4" spans="1:11" x14ac:dyDescent="0.2">
      <c r="B4">
        <v>25000</v>
      </c>
      <c r="C4">
        <v>30000</v>
      </c>
      <c r="D4">
        <v>20000</v>
      </c>
      <c r="I4">
        <f>SUM(B8:B9)</f>
        <v>20000</v>
      </c>
      <c r="J4" t="s">
        <v>24</v>
      </c>
      <c r="K4">
        <v>25000</v>
      </c>
    </row>
    <row r="5" spans="1:11" x14ac:dyDescent="0.2">
      <c r="I5">
        <f>SUM(C8:C9)</f>
        <v>25000</v>
      </c>
      <c r="J5" t="s">
        <v>24</v>
      </c>
      <c r="K5">
        <v>30000</v>
      </c>
    </row>
    <row r="6" spans="1:11" x14ac:dyDescent="0.2">
      <c r="I6">
        <f>SUM(D8:D9)</f>
        <v>0</v>
      </c>
      <c r="J6" t="s">
        <v>24</v>
      </c>
      <c r="K6">
        <v>20000</v>
      </c>
    </row>
    <row r="7" spans="1:11" x14ac:dyDescent="0.2">
      <c r="B7" t="s">
        <v>18</v>
      </c>
      <c r="C7" t="s">
        <v>19</v>
      </c>
      <c r="D7" t="s">
        <v>20</v>
      </c>
    </row>
    <row r="8" spans="1:11" x14ac:dyDescent="0.2">
      <c r="A8" t="s">
        <v>21</v>
      </c>
      <c r="B8" s="4">
        <v>20000</v>
      </c>
      <c r="C8" s="4">
        <v>0</v>
      </c>
      <c r="D8" s="4">
        <v>0</v>
      </c>
    </row>
    <row r="9" spans="1:11" x14ac:dyDescent="0.2">
      <c r="A9" t="s">
        <v>22</v>
      </c>
      <c r="B9" s="4">
        <v>0</v>
      </c>
      <c r="C9" s="4">
        <v>25000</v>
      </c>
      <c r="D9" s="4">
        <v>0</v>
      </c>
    </row>
    <row r="11" spans="1:11" x14ac:dyDescent="0.2">
      <c r="A11" t="s">
        <v>13</v>
      </c>
      <c r="B11" s="2">
        <f>SUMPRODUCT(B2:D3,B8:D9)</f>
        <v>110000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8F0-32BC-8D4C-84BC-24F14C750D22}">
  <dimension ref="B2:N9"/>
  <sheetViews>
    <sheetView workbookViewId="0">
      <selection activeCell="L3" sqref="L3"/>
    </sheetView>
  </sheetViews>
  <sheetFormatPr baseColWidth="10" defaultRowHeight="16" x14ac:dyDescent="0.2"/>
  <sheetData>
    <row r="2" spans="2:14" x14ac:dyDescent="0.2">
      <c r="B2" t="s">
        <v>9</v>
      </c>
      <c r="C2" t="s">
        <v>10</v>
      </c>
      <c r="D2" t="s">
        <v>11</v>
      </c>
      <c r="E2" t="s">
        <v>12</v>
      </c>
      <c r="F2" t="s">
        <v>25</v>
      </c>
      <c r="G2" t="s">
        <v>26</v>
      </c>
      <c r="H2" t="s">
        <v>27</v>
      </c>
      <c r="L2" t="s">
        <v>14</v>
      </c>
      <c r="N2" t="s">
        <v>15</v>
      </c>
    </row>
    <row r="3" spans="2:14" x14ac:dyDescent="0.2">
      <c r="B3" s="1">
        <v>5</v>
      </c>
      <c r="C3" s="1">
        <v>3</v>
      </c>
      <c r="D3" s="1">
        <v>0</v>
      </c>
      <c r="E3" s="1">
        <v>6</v>
      </c>
      <c r="F3" s="1">
        <v>3</v>
      </c>
      <c r="G3" s="1">
        <v>7</v>
      </c>
      <c r="H3" s="1">
        <v>0</v>
      </c>
      <c r="L3">
        <f>SUM(B3:F3)</f>
        <v>17</v>
      </c>
      <c r="M3" t="s">
        <v>16</v>
      </c>
      <c r="N3">
        <v>17</v>
      </c>
    </row>
    <row r="4" spans="2:14" x14ac:dyDescent="0.2">
      <c r="L4">
        <f>SUM(C3:G3)</f>
        <v>19</v>
      </c>
      <c r="M4" t="s">
        <v>16</v>
      </c>
      <c r="N4">
        <v>19</v>
      </c>
    </row>
    <row r="5" spans="2:14" x14ac:dyDescent="0.2">
      <c r="B5" t="s">
        <v>13</v>
      </c>
      <c r="C5">
        <f>SUMPRODUCT(B3:H3)</f>
        <v>24</v>
      </c>
      <c r="L5">
        <f>SUM(D3:H3)</f>
        <v>16</v>
      </c>
      <c r="M5" t="s">
        <v>16</v>
      </c>
      <c r="N5">
        <v>16</v>
      </c>
    </row>
    <row r="6" spans="2:14" x14ac:dyDescent="0.2">
      <c r="L6">
        <f>SUM(E3:H3,B3)</f>
        <v>21</v>
      </c>
      <c r="M6" t="s">
        <v>16</v>
      </c>
      <c r="N6">
        <v>20</v>
      </c>
    </row>
    <row r="7" spans="2:14" x14ac:dyDescent="0.2">
      <c r="L7">
        <f>SUM(B3:C3,F3:H3)</f>
        <v>18</v>
      </c>
      <c r="M7" t="s">
        <v>16</v>
      </c>
      <c r="N7">
        <v>18</v>
      </c>
    </row>
    <row r="8" spans="2:14" x14ac:dyDescent="0.2">
      <c r="L8">
        <f>SUM(B3:D3,G3:H3)</f>
        <v>15</v>
      </c>
      <c r="M8" t="s">
        <v>16</v>
      </c>
      <c r="N8">
        <v>15</v>
      </c>
    </row>
    <row r="9" spans="2:14" x14ac:dyDescent="0.2">
      <c r="L9">
        <f>SUM(B3:E3,H3)</f>
        <v>14</v>
      </c>
      <c r="M9" t="s">
        <v>16</v>
      </c>
      <c r="N9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A1E5-AEF2-D448-B03A-2994ADE89956}">
  <dimension ref="A1:J11"/>
  <sheetViews>
    <sheetView workbookViewId="0">
      <selection activeCell="J7" sqref="J7"/>
    </sheetView>
  </sheetViews>
  <sheetFormatPr baseColWidth="10" defaultRowHeight="16" x14ac:dyDescent="0.2"/>
  <sheetData>
    <row r="1" spans="1:10" x14ac:dyDescent="0.2">
      <c r="B1" t="s">
        <v>31</v>
      </c>
      <c r="C1" t="s">
        <v>32</v>
      </c>
      <c r="D1" t="s">
        <v>33</v>
      </c>
      <c r="H1" t="s">
        <v>14</v>
      </c>
      <c r="J1" t="s">
        <v>15</v>
      </c>
    </row>
    <row r="2" spans="1:10" x14ac:dyDescent="0.2">
      <c r="A2" t="s">
        <v>28</v>
      </c>
      <c r="B2">
        <v>2</v>
      </c>
      <c r="C2">
        <v>1</v>
      </c>
      <c r="D2">
        <v>3</v>
      </c>
      <c r="E2">
        <v>24</v>
      </c>
      <c r="H2">
        <f>SUM(B2*B9,B3*C9,B4*D9)</f>
        <v>120</v>
      </c>
      <c r="I2" t="s">
        <v>24</v>
      </c>
      <c r="J2">
        <v>120</v>
      </c>
    </row>
    <row r="3" spans="1:10" x14ac:dyDescent="0.2">
      <c r="A3" t="s">
        <v>29</v>
      </c>
      <c r="B3">
        <v>6</v>
      </c>
      <c r="C3">
        <v>3</v>
      </c>
      <c r="D3">
        <v>2</v>
      </c>
      <c r="E3">
        <v>8</v>
      </c>
      <c r="H3">
        <f>SUM(C2*B9,C3*C9,C4*D9)</f>
        <v>60</v>
      </c>
      <c r="I3" t="s">
        <v>24</v>
      </c>
      <c r="J3">
        <v>80</v>
      </c>
    </row>
    <row r="4" spans="1:10" x14ac:dyDescent="0.2">
      <c r="A4" t="s">
        <v>30</v>
      </c>
      <c r="B4">
        <v>6</v>
      </c>
      <c r="C4">
        <v>3</v>
      </c>
      <c r="D4">
        <v>1</v>
      </c>
      <c r="E4">
        <v>8</v>
      </c>
      <c r="H4">
        <f>SUM(D2*B9,D3*C9,D4*D9)</f>
        <v>89.999999999999986</v>
      </c>
      <c r="I4" t="s">
        <v>24</v>
      </c>
      <c r="J4">
        <v>100</v>
      </c>
    </row>
    <row r="5" spans="1:10" x14ac:dyDescent="0.2">
      <c r="B5">
        <v>120</v>
      </c>
      <c r="C5">
        <v>80</v>
      </c>
      <c r="D5">
        <v>100</v>
      </c>
      <c r="H5">
        <f>C9</f>
        <v>6</v>
      </c>
      <c r="I5" t="s">
        <v>16</v>
      </c>
      <c r="J5">
        <v>6</v>
      </c>
    </row>
    <row r="6" spans="1:10" x14ac:dyDescent="0.2">
      <c r="H6">
        <f>D9</f>
        <v>6</v>
      </c>
      <c r="I6" t="s">
        <v>16</v>
      </c>
      <c r="J6">
        <v>6</v>
      </c>
    </row>
    <row r="7" spans="1:10" x14ac:dyDescent="0.2">
      <c r="H7">
        <f>B9</f>
        <v>23.999999999999996</v>
      </c>
      <c r="I7" t="s">
        <v>16</v>
      </c>
      <c r="J7">
        <f>0.6*SUM(B9:D9)</f>
        <v>21.599999999999998</v>
      </c>
    </row>
    <row r="8" spans="1:10" x14ac:dyDescent="0.2">
      <c r="B8" t="s">
        <v>28</v>
      </c>
      <c r="C8" t="s">
        <v>29</v>
      </c>
      <c r="D8" t="s">
        <v>30</v>
      </c>
    </row>
    <row r="9" spans="1:10" x14ac:dyDescent="0.2">
      <c r="B9" s="1">
        <v>23.999999999999996</v>
      </c>
      <c r="C9" s="1">
        <v>6</v>
      </c>
      <c r="D9" s="1">
        <v>6</v>
      </c>
    </row>
    <row r="11" spans="1:10" x14ac:dyDescent="0.2">
      <c r="B11" t="s">
        <v>13</v>
      </c>
      <c r="C11" s="2">
        <f>SUM(B9:D9)</f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8D5C-D708-1647-864E-70D9C34CC7CF}">
  <dimension ref="A2:N13"/>
  <sheetViews>
    <sheetView workbookViewId="0">
      <selection activeCell="B13" sqref="B13"/>
    </sheetView>
  </sheetViews>
  <sheetFormatPr baseColWidth="10" defaultRowHeight="16" x14ac:dyDescent="0.2"/>
  <sheetData>
    <row r="2" spans="1:14" x14ac:dyDescent="0.2">
      <c r="B2" s="6" t="s">
        <v>40</v>
      </c>
      <c r="C2" s="6" t="s">
        <v>41</v>
      </c>
      <c r="D2" s="6" t="s">
        <v>42</v>
      </c>
      <c r="E2" s="6" t="s">
        <v>43</v>
      </c>
      <c r="F2" s="6" t="s">
        <v>49</v>
      </c>
      <c r="G2" s="6" t="s">
        <v>50</v>
      </c>
      <c r="H2" s="6" t="s">
        <v>51</v>
      </c>
      <c r="I2" s="6" t="s">
        <v>52</v>
      </c>
      <c r="J2" s="6" t="s">
        <v>53</v>
      </c>
      <c r="L2" t="s">
        <v>14</v>
      </c>
      <c r="N2" t="s">
        <v>15</v>
      </c>
    </row>
    <row r="3" spans="1:14" x14ac:dyDescent="0.2">
      <c r="A3" t="s">
        <v>44</v>
      </c>
      <c r="B3" s="6">
        <v>1.3</v>
      </c>
      <c r="C3" s="6">
        <v>1.5</v>
      </c>
      <c r="D3" s="6"/>
      <c r="E3" s="6"/>
      <c r="F3" s="1">
        <v>10000</v>
      </c>
      <c r="G3" s="1">
        <v>0</v>
      </c>
      <c r="L3">
        <f>SUM(F3+G3+J3)</f>
        <v>10000</v>
      </c>
      <c r="M3" s="6" t="s">
        <v>23</v>
      </c>
      <c r="N3">
        <v>10000</v>
      </c>
    </row>
    <row r="4" spans="1:14" x14ac:dyDescent="0.2">
      <c r="A4" t="s">
        <v>45</v>
      </c>
      <c r="B4" s="6">
        <v>1.3</v>
      </c>
      <c r="C4" s="6">
        <v>1.5</v>
      </c>
      <c r="D4" s="6">
        <v>1.7</v>
      </c>
      <c r="E4" s="6"/>
      <c r="F4" s="1">
        <v>0</v>
      </c>
      <c r="G4" s="1">
        <v>0</v>
      </c>
      <c r="H4" s="1">
        <v>0</v>
      </c>
      <c r="L4">
        <f>SUM(F4+G4+H4+J4)</f>
        <v>0</v>
      </c>
      <c r="M4" t="s">
        <v>23</v>
      </c>
      <c r="N4">
        <f>J3</f>
        <v>0</v>
      </c>
    </row>
    <row r="5" spans="1:14" x14ac:dyDescent="0.2">
      <c r="A5" t="s">
        <v>46</v>
      </c>
      <c r="B5" s="6">
        <v>1.3</v>
      </c>
      <c r="C5" s="6">
        <v>1.5</v>
      </c>
      <c r="D5" s="6"/>
      <c r="E5" s="6"/>
      <c r="F5" s="1">
        <v>13000</v>
      </c>
      <c r="G5" s="1">
        <v>0</v>
      </c>
      <c r="L5">
        <f>F5+G5+J5</f>
        <v>13000</v>
      </c>
      <c r="M5" t="s">
        <v>23</v>
      </c>
      <c r="N5">
        <f>J4+1.3*F3</f>
        <v>13000</v>
      </c>
    </row>
    <row r="6" spans="1:14" x14ac:dyDescent="0.2">
      <c r="A6" t="s">
        <v>47</v>
      </c>
      <c r="B6" s="6">
        <v>1.3</v>
      </c>
      <c r="C6" s="6"/>
      <c r="D6" s="6"/>
      <c r="E6" s="6"/>
      <c r="F6" s="1">
        <v>0</v>
      </c>
      <c r="L6">
        <f>F6+J6</f>
        <v>0</v>
      </c>
      <c r="M6" t="s">
        <v>23</v>
      </c>
      <c r="N6">
        <f>J5+1.3*F4+1.5*G3</f>
        <v>0</v>
      </c>
    </row>
    <row r="7" spans="1:14" x14ac:dyDescent="0.2">
      <c r="A7" t="s">
        <v>48</v>
      </c>
      <c r="B7" s="6"/>
      <c r="C7" s="6"/>
      <c r="D7" s="6"/>
      <c r="E7" s="6">
        <v>1.2</v>
      </c>
      <c r="I7" s="1">
        <v>16900</v>
      </c>
      <c r="L7">
        <f>I7</f>
        <v>16900</v>
      </c>
      <c r="M7" t="s">
        <v>23</v>
      </c>
      <c r="N7">
        <f>J6+1.3*F5+1.5*G4</f>
        <v>16900</v>
      </c>
    </row>
    <row r="11" spans="1:14" x14ac:dyDescent="0.2">
      <c r="B11" s="1"/>
      <c r="C11" s="1"/>
      <c r="D11" s="1"/>
      <c r="E11" s="1"/>
    </row>
    <row r="13" spans="1:14" x14ac:dyDescent="0.2">
      <c r="A13" t="s">
        <v>13</v>
      </c>
      <c r="B13" s="2">
        <f>1.3*F6+1.5*G5+1.7*H4+1.2*I7</f>
        <v>20280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Diet Problem</vt:lpstr>
      <vt:lpstr>Answer Report 2</vt:lpstr>
      <vt:lpstr>Sensitivity Report 2</vt:lpstr>
      <vt:lpstr>Limits Report 2</vt:lpstr>
      <vt:lpstr>Maximization SA</vt:lpstr>
      <vt:lpstr>SuppCustomer</vt:lpstr>
      <vt:lpstr>EmployeeAssignment</vt:lpstr>
      <vt:lpstr>Inspection Problem</vt:lpstr>
      <vt:lpstr>Investment Returns</vt:lpstr>
      <vt:lpstr>Production Scheduling</vt:lpstr>
      <vt:lpstr>Labor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Raghunathan</dc:creator>
  <cp:lastModifiedBy>Ashwin Raghunathan</cp:lastModifiedBy>
  <dcterms:created xsi:type="dcterms:W3CDTF">2018-09-29T10:44:59Z</dcterms:created>
  <dcterms:modified xsi:type="dcterms:W3CDTF">2018-09-30T07:26:26Z</dcterms:modified>
</cp:coreProperties>
</file>