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60" windowWidth="20490" windowHeight="7695" activeTab="2"/>
  </bookViews>
  <sheets>
    <sheet name="Savings from Apr 13 to Feb 14" sheetId="1" r:id="rId1"/>
    <sheet name="Pivot" sheetId="3" r:id="rId2"/>
    <sheet name="Workings" sheetId="4" r:id="rId3"/>
  </sheets>
  <definedNames>
    <definedName name="_xlnm._FilterDatabase" localSheetId="0" hidden="1">'Savings from Apr 13 to Feb 14'!$A$2:$AB$310</definedName>
    <definedName name="_xlnm._FilterDatabase" localSheetId="2" hidden="1">Workings!$A$2:$C$69</definedName>
  </definedNames>
  <calcPr calcId="144525" calcMode="autoNoTable"/>
  <pivotCaches>
    <pivotCache cacheId="6" r:id="rId4"/>
  </pivotCaches>
</workbook>
</file>

<file path=xl/calcChain.xml><?xml version="1.0" encoding="utf-8"?>
<calcChain xmlns="http://schemas.openxmlformats.org/spreadsheetml/2006/main">
  <c r="G4" i="4" l="1"/>
  <c r="H4" i="4"/>
  <c r="I4" i="4"/>
  <c r="J4" i="4"/>
  <c r="K4" i="4"/>
  <c r="L4" i="4"/>
  <c r="M4" i="4"/>
  <c r="G5" i="4"/>
  <c r="H5" i="4"/>
  <c r="I5" i="4"/>
  <c r="J5" i="4"/>
  <c r="K5" i="4"/>
  <c r="L5" i="4"/>
  <c r="M5" i="4"/>
  <c r="G6" i="4"/>
  <c r="H6" i="4"/>
  <c r="I6" i="4"/>
  <c r="J6" i="4"/>
  <c r="K6" i="4"/>
  <c r="L6" i="4"/>
  <c r="M6" i="4"/>
  <c r="G7" i="4"/>
  <c r="H7" i="4"/>
  <c r="I7" i="4"/>
  <c r="J7" i="4"/>
  <c r="K7" i="4"/>
  <c r="L7" i="4"/>
  <c r="M7" i="4"/>
  <c r="G8" i="4"/>
  <c r="H8" i="4"/>
  <c r="I8" i="4"/>
  <c r="J8" i="4"/>
  <c r="K8" i="4"/>
  <c r="L8" i="4"/>
  <c r="M8" i="4"/>
  <c r="G9" i="4"/>
  <c r="H9" i="4"/>
  <c r="I9" i="4"/>
  <c r="J9" i="4"/>
  <c r="K9" i="4"/>
  <c r="L9" i="4"/>
  <c r="M9" i="4"/>
  <c r="G10" i="4"/>
  <c r="H10" i="4"/>
  <c r="I10" i="4"/>
  <c r="J10" i="4"/>
  <c r="K10" i="4"/>
  <c r="L10" i="4"/>
  <c r="M10" i="4"/>
  <c r="G11" i="4"/>
  <c r="H11" i="4"/>
  <c r="I11" i="4"/>
  <c r="J11" i="4"/>
  <c r="K11" i="4"/>
  <c r="L11" i="4"/>
  <c r="M11" i="4"/>
  <c r="G12" i="4"/>
  <c r="H12" i="4"/>
  <c r="I12" i="4"/>
  <c r="J12" i="4"/>
  <c r="K12" i="4"/>
  <c r="L12" i="4"/>
  <c r="M12" i="4"/>
  <c r="G13" i="4"/>
  <c r="H13" i="4"/>
  <c r="I13" i="4"/>
  <c r="J13" i="4"/>
  <c r="K13" i="4"/>
  <c r="L13" i="4"/>
  <c r="M13" i="4"/>
  <c r="G14" i="4"/>
  <c r="H14" i="4"/>
  <c r="I14" i="4"/>
  <c r="J14" i="4"/>
  <c r="K14" i="4"/>
  <c r="L14" i="4"/>
  <c r="M14" i="4"/>
  <c r="G15" i="4"/>
  <c r="H15" i="4"/>
  <c r="I15" i="4"/>
  <c r="J15" i="4"/>
  <c r="K15" i="4"/>
  <c r="L15" i="4"/>
  <c r="M15" i="4"/>
  <c r="G16" i="4"/>
  <c r="H16" i="4"/>
  <c r="I16" i="4"/>
  <c r="J16" i="4"/>
  <c r="K16" i="4"/>
  <c r="L16" i="4"/>
  <c r="M16" i="4"/>
  <c r="G17" i="4"/>
  <c r="H17" i="4"/>
  <c r="I17" i="4"/>
  <c r="J17" i="4"/>
  <c r="K17" i="4"/>
  <c r="L17" i="4"/>
  <c r="M17" i="4"/>
  <c r="G18" i="4"/>
  <c r="H18" i="4"/>
  <c r="I18" i="4"/>
  <c r="J18" i="4"/>
  <c r="K18" i="4"/>
  <c r="L18" i="4"/>
  <c r="M18" i="4"/>
  <c r="G19" i="4"/>
  <c r="H19" i="4"/>
  <c r="I19" i="4"/>
  <c r="J19" i="4"/>
  <c r="K19" i="4"/>
  <c r="L19" i="4"/>
  <c r="M19" i="4"/>
  <c r="G20" i="4"/>
  <c r="H20" i="4"/>
  <c r="I20" i="4"/>
  <c r="J20" i="4"/>
  <c r="K20" i="4"/>
  <c r="L20" i="4"/>
  <c r="M20" i="4"/>
  <c r="G21" i="4"/>
  <c r="H21" i="4"/>
  <c r="I21" i="4"/>
  <c r="J21" i="4"/>
  <c r="K21" i="4"/>
  <c r="L21" i="4"/>
  <c r="M21" i="4"/>
  <c r="G22" i="4"/>
  <c r="H22" i="4"/>
  <c r="I22" i="4"/>
  <c r="J22" i="4"/>
  <c r="K22" i="4"/>
  <c r="L22" i="4"/>
  <c r="M22" i="4"/>
  <c r="G23" i="4"/>
  <c r="H23" i="4"/>
  <c r="I23" i="4"/>
  <c r="J23" i="4"/>
  <c r="K23" i="4"/>
  <c r="L23" i="4"/>
  <c r="M23" i="4"/>
  <c r="G24" i="4"/>
  <c r="H24" i="4"/>
  <c r="I24" i="4"/>
  <c r="J24" i="4"/>
  <c r="K24" i="4"/>
  <c r="L24" i="4"/>
  <c r="M24" i="4"/>
  <c r="G25" i="4"/>
  <c r="H25" i="4"/>
  <c r="I25" i="4"/>
  <c r="J25" i="4"/>
  <c r="K25" i="4"/>
  <c r="L25" i="4"/>
  <c r="M25" i="4"/>
  <c r="G26" i="4"/>
  <c r="H26" i="4"/>
  <c r="I26" i="4"/>
  <c r="J26" i="4"/>
  <c r="K26" i="4"/>
  <c r="L26" i="4"/>
  <c r="M26" i="4"/>
  <c r="G27" i="4"/>
  <c r="H27" i="4"/>
  <c r="I27" i="4"/>
  <c r="J27" i="4"/>
  <c r="K27" i="4"/>
  <c r="L27" i="4"/>
  <c r="M27" i="4"/>
  <c r="G28" i="4"/>
  <c r="H28" i="4"/>
  <c r="I28" i="4"/>
  <c r="J28" i="4"/>
  <c r="K28" i="4"/>
  <c r="L28" i="4"/>
  <c r="M28" i="4"/>
  <c r="G29" i="4"/>
  <c r="H29" i="4"/>
  <c r="I29" i="4"/>
  <c r="J29" i="4"/>
  <c r="K29" i="4"/>
  <c r="L29" i="4"/>
  <c r="M29" i="4"/>
  <c r="G30" i="4"/>
  <c r="H30" i="4"/>
  <c r="I30" i="4"/>
  <c r="J30" i="4"/>
  <c r="K30" i="4"/>
  <c r="L30" i="4"/>
  <c r="M30" i="4"/>
  <c r="G31" i="4"/>
  <c r="H31" i="4"/>
  <c r="I31" i="4"/>
  <c r="J31" i="4"/>
  <c r="K31" i="4"/>
  <c r="L31" i="4"/>
  <c r="M31" i="4"/>
  <c r="G32" i="4"/>
  <c r="H32" i="4"/>
  <c r="I32" i="4"/>
  <c r="J32" i="4"/>
  <c r="K32" i="4"/>
  <c r="L32" i="4"/>
  <c r="M32" i="4"/>
  <c r="G33" i="4"/>
  <c r="H33" i="4"/>
  <c r="I33" i="4"/>
  <c r="J33" i="4"/>
  <c r="K33" i="4"/>
  <c r="L33" i="4"/>
  <c r="M33" i="4"/>
  <c r="G34" i="4"/>
  <c r="H34" i="4"/>
  <c r="I34" i="4"/>
  <c r="J34" i="4"/>
  <c r="K34" i="4"/>
  <c r="L34" i="4"/>
  <c r="M34" i="4"/>
  <c r="G35" i="4"/>
  <c r="H35" i="4"/>
  <c r="I35" i="4"/>
  <c r="J35" i="4"/>
  <c r="K35" i="4"/>
  <c r="L35" i="4"/>
  <c r="M35" i="4"/>
  <c r="G36" i="4"/>
  <c r="H36" i="4"/>
  <c r="I36" i="4"/>
  <c r="J36" i="4"/>
  <c r="K36" i="4"/>
  <c r="L36" i="4"/>
  <c r="M36" i="4"/>
  <c r="G37" i="4"/>
  <c r="H37" i="4"/>
  <c r="I37" i="4"/>
  <c r="J37" i="4"/>
  <c r="K37" i="4"/>
  <c r="L37" i="4"/>
  <c r="M37" i="4"/>
  <c r="G38" i="4"/>
  <c r="H38" i="4"/>
  <c r="I38" i="4"/>
  <c r="J38" i="4"/>
  <c r="K38" i="4"/>
  <c r="L38" i="4"/>
  <c r="M38" i="4"/>
  <c r="G39" i="4"/>
  <c r="H39" i="4"/>
  <c r="I39" i="4"/>
  <c r="J39" i="4"/>
  <c r="K39" i="4"/>
  <c r="L39" i="4"/>
  <c r="M39" i="4"/>
  <c r="G40" i="4"/>
  <c r="H40" i="4"/>
  <c r="I40" i="4"/>
  <c r="J40" i="4"/>
  <c r="K40" i="4"/>
  <c r="L40" i="4"/>
  <c r="M40" i="4"/>
  <c r="G41" i="4"/>
  <c r="H41" i="4"/>
  <c r="I41" i="4"/>
  <c r="J41" i="4"/>
  <c r="K41" i="4"/>
  <c r="L41" i="4"/>
  <c r="M41" i="4"/>
  <c r="G42" i="4"/>
  <c r="H42" i="4"/>
  <c r="I42" i="4"/>
  <c r="J42" i="4"/>
  <c r="K42" i="4"/>
  <c r="L42" i="4"/>
  <c r="M42" i="4"/>
  <c r="G43" i="4"/>
  <c r="H43" i="4"/>
  <c r="I43" i="4"/>
  <c r="J43" i="4"/>
  <c r="K43" i="4"/>
  <c r="L43" i="4"/>
  <c r="M43" i="4"/>
  <c r="G44" i="4"/>
  <c r="H44" i="4"/>
  <c r="I44" i="4"/>
  <c r="J44" i="4"/>
  <c r="K44" i="4"/>
  <c r="L44" i="4"/>
  <c r="M44" i="4"/>
  <c r="G45" i="4"/>
  <c r="H45" i="4"/>
  <c r="I45" i="4"/>
  <c r="J45" i="4"/>
  <c r="K45" i="4"/>
  <c r="L45" i="4"/>
  <c r="M45" i="4"/>
  <c r="G46" i="4"/>
  <c r="H46" i="4"/>
  <c r="I46" i="4"/>
  <c r="J46" i="4"/>
  <c r="K46" i="4"/>
  <c r="L46" i="4"/>
  <c r="M46" i="4"/>
  <c r="G47" i="4"/>
  <c r="H47" i="4"/>
  <c r="I47" i="4"/>
  <c r="J47" i="4"/>
  <c r="K47" i="4"/>
  <c r="L47" i="4"/>
  <c r="M47" i="4"/>
  <c r="G48" i="4"/>
  <c r="H48" i="4"/>
  <c r="I48" i="4"/>
  <c r="J48" i="4"/>
  <c r="K48" i="4"/>
  <c r="L48" i="4"/>
  <c r="M48" i="4"/>
  <c r="G49" i="4"/>
  <c r="H49" i="4"/>
  <c r="I49" i="4"/>
  <c r="J49" i="4"/>
  <c r="K49" i="4"/>
  <c r="L49" i="4"/>
  <c r="M49" i="4"/>
  <c r="G50" i="4"/>
  <c r="H50" i="4"/>
  <c r="I50" i="4"/>
  <c r="J50" i="4"/>
  <c r="K50" i="4"/>
  <c r="L50" i="4"/>
  <c r="M50" i="4"/>
  <c r="G51" i="4"/>
  <c r="H51" i="4"/>
  <c r="I51" i="4"/>
  <c r="J51" i="4"/>
  <c r="K51" i="4"/>
  <c r="L51" i="4"/>
  <c r="M51" i="4"/>
  <c r="G52" i="4"/>
  <c r="H52" i="4"/>
  <c r="I52" i="4"/>
  <c r="J52" i="4"/>
  <c r="K52" i="4"/>
  <c r="L52" i="4"/>
  <c r="M52" i="4"/>
  <c r="G53" i="4"/>
  <c r="H53" i="4"/>
  <c r="I53" i="4"/>
  <c r="J53" i="4"/>
  <c r="K53" i="4"/>
  <c r="L53" i="4"/>
  <c r="M53" i="4"/>
  <c r="G54" i="4"/>
  <c r="H54" i="4"/>
  <c r="I54" i="4"/>
  <c r="J54" i="4"/>
  <c r="K54" i="4"/>
  <c r="L54" i="4"/>
  <c r="M54" i="4"/>
  <c r="G55" i="4"/>
  <c r="H55" i="4"/>
  <c r="I55" i="4"/>
  <c r="J55" i="4"/>
  <c r="K55" i="4"/>
  <c r="L55" i="4"/>
  <c r="M55" i="4"/>
  <c r="G56" i="4"/>
  <c r="H56" i="4"/>
  <c r="I56" i="4"/>
  <c r="J56" i="4"/>
  <c r="K56" i="4"/>
  <c r="L56" i="4"/>
  <c r="M56" i="4"/>
  <c r="G57" i="4"/>
  <c r="H57" i="4"/>
  <c r="I57" i="4"/>
  <c r="J57" i="4"/>
  <c r="K57" i="4"/>
  <c r="L57" i="4"/>
  <c r="M57" i="4"/>
  <c r="G58" i="4"/>
  <c r="H58" i="4"/>
  <c r="I58" i="4"/>
  <c r="J58" i="4"/>
  <c r="K58" i="4"/>
  <c r="L58" i="4"/>
  <c r="M58" i="4"/>
  <c r="G59" i="4"/>
  <c r="H59" i="4"/>
  <c r="I59" i="4"/>
  <c r="J59" i="4"/>
  <c r="K59" i="4"/>
  <c r="L59" i="4"/>
  <c r="M59" i="4"/>
  <c r="G60" i="4"/>
  <c r="H60" i="4"/>
  <c r="I60" i="4"/>
  <c r="J60" i="4"/>
  <c r="K60" i="4"/>
  <c r="L60" i="4"/>
  <c r="M60" i="4"/>
  <c r="G61" i="4"/>
  <c r="H61" i="4"/>
  <c r="I61" i="4"/>
  <c r="J61" i="4"/>
  <c r="K61" i="4"/>
  <c r="L61" i="4"/>
  <c r="M61" i="4"/>
  <c r="G62" i="4"/>
  <c r="H62" i="4"/>
  <c r="I62" i="4"/>
  <c r="J62" i="4"/>
  <c r="K62" i="4"/>
  <c r="L62" i="4"/>
  <c r="M62" i="4"/>
  <c r="G63" i="4"/>
  <c r="H63" i="4"/>
  <c r="I63" i="4"/>
  <c r="J63" i="4"/>
  <c r="K63" i="4"/>
  <c r="L63" i="4"/>
  <c r="M63" i="4"/>
  <c r="G64" i="4"/>
  <c r="H64" i="4"/>
  <c r="I64" i="4"/>
  <c r="J64" i="4"/>
  <c r="K64" i="4"/>
  <c r="L64" i="4"/>
  <c r="M64" i="4"/>
  <c r="G65" i="4"/>
  <c r="H65" i="4"/>
  <c r="I65" i="4"/>
  <c r="J65" i="4"/>
  <c r="K65" i="4"/>
  <c r="L65" i="4"/>
  <c r="M65" i="4"/>
  <c r="G66" i="4"/>
  <c r="H66" i="4"/>
  <c r="I66" i="4"/>
  <c r="J66" i="4"/>
  <c r="K66" i="4"/>
  <c r="L66" i="4"/>
  <c r="M66" i="4"/>
  <c r="G67" i="4"/>
  <c r="H67" i="4"/>
  <c r="I67" i="4"/>
  <c r="J67" i="4"/>
  <c r="K67" i="4"/>
  <c r="L67" i="4"/>
  <c r="M67" i="4"/>
  <c r="G68" i="4"/>
  <c r="H68" i="4"/>
  <c r="I68" i="4"/>
  <c r="J68" i="4"/>
  <c r="K68" i="4"/>
  <c r="L68" i="4"/>
  <c r="M68" i="4"/>
  <c r="M3" i="4"/>
  <c r="L3" i="4"/>
  <c r="K3" i="4"/>
  <c r="J3" i="4"/>
  <c r="I3" i="4"/>
  <c r="H3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3" i="4"/>
  <c r="B18" i="4"/>
  <c r="B40" i="4"/>
  <c r="B61" i="4"/>
  <c r="B17" i="4"/>
  <c r="B11" i="4"/>
  <c r="B45" i="4"/>
  <c r="B62" i="4"/>
  <c r="B63" i="4"/>
  <c r="B19" i="4"/>
  <c r="B24" i="4"/>
  <c r="B20" i="4"/>
  <c r="B41" i="4"/>
  <c r="B25" i="4"/>
  <c r="B32" i="4"/>
  <c r="B53" i="4"/>
  <c r="B7" i="4"/>
  <c r="B33" i="4"/>
  <c r="B4" i="4"/>
  <c r="B46" i="4"/>
  <c r="B64" i="4"/>
  <c r="B54" i="4"/>
  <c r="B35" i="4"/>
  <c r="B55" i="4"/>
  <c r="B26" i="4"/>
  <c r="B36" i="4"/>
  <c r="B30" i="4"/>
  <c r="B27" i="4"/>
  <c r="B56" i="4"/>
  <c r="B37" i="4"/>
  <c r="B21" i="4"/>
  <c r="B65" i="4"/>
  <c r="B8" i="4"/>
  <c r="B57" i="4"/>
  <c r="B66" i="4"/>
  <c r="B15" i="4"/>
  <c r="B51" i="4"/>
  <c r="B34" i="4"/>
  <c r="B9" i="4"/>
  <c r="B38" i="4"/>
  <c r="B47" i="4"/>
  <c r="B13" i="4"/>
  <c r="B22" i="4"/>
  <c r="B5" i="4"/>
  <c r="B16" i="4"/>
  <c r="B48" i="4"/>
  <c r="B28" i="4"/>
  <c r="B12" i="4"/>
  <c r="B67" i="4"/>
  <c r="B3" i="4"/>
  <c r="B23" i="4"/>
  <c r="B49" i="4"/>
  <c r="B58" i="4"/>
  <c r="B59" i="4"/>
  <c r="B50" i="4"/>
  <c r="B43" i="4"/>
  <c r="B31" i="4"/>
  <c r="B60" i="4"/>
  <c r="B6" i="4"/>
  <c r="B44" i="4"/>
  <c r="B10" i="4"/>
  <c r="B29" i="4"/>
  <c r="B52" i="4"/>
  <c r="B68" i="4"/>
  <c r="B42" i="4"/>
  <c r="B39" i="4"/>
  <c r="B14" i="4"/>
  <c r="M69" i="4" l="1"/>
  <c r="B69" i="4"/>
  <c r="C69" i="4"/>
  <c r="L69" i="4"/>
  <c r="K69" i="4"/>
  <c r="J69" i="4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K70" i="4" l="1"/>
  <c r="J70" i="4"/>
  <c r="D20" i="4"/>
  <c r="D45" i="4"/>
  <c r="E45" i="4" s="1"/>
  <c r="D60" i="4"/>
  <c r="E60" i="4" s="1"/>
  <c r="D18" i="4"/>
  <c r="E18" i="4" s="1"/>
  <c r="D34" i="4"/>
  <c r="D40" i="4"/>
  <c r="E40" i="4" s="1"/>
  <c r="D62" i="4"/>
  <c r="D7" i="4"/>
  <c r="E7" i="4" s="1"/>
  <c r="D49" i="4"/>
  <c r="D43" i="4"/>
  <c r="E43" i="4" s="1"/>
  <c r="D68" i="4"/>
  <c r="D37" i="4"/>
  <c r="E37" i="4" s="1"/>
  <c r="D46" i="4"/>
  <c r="D6" i="4"/>
  <c r="E6" i="4" s="1"/>
  <c r="D3" i="4"/>
  <c r="D11" i="4"/>
  <c r="E11" i="4" s="1"/>
  <c r="D13" i="4"/>
  <c r="D32" i="4"/>
  <c r="E32" i="4" s="1"/>
  <c r="D44" i="4"/>
  <c r="E44" i="4" s="1"/>
  <c r="D52" i="4"/>
  <c r="E52" i="4" s="1"/>
  <c r="D12" i="4"/>
  <c r="D15" i="4"/>
  <c r="E15" i="4" s="1"/>
  <c r="D26" i="4"/>
  <c r="D29" i="4"/>
  <c r="E29" i="4" s="1"/>
  <c r="D48" i="4"/>
  <c r="D63" i="4"/>
  <c r="E63" i="4" s="1"/>
  <c r="D28" i="4"/>
  <c r="D58" i="4"/>
  <c r="E58" i="4" s="1"/>
  <c r="D16" i="4"/>
  <c r="D19" i="4"/>
  <c r="E19" i="4" s="1"/>
  <c r="D39" i="4"/>
  <c r="E39" i="4" s="1"/>
  <c r="D24" i="4"/>
  <c r="E24" i="4" s="1"/>
  <c r="D27" i="4"/>
  <c r="D31" i="4"/>
  <c r="E31" i="4" s="1"/>
  <c r="D41" i="4"/>
  <c r="E41" i="4" s="1"/>
  <c r="D67" i="4"/>
  <c r="E67" i="4" s="1"/>
  <c r="D4" i="4"/>
  <c r="D14" i="4"/>
  <c r="E14" i="4" s="1"/>
  <c r="D66" i="4"/>
  <c r="D61" i="4"/>
  <c r="E61" i="4" s="1"/>
  <c r="D57" i="4"/>
  <c r="D8" i="4"/>
  <c r="E8" i="4" s="1"/>
  <c r="D21" i="4"/>
  <c r="D42" i="4"/>
  <c r="E42" i="4" s="1"/>
  <c r="D47" i="4"/>
  <c r="D53" i="4"/>
  <c r="E53" i="4" s="1"/>
  <c r="D56" i="4"/>
  <c r="E56" i="4" s="1"/>
  <c r="D38" i="4"/>
  <c r="E38" i="4" s="1"/>
  <c r="D64" i="4"/>
  <c r="D17" i="4"/>
  <c r="E17" i="4" s="1"/>
  <c r="D23" i="4"/>
  <c r="E23" i="4" s="1"/>
  <c r="D25" i="4"/>
  <c r="E25" i="4" s="1"/>
  <c r="D35" i="4"/>
  <c r="D54" i="4"/>
  <c r="E54" i="4" s="1"/>
  <c r="D55" i="4"/>
  <c r="D59" i="4"/>
  <c r="E59" i="4" s="1"/>
  <c r="D30" i="4"/>
  <c r="D5" i="4"/>
  <c r="E5" i="4" s="1"/>
  <c r="D9" i="4"/>
  <c r="D10" i="4"/>
  <c r="E10" i="4" s="1"/>
  <c r="D22" i="4"/>
  <c r="D33" i="4"/>
  <c r="E33" i="4" s="1"/>
  <c r="D36" i="4"/>
  <c r="E36" i="4" s="1"/>
  <c r="D50" i="4"/>
  <c r="E50" i="4" s="1"/>
  <c r="D65" i="4"/>
  <c r="F1" i="4"/>
  <c r="D51" i="4"/>
  <c r="E51" i="4" s="1"/>
  <c r="C70" i="4"/>
  <c r="B70" i="4"/>
  <c r="F3" i="4" l="1"/>
  <c r="E3" i="4"/>
  <c r="F51" i="4"/>
  <c r="F65" i="4"/>
  <c r="F22" i="4"/>
  <c r="F35" i="4"/>
  <c r="F64" i="4"/>
  <c r="F57" i="4"/>
  <c r="F27" i="4"/>
  <c r="F16" i="4"/>
  <c r="F12" i="4"/>
  <c r="F46" i="4"/>
  <c r="F36" i="4"/>
  <c r="F9" i="4"/>
  <c r="F55" i="4"/>
  <c r="F23" i="4"/>
  <c r="F56" i="4"/>
  <c r="F21" i="4"/>
  <c r="F66" i="4"/>
  <c r="F41" i="4"/>
  <c r="F39" i="4"/>
  <c r="F28" i="4"/>
  <c r="F26" i="4"/>
  <c r="F30" i="4"/>
  <c r="F47" i="4"/>
  <c r="F4" i="4"/>
  <c r="F48" i="4"/>
  <c r="F13" i="4"/>
  <c r="F49" i="4"/>
  <c r="F34" i="4"/>
  <c r="F20" i="4"/>
  <c r="F44" i="4"/>
  <c r="F68" i="4"/>
  <c r="F62" i="4"/>
  <c r="F60" i="4"/>
  <c r="E9" i="4"/>
  <c r="E21" i="4"/>
  <c r="E28" i="4"/>
  <c r="E68" i="4"/>
  <c r="E55" i="4"/>
  <c r="E66" i="4"/>
  <c r="E26" i="4"/>
  <c r="E62" i="4"/>
  <c r="F5" i="4"/>
  <c r="F17" i="4"/>
  <c r="F53" i="4"/>
  <c r="F14" i="4"/>
  <c r="F19" i="4"/>
  <c r="F15" i="4"/>
  <c r="F6" i="4"/>
  <c r="F43" i="4"/>
  <c r="F45" i="4"/>
  <c r="E65" i="4"/>
  <c r="E22" i="4"/>
  <c r="E30" i="4"/>
  <c r="E35" i="4"/>
  <c r="E64" i="4"/>
  <c r="E47" i="4"/>
  <c r="E57" i="4"/>
  <c r="E4" i="4"/>
  <c r="E27" i="4"/>
  <c r="E16" i="4"/>
  <c r="E48" i="4"/>
  <c r="E12" i="4"/>
  <c r="E13" i="4"/>
  <c r="E46" i="4"/>
  <c r="E49" i="4"/>
  <c r="E34" i="4"/>
  <c r="E20" i="4"/>
  <c r="F50" i="4"/>
  <c r="F10" i="4"/>
  <c r="F59" i="4"/>
  <c r="F25" i="4"/>
  <c r="F38" i="4"/>
  <c r="F42" i="4"/>
  <c r="F61" i="4"/>
  <c r="F67" i="4"/>
  <c r="F24" i="4"/>
  <c r="F58" i="4"/>
  <c r="F29" i="4"/>
  <c r="F52" i="4"/>
  <c r="F11" i="4"/>
  <c r="F37" i="4"/>
  <c r="F7" i="4"/>
  <c r="F18" i="4"/>
  <c r="F33" i="4"/>
  <c r="F54" i="4"/>
  <c r="F8" i="4"/>
  <c r="F31" i="4"/>
  <c r="F63" i="4"/>
  <c r="F32" i="4"/>
  <c r="F40" i="4"/>
  <c r="M310" i="1"/>
  <c r="P228" i="1"/>
  <c r="T228" i="1" s="1"/>
  <c r="O228" i="1"/>
  <c r="S228" i="1" s="1"/>
  <c r="R228" i="1" s="1"/>
  <c r="O261" i="1"/>
  <c r="S261" i="1" s="1"/>
  <c r="R261" i="1" s="1"/>
  <c r="P261" i="1"/>
  <c r="T261" i="1" s="1"/>
  <c r="P274" i="1"/>
  <c r="T274" i="1" s="1"/>
  <c r="O274" i="1"/>
  <c r="S274" i="1" s="1"/>
  <c r="R274" i="1" s="1"/>
  <c r="P227" i="1"/>
  <c r="T227" i="1" s="1"/>
  <c r="O227" i="1"/>
  <c r="S227" i="1" s="1"/>
  <c r="R227" i="1" s="1"/>
  <c r="P153" i="1"/>
  <c r="T153" i="1" s="1"/>
  <c r="O153" i="1"/>
  <c r="S153" i="1" s="1"/>
  <c r="R153" i="1" s="1"/>
  <c r="P152" i="1"/>
  <c r="T152" i="1" s="1"/>
  <c r="O152" i="1"/>
  <c r="S152" i="1" s="1"/>
  <c r="R152" i="1" s="1"/>
  <c r="P151" i="1"/>
  <c r="T151" i="1" s="1"/>
  <c r="O151" i="1"/>
  <c r="S151" i="1" s="1"/>
  <c r="R151" i="1" s="1"/>
  <c r="O29" i="1"/>
  <c r="S29" i="1" s="1"/>
  <c r="R29" i="1" s="1"/>
  <c r="P29" i="1"/>
  <c r="T29" i="1" s="1"/>
  <c r="P19" i="1"/>
  <c r="T19" i="1" s="1"/>
  <c r="O19" i="1"/>
  <c r="S19" i="1" s="1"/>
  <c r="R19" i="1" s="1"/>
  <c r="P300" i="1"/>
  <c r="T300" i="1" s="1"/>
  <c r="O300" i="1"/>
  <c r="S300" i="1" s="1"/>
  <c r="R300" i="1" s="1"/>
  <c r="O75" i="1"/>
  <c r="S75" i="1" s="1"/>
  <c r="R75" i="1" s="1"/>
  <c r="P75" i="1"/>
  <c r="T75" i="1" s="1"/>
  <c r="P64" i="1"/>
  <c r="T64" i="1" s="1"/>
  <c r="O64" i="1"/>
  <c r="S64" i="1" s="1"/>
  <c r="R64" i="1" s="1"/>
  <c r="P56" i="1"/>
  <c r="T56" i="1" s="1"/>
  <c r="O56" i="1"/>
  <c r="S56" i="1" s="1"/>
  <c r="R56" i="1" s="1"/>
  <c r="O309" i="1"/>
  <c r="S309" i="1" s="1"/>
  <c r="R309" i="1" s="1"/>
  <c r="O250" i="1"/>
  <c r="S250" i="1" s="1"/>
  <c r="R250" i="1" s="1"/>
  <c r="O297" i="1"/>
  <c r="S297" i="1" s="1"/>
  <c r="R297" i="1" s="1"/>
  <c r="O296" i="1"/>
  <c r="S296" i="1" s="1"/>
  <c r="R296" i="1" s="1"/>
  <c r="O125" i="1"/>
  <c r="S125" i="1" s="1"/>
  <c r="R125" i="1" s="1"/>
  <c r="O115" i="1"/>
  <c r="S115" i="1" s="1"/>
  <c r="O124" i="1"/>
  <c r="S124" i="1" s="1"/>
  <c r="R124" i="1" s="1"/>
  <c r="O116" i="1"/>
  <c r="S116" i="1" s="1"/>
  <c r="O161" i="1"/>
  <c r="S161" i="1" s="1"/>
  <c r="R161" i="1" s="1"/>
  <c r="O136" i="1"/>
  <c r="S136" i="1" s="1"/>
  <c r="R136" i="1" s="1"/>
  <c r="O135" i="1"/>
  <c r="S135" i="1" s="1"/>
  <c r="R135" i="1" s="1"/>
  <c r="O308" i="1"/>
  <c r="S308" i="1" s="1"/>
  <c r="R308" i="1" s="1"/>
  <c r="O307" i="1"/>
  <c r="S307" i="1" s="1"/>
  <c r="R307" i="1" s="1"/>
  <c r="O189" i="1"/>
  <c r="S189" i="1" s="1"/>
  <c r="R189" i="1" s="1"/>
  <c r="O188" i="1"/>
  <c r="S188" i="1" s="1"/>
  <c r="R188" i="1" s="1"/>
  <c r="O12" i="1"/>
  <c r="S12" i="1" s="1"/>
  <c r="R12" i="1" s="1"/>
  <c r="O11" i="1"/>
  <c r="S11" i="1" s="1"/>
  <c r="R11" i="1" s="1"/>
  <c r="O10" i="1"/>
  <c r="S10" i="1" s="1"/>
  <c r="R10" i="1" s="1"/>
  <c r="O9" i="1"/>
  <c r="S9" i="1" s="1"/>
  <c r="R9" i="1" s="1"/>
  <c r="O182" i="1"/>
  <c r="S182" i="1" s="1"/>
  <c r="R182" i="1" s="1"/>
  <c r="O114" i="1"/>
  <c r="S114" i="1" s="1"/>
  <c r="O253" i="1"/>
  <c r="S253" i="1" s="1"/>
  <c r="R253" i="1" s="1"/>
  <c r="O86" i="1"/>
  <c r="S86" i="1" s="1"/>
  <c r="R86" i="1" s="1"/>
  <c r="O278" i="1"/>
  <c r="S278" i="1" s="1"/>
  <c r="R278" i="1" s="1"/>
  <c r="O47" i="1"/>
  <c r="S47" i="1" s="1"/>
  <c r="R47" i="1" s="1"/>
  <c r="O46" i="1"/>
  <c r="S46" i="1" s="1"/>
  <c r="R46" i="1" s="1"/>
  <c r="O113" i="1"/>
  <c r="S113" i="1" s="1"/>
  <c r="O306" i="1"/>
  <c r="S306" i="1" s="1"/>
  <c r="R306" i="1" s="1"/>
  <c r="O160" i="1"/>
  <c r="S160" i="1" s="1"/>
  <c r="R160" i="1" s="1"/>
  <c r="O159" i="1"/>
  <c r="S159" i="1" s="1"/>
  <c r="R159" i="1" s="1"/>
  <c r="O158" i="1"/>
  <c r="S158" i="1" s="1"/>
  <c r="R158" i="1" s="1"/>
  <c r="O207" i="1"/>
  <c r="S207" i="1" s="1"/>
  <c r="R207" i="1" s="1"/>
  <c r="O206" i="1"/>
  <c r="S206" i="1" s="1"/>
  <c r="R206" i="1" s="1"/>
  <c r="O205" i="1"/>
  <c r="S205" i="1" s="1"/>
  <c r="R205" i="1" s="1"/>
  <c r="O112" i="1"/>
  <c r="S112" i="1" s="1"/>
  <c r="O232" i="1"/>
  <c r="S232" i="1" s="1"/>
  <c r="R232" i="1" s="1"/>
  <c r="O231" i="1"/>
  <c r="S231" i="1" s="1"/>
  <c r="R231" i="1" s="1"/>
  <c r="O277" i="1"/>
  <c r="S277" i="1" s="1"/>
  <c r="R277" i="1" s="1"/>
  <c r="O175" i="1"/>
  <c r="S175" i="1" s="1"/>
  <c r="R175" i="1" s="1"/>
  <c r="O174" i="1"/>
  <c r="S174" i="1" s="1"/>
  <c r="R174" i="1" s="1"/>
  <c r="O85" i="1"/>
  <c r="S85" i="1" s="1"/>
  <c r="R85" i="1" s="1"/>
  <c r="O262" i="1"/>
  <c r="S262" i="1" s="1"/>
  <c r="R262" i="1" s="1"/>
  <c r="O239" i="1"/>
  <c r="S239" i="1" s="1"/>
  <c r="R239" i="1" s="1"/>
  <c r="O238" i="1"/>
  <c r="S238" i="1" s="1"/>
  <c r="R238" i="1" s="1"/>
  <c r="O305" i="1"/>
  <c r="S305" i="1" s="1"/>
  <c r="R305" i="1" s="1"/>
  <c r="O150" i="1"/>
  <c r="S150" i="1" s="1"/>
  <c r="R150" i="1" s="1"/>
  <c r="O149" i="1"/>
  <c r="S149" i="1" s="1"/>
  <c r="R149" i="1" s="1"/>
  <c r="O276" i="1"/>
  <c r="S276" i="1" s="1"/>
  <c r="R276" i="1" s="1"/>
  <c r="O304" i="1"/>
  <c r="S304" i="1" s="1"/>
  <c r="R304" i="1" s="1"/>
  <c r="O275" i="1"/>
  <c r="S275" i="1" s="1"/>
  <c r="R275" i="1" s="1"/>
  <c r="O303" i="1"/>
  <c r="S303" i="1" s="1"/>
  <c r="R303" i="1" s="1"/>
  <c r="O197" i="1"/>
  <c r="S197" i="1" s="1"/>
  <c r="R197" i="1" s="1"/>
  <c r="O196" i="1"/>
  <c r="S196" i="1" s="1"/>
  <c r="R196" i="1" s="1"/>
  <c r="O195" i="1"/>
  <c r="S195" i="1" s="1"/>
  <c r="R195" i="1" s="1"/>
  <c r="O194" i="1"/>
  <c r="S194" i="1" s="1"/>
  <c r="R194" i="1" s="1"/>
  <c r="O181" i="1"/>
  <c r="S181" i="1" s="1"/>
  <c r="R181" i="1" s="1"/>
  <c r="O180" i="1"/>
  <c r="S180" i="1" s="1"/>
  <c r="R180" i="1" s="1"/>
  <c r="O285" i="1"/>
  <c r="S285" i="1" s="1"/>
  <c r="R285" i="1" s="1"/>
  <c r="O226" i="1"/>
  <c r="S226" i="1" s="1"/>
  <c r="R226" i="1" s="1"/>
  <c r="O225" i="1"/>
  <c r="S225" i="1" s="1"/>
  <c r="R225" i="1" s="1"/>
  <c r="O51" i="1"/>
  <c r="S51" i="1" s="1"/>
  <c r="R51" i="1" s="1"/>
  <c r="O50" i="1"/>
  <c r="S50" i="1" s="1"/>
  <c r="R50" i="1" s="1"/>
  <c r="O8" i="1"/>
  <c r="S8" i="1" s="1"/>
  <c r="R8" i="1" s="1"/>
  <c r="O7" i="1"/>
  <c r="S7" i="1" s="1"/>
  <c r="R7" i="1" s="1"/>
  <c r="O6" i="1"/>
  <c r="S6" i="1" s="1"/>
  <c r="R6" i="1" s="1"/>
  <c r="O193" i="1"/>
  <c r="S193" i="1" s="1"/>
  <c r="R193" i="1" s="1"/>
  <c r="O192" i="1"/>
  <c r="S192" i="1" s="1"/>
  <c r="R192" i="1" s="1"/>
  <c r="O71" i="1"/>
  <c r="S71" i="1" s="1"/>
  <c r="R71" i="1" s="1"/>
  <c r="O70" i="1"/>
  <c r="S70" i="1" s="1"/>
  <c r="R70" i="1" s="1"/>
  <c r="O18" i="1"/>
  <c r="S18" i="1" s="1"/>
  <c r="R18" i="1" s="1"/>
  <c r="O55" i="1"/>
  <c r="S55" i="1" s="1"/>
  <c r="R55" i="1" s="1"/>
  <c r="O54" i="1"/>
  <c r="S54" i="1" s="1"/>
  <c r="R54" i="1" s="1"/>
  <c r="O126" i="1"/>
  <c r="S126" i="1" s="1"/>
  <c r="R126" i="1" s="1"/>
  <c r="O252" i="1"/>
  <c r="S252" i="1" s="1"/>
  <c r="R252" i="1" s="1"/>
  <c r="O140" i="1"/>
  <c r="S140" i="1" s="1"/>
  <c r="R140" i="1" s="1"/>
  <c r="O32" i="1"/>
  <c r="S32" i="1" s="1"/>
  <c r="R32" i="1" s="1"/>
  <c r="O45" i="1"/>
  <c r="S45" i="1" s="1"/>
  <c r="R45" i="1" s="1"/>
  <c r="O84" i="1"/>
  <c r="S84" i="1" s="1"/>
  <c r="R84" i="1" s="1"/>
  <c r="O83" i="1"/>
  <c r="S83" i="1" s="1"/>
  <c r="R83" i="1" s="1"/>
  <c r="O273" i="1"/>
  <c r="S273" i="1" s="1"/>
  <c r="R273" i="1" s="1"/>
  <c r="O61" i="1"/>
  <c r="S61" i="1" s="1"/>
  <c r="R61" i="1" s="1"/>
  <c r="O146" i="1"/>
  <c r="S146" i="1" s="1"/>
  <c r="R146" i="1" s="1"/>
  <c r="O60" i="1"/>
  <c r="S60" i="1" s="1"/>
  <c r="R60" i="1" s="1"/>
  <c r="O249" i="1"/>
  <c r="S249" i="1" s="1"/>
  <c r="R249" i="1" s="1"/>
  <c r="O145" i="1"/>
  <c r="S145" i="1" s="1"/>
  <c r="R145" i="1" s="1"/>
  <c r="O111" i="1"/>
  <c r="S111" i="1" s="1"/>
  <c r="O148" i="1"/>
  <c r="S148" i="1" s="1"/>
  <c r="R148" i="1" s="1"/>
  <c r="O240" i="1"/>
  <c r="S240" i="1" s="1"/>
  <c r="R240" i="1" s="1"/>
  <c r="O291" i="1"/>
  <c r="S291" i="1" s="1"/>
  <c r="R291" i="1" s="1"/>
  <c r="O170" i="1"/>
  <c r="S170" i="1" s="1"/>
  <c r="R170" i="1" s="1"/>
  <c r="O204" i="1"/>
  <c r="S204" i="1" s="1"/>
  <c r="R204" i="1" s="1"/>
  <c r="O187" i="1"/>
  <c r="S187" i="1" s="1"/>
  <c r="R187" i="1" s="1"/>
  <c r="O186" i="1"/>
  <c r="S186" i="1" s="1"/>
  <c r="R186" i="1" s="1"/>
  <c r="O117" i="1"/>
  <c r="S117" i="1" s="1"/>
  <c r="R117" i="1" s="1"/>
  <c r="O173" i="1"/>
  <c r="S173" i="1" s="1"/>
  <c r="R173" i="1" s="1"/>
  <c r="O248" i="1"/>
  <c r="S248" i="1" s="1"/>
  <c r="R248" i="1" s="1"/>
  <c r="O110" i="1"/>
  <c r="S110" i="1" s="1"/>
  <c r="O31" i="1"/>
  <c r="S31" i="1" s="1"/>
  <c r="R31" i="1" s="1"/>
  <c r="O295" i="1"/>
  <c r="S295" i="1" s="1"/>
  <c r="R295" i="1" s="1"/>
  <c r="O247" i="1"/>
  <c r="S247" i="1" s="1"/>
  <c r="R247" i="1" s="1"/>
  <c r="O63" i="1"/>
  <c r="S63" i="1" s="1"/>
  <c r="R63" i="1" s="1"/>
  <c r="O224" i="1"/>
  <c r="S224" i="1" s="1"/>
  <c r="R224" i="1" s="1"/>
  <c r="O157" i="1"/>
  <c r="S157" i="1" s="1"/>
  <c r="R157" i="1" s="1"/>
  <c r="O82" i="1"/>
  <c r="S82" i="1" s="1"/>
  <c r="R82" i="1" s="1"/>
  <c r="O302" i="1"/>
  <c r="S302" i="1" s="1"/>
  <c r="R302" i="1" s="1"/>
  <c r="O35" i="1"/>
  <c r="S35" i="1" s="1"/>
  <c r="R35" i="1" s="1"/>
  <c r="O203" i="1"/>
  <c r="S203" i="1" s="1"/>
  <c r="R203" i="1" s="1"/>
  <c r="O223" i="1"/>
  <c r="S223" i="1" s="1"/>
  <c r="R223" i="1" s="1"/>
  <c r="O128" i="1"/>
  <c r="S128" i="1" s="1"/>
  <c r="R128" i="1" s="1"/>
  <c r="O127" i="1"/>
  <c r="S127" i="1" s="1"/>
  <c r="R127" i="1" s="1"/>
  <c r="O246" i="1"/>
  <c r="S246" i="1" s="1"/>
  <c r="R246" i="1" s="1"/>
  <c r="O245" i="1"/>
  <c r="S245" i="1" s="1"/>
  <c r="R245" i="1" s="1"/>
  <c r="O90" i="1"/>
  <c r="S90" i="1" s="1"/>
  <c r="R90" i="1" s="1"/>
  <c r="O222" i="1"/>
  <c r="S222" i="1" s="1"/>
  <c r="R222" i="1" s="1"/>
  <c r="O251" i="1"/>
  <c r="S251" i="1" s="1"/>
  <c r="R251" i="1" s="1"/>
  <c r="O289" i="1"/>
  <c r="S289" i="1" s="1"/>
  <c r="R289" i="1" s="1"/>
  <c r="O288" i="1"/>
  <c r="S288" i="1" s="1"/>
  <c r="R288" i="1" s="1"/>
  <c r="O81" i="1"/>
  <c r="S81" i="1" s="1"/>
  <c r="R81" i="1" s="1"/>
  <c r="O199" i="1"/>
  <c r="O281" i="1"/>
  <c r="S281" i="1" s="1"/>
  <c r="R281" i="1" s="1"/>
  <c r="O198" i="1"/>
  <c r="S198" i="1" s="1"/>
  <c r="R198" i="1" s="1"/>
  <c r="O280" i="1"/>
  <c r="S280" i="1" s="1"/>
  <c r="R280" i="1" s="1"/>
  <c r="O272" i="1"/>
  <c r="S272" i="1" s="1"/>
  <c r="R272" i="1" s="1"/>
  <c r="O34" i="1"/>
  <c r="S34" i="1" s="1"/>
  <c r="R34" i="1" s="1"/>
  <c r="O33" i="1"/>
  <c r="S33" i="1" s="1"/>
  <c r="R33" i="1" s="1"/>
  <c r="O80" i="1"/>
  <c r="S80" i="1" s="1"/>
  <c r="R80" i="1" s="1"/>
  <c r="O287" i="1"/>
  <c r="S287" i="1" s="1"/>
  <c r="R287" i="1" s="1"/>
  <c r="O286" i="1"/>
  <c r="S286" i="1" s="1"/>
  <c r="R286" i="1" s="1"/>
  <c r="O258" i="1"/>
  <c r="S258" i="1" s="1"/>
  <c r="R258" i="1" s="1"/>
  <c r="O156" i="1"/>
  <c r="S156" i="1" s="1"/>
  <c r="R156" i="1" s="1"/>
  <c r="O69" i="1"/>
  <c r="S69" i="1" s="1"/>
  <c r="R69" i="1" s="1"/>
  <c r="O62" i="1"/>
  <c r="S62" i="1" s="1"/>
  <c r="R62" i="1" s="1"/>
  <c r="O290" i="1"/>
  <c r="S290" i="1" s="1"/>
  <c r="R290" i="1" s="1"/>
  <c r="O21" i="1"/>
  <c r="S21" i="1" s="1"/>
  <c r="R21" i="1" s="1"/>
  <c r="O68" i="1"/>
  <c r="S68" i="1" s="1"/>
  <c r="R68" i="1" s="1"/>
  <c r="O67" i="1"/>
  <c r="S67" i="1" s="1"/>
  <c r="R67" i="1" s="1"/>
  <c r="O134" i="1"/>
  <c r="S134" i="1" s="1"/>
  <c r="R134" i="1" s="1"/>
  <c r="O230" i="1"/>
  <c r="S230" i="1" s="1"/>
  <c r="R230" i="1" s="1"/>
  <c r="O177" i="1"/>
  <c r="S177" i="1" s="1"/>
  <c r="R177" i="1" s="1"/>
  <c r="O133" i="1"/>
  <c r="S133" i="1" s="1"/>
  <c r="R133" i="1" s="1"/>
  <c r="O176" i="1"/>
  <c r="S176" i="1" s="1"/>
  <c r="R176" i="1" s="1"/>
  <c r="O155" i="1"/>
  <c r="S155" i="1" s="1"/>
  <c r="R155" i="1" s="1"/>
  <c r="O154" i="1"/>
  <c r="S154" i="1" s="1"/>
  <c r="R154" i="1" s="1"/>
  <c r="O214" i="1"/>
  <c r="S214" i="1" s="1"/>
  <c r="R214" i="1" s="1"/>
  <c r="O53" i="1"/>
  <c r="S53" i="1" s="1"/>
  <c r="R53" i="1" s="1"/>
  <c r="O169" i="1"/>
  <c r="S169" i="1" s="1"/>
  <c r="R169" i="1" s="1"/>
  <c r="O221" i="1"/>
  <c r="S221" i="1" s="1"/>
  <c r="R221" i="1" s="1"/>
  <c r="O220" i="1"/>
  <c r="S220" i="1" s="1"/>
  <c r="R220" i="1" s="1"/>
  <c r="O49" i="1"/>
  <c r="S49" i="1" s="1"/>
  <c r="R49" i="1" s="1"/>
  <c r="O48" i="1"/>
  <c r="S48" i="1" s="1"/>
  <c r="R48" i="1" s="1"/>
  <c r="O219" i="1"/>
  <c r="S219" i="1" s="1"/>
  <c r="R219" i="1" s="1"/>
  <c r="O5" i="1"/>
  <c r="S5" i="1" s="1"/>
  <c r="R5" i="1" s="1"/>
  <c r="O4" i="1"/>
  <c r="S4" i="1" s="1"/>
  <c r="R4" i="1" s="1"/>
  <c r="O3" i="1"/>
  <c r="S3" i="1" s="1"/>
  <c r="R3" i="1" s="1"/>
  <c r="O179" i="1"/>
  <c r="S179" i="1" s="1"/>
  <c r="R179" i="1" s="1"/>
  <c r="O191" i="1"/>
  <c r="S191" i="1" s="1"/>
  <c r="R191" i="1" s="1"/>
  <c r="O190" i="1"/>
  <c r="S190" i="1" s="1"/>
  <c r="R190" i="1" s="1"/>
  <c r="O66" i="1"/>
  <c r="S66" i="1" s="1"/>
  <c r="R66" i="1" s="1"/>
  <c r="O65" i="1"/>
  <c r="S65" i="1" s="1"/>
  <c r="R65" i="1" s="1"/>
  <c r="O30" i="1"/>
  <c r="S30" i="1" s="1"/>
  <c r="R30" i="1" s="1"/>
  <c r="O244" i="1"/>
  <c r="S244" i="1" s="1"/>
  <c r="R244" i="1" s="1"/>
  <c r="O44" i="1"/>
  <c r="S44" i="1" s="1"/>
  <c r="R44" i="1" s="1"/>
  <c r="O218" i="1"/>
  <c r="S218" i="1" s="1"/>
  <c r="R218" i="1" s="1"/>
  <c r="O217" i="1"/>
  <c r="S217" i="1" s="1"/>
  <c r="R217" i="1" s="1"/>
  <c r="O162" i="1"/>
  <c r="S162" i="1" s="1"/>
  <c r="R162" i="1" s="1"/>
  <c r="O213" i="1"/>
  <c r="S213" i="1" s="1"/>
  <c r="R213" i="1" s="1"/>
  <c r="O254" i="1"/>
  <c r="S254" i="1" s="1"/>
  <c r="R254" i="1" s="1"/>
  <c r="O147" i="1"/>
  <c r="S147" i="1" s="1"/>
  <c r="R147" i="1" s="1"/>
  <c r="O294" i="1"/>
  <c r="S294" i="1" s="1"/>
  <c r="R294" i="1" s="1"/>
  <c r="O109" i="1"/>
  <c r="S109" i="1" s="1"/>
  <c r="O144" i="1"/>
  <c r="S144" i="1" s="1"/>
  <c r="R144" i="1" s="1"/>
  <c r="O108" i="1"/>
  <c r="S108" i="1" s="1"/>
  <c r="O271" i="1"/>
  <c r="S271" i="1" s="1"/>
  <c r="R271" i="1" s="1"/>
  <c r="O107" i="1"/>
  <c r="S107" i="1" s="1"/>
  <c r="O172" i="1"/>
  <c r="S172" i="1" s="1"/>
  <c r="R172" i="1" s="1"/>
  <c r="O243" i="1"/>
  <c r="S243" i="1" s="1"/>
  <c r="R243" i="1" s="1"/>
  <c r="O123" i="1"/>
  <c r="S123" i="1" s="1"/>
  <c r="R123" i="1" s="1"/>
  <c r="O106" i="1"/>
  <c r="S106" i="1" s="1"/>
  <c r="O59" i="1"/>
  <c r="S59" i="1" s="1"/>
  <c r="R59" i="1" s="1"/>
  <c r="O143" i="1"/>
  <c r="S143" i="1" s="1"/>
  <c r="R143" i="1" s="1"/>
  <c r="O284" i="1"/>
  <c r="S284" i="1" s="1"/>
  <c r="R284" i="1" s="1"/>
  <c r="O132" i="1"/>
  <c r="S132" i="1" s="1"/>
  <c r="R132" i="1" s="1"/>
  <c r="O270" i="1"/>
  <c r="S270" i="1" s="1"/>
  <c r="R270" i="1" s="1"/>
  <c r="O142" i="1"/>
  <c r="S142" i="1" s="1"/>
  <c r="R142" i="1" s="1"/>
  <c r="O141" i="1"/>
  <c r="S141" i="1" s="1"/>
  <c r="R141" i="1" s="1"/>
  <c r="O209" i="1"/>
  <c r="S209" i="1" s="1"/>
  <c r="R209" i="1" s="1"/>
  <c r="O89" i="1"/>
  <c r="S89" i="1" s="1"/>
  <c r="R89" i="1" s="1"/>
  <c r="O283" i="1"/>
  <c r="S283" i="1" s="1"/>
  <c r="R283" i="1" s="1"/>
  <c r="O282" i="1"/>
  <c r="S282" i="1" s="1"/>
  <c r="R282" i="1" s="1"/>
  <c r="O43" i="1"/>
  <c r="S43" i="1" s="1"/>
  <c r="R43" i="1" s="1"/>
  <c r="O105" i="1"/>
  <c r="S105" i="1" s="1"/>
  <c r="O212" i="1"/>
  <c r="S212" i="1" s="1"/>
  <c r="R212" i="1" s="1"/>
  <c r="O211" i="1"/>
  <c r="S211" i="1" s="1"/>
  <c r="R211" i="1" s="1"/>
  <c r="O269" i="1"/>
  <c r="S269" i="1" s="1"/>
  <c r="R269" i="1" s="1"/>
  <c r="O268" i="1"/>
  <c r="S268" i="1" s="1"/>
  <c r="R268" i="1" s="1"/>
  <c r="O267" i="1"/>
  <c r="S267" i="1" s="1"/>
  <c r="R267" i="1" s="1"/>
  <c r="O42" i="1"/>
  <c r="S42" i="1" s="1"/>
  <c r="R42" i="1" s="1"/>
  <c r="O41" i="1"/>
  <c r="S41" i="1" s="1"/>
  <c r="R41" i="1" s="1"/>
  <c r="O216" i="1"/>
  <c r="S216" i="1" s="1"/>
  <c r="R216" i="1" s="1"/>
  <c r="O104" i="1"/>
  <c r="S104" i="1" s="1"/>
  <c r="O28" i="1"/>
  <c r="S28" i="1" s="1"/>
  <c r="R28" i="1" s="1"/>
  <c r="O185" i="1"/>
  <c r="S185" i="1" s="1"/>
  <c r="R185" i="1" s="1"/>
  <c r="O103" i="1"/>
  <c r="S103" i="1" s="1"/>
  <c r="O171" i="1"/>
  <c r="S171" i="1" s="1"/>
  <c r="R171" i="1" s="1"/>
  <c r="O27" i="1"/>
  <c r="S27" i="1" s="1"/>
  <c r="R27" i="1" s="1"/>
  <c r="O40" i="1"/>
  <c r="S40" i="1" s="1"/>
  <c r="R40" i="1" s="1"/>
  <c r="O210" i="1"/>
  <c r="S210" i="1" s="1"/>
  <c r="R210" i="1" s="1"/>
  <c r="O215" i="1"/>
  <c r="S215" i="1" s="1"/>
  <c r="R215" i="1" s="1"/>
  <c r="O266" i="1"/>
  <c r="S266" i="1" s="1"/>
  <c r="R266" i="1" s="1"/>
  <c r="O102" i="1"/>
  <c r="S102" i="1" s="1"/>
  <c r="O101" i="1"/>
  <c r="S101" i="1" s="1"/>
  <c r="O20" i="1"/>
  <c r="S20" i="1" s="1"/>
  <c r="R20" i="1" s="1"/>
  <c r="O301" i="1"/>
  <c r="S301" i="1" s="1"/>
  <c r="R301" i="1" s="1"/>
  <c r="O100" i="1"/>
  <c r="S100" i="1" s="1"/>
  <c r="O260" i="1"/>
  <c r="S260" i="1" s="1"/>
  <c r="R260" i="1" s="1"/>
  <c r="O259" i="1"/>
  <c r="S259" i="1" s="1"/>
  <c r="R259" i="1" s="1"/>
  <c r="O184" i="1"/>
  <c r="S184" i="1" s="1"/>
  <c r="R184" i="1" s="1"/>
  <c r="O242" i="1"/>
  <c r="S242" i="1" s="1"/>
  <c r="R242" i="1" s="1"/>
  <c r="O202" i="1"/>
  <c r="S202" i="1" s="1"/>
  <c r="R202" i="1" s="1"/>
  <c r="O26" i="1"/>
  <c r="S26" i="1" s="1"/>
  <c r="R26" i="1" s="1"/>
  <c r="O183" i="1"/>
  <c r="S183" i="1" s="1"/>
  <c r="R183" i="1" s="1"/>
  <c r="O39" i="1"/>
  <c r="S39" i="1" s="1"/>
  <c r="R39" i="1" s="1"/>
  <c r="O178" i="1"/>
  <c r="S178" i="1" s="1"/>
  <c r="R178" i="1" s="1"/>
  <c r="O79" i="1"/>
  <c r="S79" i="1" s="1"/>
  <c r="R79" i="1" s="1"/>
  <c r="O131" i="1"/>
  <c r="S131" i="1" s="1"/>
  <c r="R131" i="1" s="1"/>
  <c r="O130" i="1"/>
  <c r="S130" i="1" s="1"/>
  <c r="R130" i="1" s="1"/>
  <c r="O129" i="1"/>
  <c r="S129" i="1" s="1"/>
  <c r="R129" i="1" s="1"/>
  <c r="O99" i="1"/>
  <c r="S99" i="1" s="1"/>
  <c r="O36" i="1"/>
  <c r="S36" i="1" s="1"/>
  <c r="R36" i="1" s="1"/>
  <c r="O168" i="1"/>
  <c r="S168" i="1" s="1"/>
  <c r="R168" i="1" s="1"/>
  <c r="O167" i="1"/>
  <c r="S167" i="1" s="1"/>
  <c r="R167" i="1" s="1"/>
  <c r="O38" i="1"/>
  <c r="S38" i="1" s="1"/>
  <c r="R38" i="1" s="1"/>
  <c r="O139" i="1"/>
  <c r="S139" i="1" s="1"/>
  <c r="R139" i="1" s="1"/>
  <c r="O17" i="1"/>
  <c r="S17" i="1" s="1"/>
  <c r="R17" i="1" s="1"/>
  <c r="O138" i="1"/>
  <c r="S138" i="1" s="1"/>
  <c r="R138" i="1" s="1"/>
  <c r="O299" i="1"/>
  <c r="S299" i="1" s="1"/>
  <c r="R299" i="1" s="1"/>
  <c r="O137" i="1"/>
  <c r="S137" i="1" s="1"/>
  <c r="R137" i="1" s="1"/>
  <c r="O16" i="1"/>
  <c r="S16" i="1" s="1"/>
  <c r="R16" i="1" s="1"/>
  <c r="O208" i="1"/>
  <c r="S208" i="1" s="1"/>
  <c r="R208" i="1" s="1"/>
  <c r="O265" i="1"/>
  <c r="S265" i="1" s="1"/>
  <c r="R265" i="1" s="1"/>
  <c r="O119" i="1"/>
  <c r="S119" i="1" s="1"/>
  <c r="R119" i="1" s="1"/>
  <c r="O118" i="1"/>
  <c r="S118" i="1" s="1"/>
  <c r="R118" i="1" s="1"/>
  <c r="O15" i="1"/>
  <c r="S15" i="1" s="1"/>
  <c r="R15" i="1" s="1"/>
  <c r="O298" i="1"/>
  <c r="S298" i="1" s="1"/>
  <c r="R298" i="1" s="1"/>
  <c r="O88" i="1"/>
  <c r="S88" i="1" s="1"/>
  <c r="R88" i="1" s="1"/>
  <c r="O87" i="1"/>
  <c r="S87" i="1" s="1"/>
  <c r="R87" i="1" s="1"/>
  <c r="O292" i="1"/>
  <c r="S292" i="1" s="1"/>
  <c r="R292" i="1" s="1"/>
  <c r="O78" i="1"/>
  <c r="S78" i="1" s="1"/>
  <c r="R78" i="1" s="1"/>
  <c r="O201" i="1"/>
  <c r="S201" i="1" s="1"/>
  <c r="R201" i="1" s="1"/>
  <c r="O200" i="1"/>
  <c r="S200" i="1" s="1"/>
  <c r="R200" i="1" s="1"/>
  <c r="O122" i="1"/>
  <c r="S122" i="1" s="1"/>
  <c r="R122" i="1" s="1"/>
  <c r="O121" i="1"/>
  <c r="S121" i="1" s="1"/>
  <c r="R121" i="1" s="1"/>
  <c r="O98" i="1"/>
  <c r="S98" i="1" s="1"/>
  <c r="O77" i="1"/>
  <c r="S77" i="1" s="1"/>
  <c r="R77" i="1" s="1"/>
  <c r="O76" i="1"/>
  <c r="S76" i="1" s="1"/>
  <c r="R76" i="1" s="1"/>
  <c r="O97" i="1"/>
  <c r="S97" i="1" s="1"/>
  <c r="O25" i="1"/>
  <c r="S25" i="1" s="1"/>
  <c r="R25" i="1" s="1"/>
  <c r="O96" i="1"/>
  <c r="S96" i="1" s="1"/>
  <c r="O293" i="1"/>
  <c r="S293" i="1" s="1"/>
  <c r="R293" i="1" s="1"/>
  <c r="O95" i="1"/>
  <c r="S95" i="1" s="1"/>
  <c r="O237" i="1"/>
  <c r="S237" i="1" s="1"/>
  <c r="R237" i="1" s="1"/>
  <c r="O14" i="1"/>
  <c r="S14" i="1" s="1"/>
  <c r="R14" i="1" s="1"/>
  <c r="O13" i="1"/>
  <c r="S13" i="1" s="1"/>
  <c r="R13" i="1" s="1"/>
  <c r="O264" i="1"/>
  <c r="S264" i="1" s="1"/>
  <c r="R264" i="1" s="1"/>
  <c r="O257" i="1"/>
  <c r="S257" i="1" s="1"/>
  <c r="R257" i="1" s="1"/>
  <c r="O24" i="1"/>
  <c r="S24" i="1" s="1"/>
  <c r="R24" i="1" s="1"/>
  <c r="O72" i="1"/>
  <c r="S72" i="1" s="1"/>
  <c r="R72" i="1" s="1"/>
  <c r="O37" i="1"/>
  <c r="S37" i="1" s="1"/>
  <c r="R37" i="1" s="1"/>
  <c r="O23" i="1"/>
  <c r="S23" i="1" s="1"/>
  <c r="R23" i="1" s="1"/>
  <c r="O256" i="1"/>
  <c r="S256" i="1" s="1"/>
  <c r="R256" i="1" s="1"/>
  <c r="O236" i="1"/>
  <c r="S236" i="1" s="1"/>
  <c r="R236" i="1" s="1"/>
  <c r="O22" i="1"/>
  <c r="S22" i="1" s="1"/>
  <c r="R22" i="1" s="1"/>
  <c r="O255" i="1"/>
  <c r="S255" i="1" s="1"/>
  <c r="R255" i="1" s="1"/>
  <c r="O229" i="1"/>
  <c r="S229" i="1" s="1"/>
  <c r="R229" i="1" s="1"/>
  <c r="O94" i="1"/>
  <c r="S94" i="1" s="1"/>
  <c r="O120" i="1"/>
  <c r="S120" i="1" s="1"/>
  <c r="R120" i="1" s="1"/>
  <c r="O58" i="1"/>
  <c r="S58" i="1" s="1"/>
  <c r="R58" i="1" s="1"/>
  <c r="O57" i="1"/>
  <c r="S57" i="1" s="1"/>
  <c r="R57" i="1" s="1"/>
  <c r="O93" i="1"/>
  <c r="S93" i="1" s="1"/>
  <c r="O235" i="1"/>
  <c r="S235" i="1" s="1"/>
  <c r="R235" i="1" s="1"/>
  <c r="O166" i="1"/>
  <c r="S166" i="1" s="1"/>
  <c r="R166" i="1" s="1"/>
  <c r="O234" i="1"/>
  <c r="S234" i="1" s="1"/>
  <c r="R234" i="1" s="1"/>
  <c r="O233" i="1"/>
  <c r="S233" i="1" s="1"/>
  <c r="R233" i="1" s="1"/>
  <c r="O52" i="1"/>
  <c r="S52" i="1" s="1"/>
  <c r="R52" i="1" s="1"/>
  <c r="O263" i="1"/>
  <c r="S263" i="1" s="1"/>
  <c r="R263" i="1" s="1"/>
  <c r="O241" i="1"/>
  <c r="S241" i="1" s="1"/>
  <c r="R241" i="1" s="1"/>
  <c r="O165" i="1"/>
  <c r="S165" i="1" s="1"/>
  <c r="R165" i="1" s="1"/>
  <c r="O164" i="1"/>
  <c r="S164" i="1" s="1"/>
  <c r="R164" i="1" s="1"/>
  <c r="O163" i="1"/>
  <c r="S163" i="1" s="1"/>
  <c r="R163" i="1" s="1"/>
  <c r="O92" i="1"/>
  <c r="S92" i="1" s="1"/>
  <c r="O91" i="1"/>
  <c r="S91" i="1" s="1"/>
  <c r="O74" i="1"/>
  <c r="S74" i="1" s="1"/>
  <c r="R74" i="1" s="1"/>
  <c r="O73" i="1"/>
  <c r="S73" i="1" s="1"/>
  <c r="R73" i="1" s="1"/>
  <c r="T186" i="1"/>
  <c r="T117" i="1"/>
  <c r="T173" i="1"/>
  <c r="T248" i="1"/>
  <c r="T110" i="1"/>
  <c r="T31" i="1"/>
  <c r="T295" i="1"/>
  <c r="T247" i="1"/>
  <c r="T63" i="1"/>
  <c r="T224" i="1"/>
  <c r="T157" i="1"/>
  <c r="T82" i="1"/>
  <c r="T302" i="1"/>
  <c r="T35" i="1"/>
  <c r="T203" i="1"/>
  <c r="T223" i="1"/>
  <c r="T128" i="1"/>
  <c r="T127" i="1"/>
  <c r="T246" i="1"/>
  <c r="T245" i="1"/>
  <c r="T90" i="1"/>
  <c r="T222" i="1"/>
  <c r="T251" i="1"/>
  <c r="T289" i="1"/>
  <c r="T288" i="1"/>
  <c r="S199" i="1"/>
  <c r="R199" i="1" s="1"/>
  <c r="P81" i="1"/>
  <c r="T81" i="1" s="1"/>
  <c r="P199" i="1"/>
  <c r="T199" i="1" s="1"/>
  <c r="P281" i="1"/>
  <c r="T281" i="1" s="1"/>
  <c r="P198" i="1"/>
  <c r="T198" i="1" s="1"/>
  <c r="P280" i="1"/>
  <c r="T280" i="1" s="1"/>
  <c r="P272" i="1"/>
  <c r="T272" i="1" s="1"/>
  <c r="P34" i="1"/>
  <c r="T34" i="1" s="1"/>
  <c r="P33" i="1"/>
  <c r="T33" i="1" s="1"/>
  <c r="P80" i="1"/>
  <c r="T80" i="1" s="1"/>
  <c r="P287" i="1"/>
  <c r="T287" i="1" s="1"/>
  <c r="P286" i="1"/>
  <c r="T286" i="1" s="1"/>
  <c r="P258" i="1"/>
  <c r="T258" i="1" s="1"/>
  <c r="P156" i="1"/>
  <c r="T156" i="1" s="1"/>
  <c r="P69" i="1"/>
  <c r="T69" i="1" s="1"/>
  <c r="P62" i="1"/>
  <c r="T62" i="1" s="1"/>
  <c r="P290" i="1"/>
  <c r="T290" i="1" s="1"/>
  <c r="P21" i="1"/>
  <c r="T21" i="1" s="1"/>
  <c r="P68" i="1"/>
  <c r="T68" i="1" s="1"/>
  <c r="P67" i="1"/>
  <c r="T67" i="1" s="1"/>
  <c r="P134" i="1"/>
  <c r="T134" i="1" s="1"/>
  <c r="P230" i="1"/>
  <c r="T230" i="1" s="1"/>
  <c r="P177" i="1"/>
  <c r="T177" i="1" s="1"/>
  <c r="P133" i="1"/>
  <c r="T133" i="1" s="1"/>
  <c r="P176" i="1"/>
  <c r="T176" i="1" s="1"/>
  <c r="P155" i="1"/>
  <c r="T155" i="1" s="1"/>
  <c r="P154" i="1"/>
  <c r="T154" i="1" s="1"/>
  <c r="P214" i="1"/>
  <c r="T214" i="1" s="1"/>
  <c r="P53" i="1"/>
  <c r="T53" i="1" s="1"/>
  <c r="P169" i="1"/>
  <c r="T169" i="1" s="1"/>
  <c r="P221" i="1"/>
  <c r="T221" i="1" s="1"/>
  <c r="P220" i="1"/>
  <c r="T220" i="1" s="1"/>
  <c r="P49" i="1"/>
  <c r="T49" i="1" s="1"/>
  <c r="P48" i="1"/>
  <c r="T48" i="1" s="1"/>
  <c r="P219" i="1"/>
  <c r="T219" i="1" s="1"/>
  <c r="P5" i="1"/>
  <c r="T5" i="1" s="1"/>
  <c r="P4" i="1"/>
  <c r="T4" i="1" s="1"/>
  <c r="P3" i="1"/>
  <c r="T3" i="1" s="1"/>
  <c r="P179" i="1"/>
  <c r="T179" i="1" s="1"/>
  <c r="P191" i="1"/>
  <c r="T191" i="1" s="1"/>
  <c r="P190" i="1"/>
  <c r="T190" i="1" s="1"/>
  <c r="P66" i="1"/>
  <c r="T66" i="1" s="1"/>
  <c r="P65" i="1"/>
  <c r="T65" i="1" s="1"/>
  <c r="P30" i="1"/>
  <c r="T30" i="1" s="1"/>
  <c r="P244" i="1"/>
  <c r="T244" i="1" s="1"/>
  <c r="P44" i="1"/>
  <c r="T44" i="1" s="1"/>
  <c r="P218" i="1"/>
  <c r="T218" i="1" s="1"/>
  <c r="P217" i="1"/>
  <c r="T217" i="1" s="1"/>
  <c r="P162" i="1"/>
  <c r="T162" i="1" s="1"/>
  <c r="P213" i="1"/>
  <c r="T213" i="1" s="1"/>
  <c r="P254" i="1"/>
  <c r="T254" i="1" s="1"/>
  <c r="P147" i="1"/>
  <c r="T147" i="1" s="1"/>
  <c r="P294" i="1"/>
  <c r="T294" i="1" s="1"/>
  <c r="P109" i="1"/>
  <c r="T109" i="1" s="1"/>
  <c r="P144" i="1"/>
  <c r="T144" i="1" s="1"/>
  <c r="P108" i="1"/>
  <c r="T108" i="1" s="1"/>
  <c r="P271" i="1"/>
  <c r="T271" i="1" s="1"/>
  <c r="P107" i="1"/>
  <c r="T107" i="1" s="1"/>
  <c r="P172" i="1"/>
  <c r="T172" i="1" s="1"/>
  <c r="P243" i="1"/>
  <c r="T243" i="1" s="1"/>
  <c r="P123" i="1"/>
  <c r="T123" i="1" s="1"/>
  <c r="P106" i="1"/>
  <c r="T106" i="1" s="1"/>
  <c r="P59" i="1"/>
  <c r="T59" i="1" s="1"/>
  <c r="P143" i="1"/>
  <c r="T143" i="1" s="1"/>
  <c r="P284" i="1"/>
  <c r="T284" i="1" s="1"/>
  <c r="P132" i="1"/>
  <c r="T132" i="1" s="1"/>
  <c r="P270" i="1"/>
  <c r="T270" i="1" s="1"/>
  <c r="P142" i="1"/>
  <c r="T142" i="1" s="1"/>
  <c r="P141" i="1"/>
  <c r="T141" i="1" s="1"/>
  <c r="P209" i="1"/>
  <c r="T209" i="1" s="1"/>
  <c r="P89" i="1"/>
  <c r="T89" i="1" s="1"/>
  <c r="P283" i="1"/>
  <c r="T283" i="1" s="1"/>
  <c r="P282" i="1"/>
  <c r="T282" i="1" s="1"/>
  <c r="P43" i="1"/>
  <c r="T43" i="1" s="1"/>
  <c r="P105" i="1"/>
  <c r="T105" i="1" s="1"/>
  <c r="P212" i="1"/>
  <c r="T212" i="1" s="1"/>
  <c r="P211" i="1"/>
  <c r="T211" i="1" s="1"/>
  <c r="P269" i="1"/>
  <c r="T269" i="1" s="1"/>
  <c r="P268" i="1"/>
  <c r="T268" i="1" s="1"/>
  <c r="P267" i="1"/>
  <c r="T267" i="1" s="1"/>
  <c r="P42" i="1"/>
  <c r="T42" i="1" s="1"/>
  <c r="P41" i="1"/>
  <c r="T41" i="1" s="1"/>
  <c r="P216" i="1"/>
  <c r="T216" i="1" s="1"/>
  <c r="P104" i="1"/>
  <c r="T104" i="1" s="1"/>
  <c r="P28" i="1"/>
  <c r="T28" i="1" s="1"/>
  <c r="P185" i="1"/>
  <c r="T185" i="1" s="1"/>
  <c r="P103" i="1"/>
  <c r="T103" i="1" s="1"/>
  <c r="P171" i="1"/>
  <c r="T171" i="1" s="1"/>
  <c r="P27" i="1"/>
  <c r="T27" i="1" s="1"/>
  <c r="P40" i="1"/>
  <c r="T40" i="1" s="1"/>
  <c r="P210" i="1"/>
  <c r="T210" i="1" s="1"/>
  <c r="P215" i="1"/>
  <c r="T215" i="1" s="1"/>
  <c r="P266" i="1"/>
  <c r="T266" i="1" s="1"/>
  <c r="P102" i="1"/>
  <c r="T102" i="1" s="1"/>
  <c r="P101" i="1"/>
  <c r="T101" i="1" s="1"/>
  <c r="P20" i="1"/>
  <c r="T20" i="1" s="1"/>
  <c r="P301" i="1"/>
  <c r="T301" i="1" s="1"/>
  <c r="P100" i="1"/>
  <c r="T100" i="1" s="1"/>
  <c r="P260" i="1"/>
  <c r="T260" i="1" s="1"/>
  <c r="P259" i="1"/>
  <c r="T259" i="1" s="1"/>
  <c r="P184" i="1"/>
  <c r="T184" i="1" s="1"/>
  <c r="P242" i="1"/>
  <c r="T242" i="1" s="1"/>
  <c r="P202" i="1"/>
  <c r="T202" i="1" s="1"/>
  <c r="P26" i="1"/>
  <c r="T26" i="1" s="1"/>
  <c r="P183" i="1"/>
  <c r="T183" i="1" s="1"/>
  <c r="P39" i="1"/>
  <c r="T39" i="1" s="1"/>
  <c r="P178" i="1"/>
  <c r="T178" i="1" s="1"/>
  <c r="P79" i="1"/>
  <c r="T79" i="1" s="1"/>
  <c r="P131" i="1"/>
  <c r="T131" i="1" s="1"/>
  <c r="P130" i="1"/>
  <c r="T130" i="1" s="1"/>
  <c r="P129" i="1"/>
  <c r="T129" i="1" s="1"/>
  <c r="P99" i="1"/>
  <c r="T99" i="1" s="1"/>
  <c r="P36" i="1"/>
  <c r="T36" i="1" s="1"/>
  <c r="P168" i="1"/>
  <c r="T168" i="1" s="1"/>
  <c r="P167" i="1"/>
  <c r="T167" i="1" s="1"/>
  <c r="P38" i="1"/>
  <c r="T38" i="1" s="1"/>
  <c r="P139" i="1"/>
  <c r="T139" i="1" s="1"/>
  <c r="P17" i="1"/>
  <c r="T17" i="1" s="1"/>
  <c r="P138" i="1"/>
  <c r="T138" i="1" s="1"/>
  <c r="P299" i="1"/>
  <c r="T299" i="1" s="1"/>
  <c r="P137" i="1"/>
  <c r="T137" i="1" s="1"/>
  <c r="P16" i="1"/>
  <c r="T16" i="1" s="1"/>
  <c r="P208" i="1"/>
  <c r="T208" i="1" s="1"/>
  <c r="P265" i="1"/>
  <c r="T265" i="1" s="1"/>
  <c r="P119" i="1"/>
  <c r="T119" i="1" s="1"/>
  <c r="P118" i="1"/>
  <c r="T118" i="1" s="1"/>
  <c r="P15" i="1"/>
  <c r="T15" i="1" s="1"/>
  <c r="P298" i="1"/>
  <c r="T298" i="1" s="1"/>
  <c r="P88" i="1"/>
  <c r="T88" i="1" s="1"/>
  <c r="P87" i="1"/>
  <c r="T87" i="1" s="1"/>
  <c r="P292" i="1"/>
  <c r="T292" i="1" s="1"/>
  <c r="P78" i="1"/>
  <c r="T78" i="1" s="1"/>
  <c r="P201" i="1"/>
  <c r="T201" i="1" s="1"/>
  <c r="P200" i="1"/>
  <c r="T200" i="1" s="1"/>
  <c r="P122" i="1"/>
  <c r="T122" i="1" s="1"/>
  <c r="P121" i="1"/>
  <c r="T121" i="1" s="1"/>
  <c r="P98" i="1"/>
  <c r="T98" i="1" s="1"/>
  <c r="P77" i="1"/>
  <c r="T77" i="1" s="1"/>
  <c r="P76" i="1"/>
  <c r="T76" i="1" s="1"/>
  <c r="P97" i="1"/>
  <c r="T97" i="1" s="1"/>
  <c r="P25" i="1"/>
  <c r="T25" i="1" s="1"/>
  <c r="P96" i="1"/>
  <c r="T96" i="1" s="1"/>
  <c r="P293" i="1"/>
  <c r="T293" i="1" s="1"/>
  <c r="P95" i="1"/>
  <c r="T95" i="1" s="1"/>
  <c r="P237" i="1"/>
  <c r="T237" i="1" s="1"/>
  <c r="P14" i="1"/>
  <c r="T14" i="1" s="1"/>
  <c r="P13" i="1"/>
  <c r="T13" i="1" s="1"/>
  <c r="P264" i="1"/>
  <c r="T264" i="1" s="1"/>
  <c r="P257" i="1"/>
  <c r="T257" i="1" s="1"/>
  <c r="P24" i="1"/>
  <c r="T24" i="1" s="1"/>
  <c r="P72" i="1"/>
  <c r="T72" i="1" s="1"/>
  <c r="P37" i="1"/>
  <c r="T37" i="1" s="1"/>
  <c r="P23" i="1"/>
  <c r="T23" i="1" s="1"/>
  <c r="P256" i="1"/>
  <c r="T256" i="1" s="1"/>
  <c r="P236" i="1"/>
  <c r="T236" i="1" s="1"/>
  <c r="P22" i="1"/>
  <c r="T22" i="1" s="1"/>
  <c r="P255" i="1"/>
  <c r="T255" i="1" s="1"/>
  <c r="P229" i="1"/>
  <c r="T229" i="1" s="1"/>
  <c r="P94" i="1"/>
  <c r="T94" i="1" s="1"/>
  <c r="P120" i="1"/>
  <c r="T120" i="1" s="1"/>
  <c r="P58" i="1"/>
  <c r="T58" i="1" s="1"/>
  <c r="P57" i="1"/>
  <c r="T57" i="1" s="1"/>
  <c r="P93" i="1"/>
  <c r="T93" i="1" s="1"/>
  <c r="P235" i="1"/>
  <c r="T235" i="1" s="1"/>
  <c r="P166" i="1"/>
  <c r="T166" i="1" s="1"/>
  <c r="P234" i="1"/>
  <c r="T234" i="1" s="1"/>
  <c r="P233" i="1"/>
  <c r="T233" i="1" s="1"/>
  <c r="P52" i="1"/>
  <c r="T52" i="1" s="1"/>
  <c r="P263" i="1"/>
  <c r="T263" i="1" s="1"/>
  <c r="P241" i="1"/>
  <c r="T241" i="1" s="1"/>
  <c r="P165" i="1"/>
  <c r="T165" i="1" s="1"/>
  <c r="P164" i="1"/>
  <c r="T164" i="1" s="1"/>
  <c r="P163" i="1"/>
  <c r="T163" i="1" s="1"/>
  <c r="P92" i="1"/>
  <c r="T92" i="1" s="1"/>
  <c r="P91" i="1"/>
  <c r="T91" i="1" s="1"/>
  <c r="P74" i="1"/>
  <c r="T74" i="1" s="1"/>
  <c r="P279" i="1"/>
  <c r="T279" i="1" s="1"/>
  <c r="P309" i="1"/>
  <c r="T309" i="1" s="1"/>
  <c r="P250" i="1"/>
  <c r="T250" i="1" s="1"/>
  <c r="P297" i="1"/>
  <c r="T297" i="1" s="1"/>
  <c r="P296" i="1"/>
  <c r="T296" i="1" s="1"/>
  <c r="P125" i="1"/>
  <c r="T125" i="1" s="1"/>
  <c r="P115" i="1"/>
  <c r="T115" i="1" s="1"/>
  <c r="P124" i="1"/>
  <c r="T124" i="1" s="1"/>
  <c r="P116" i="1"/>
  <c r="T116" i="1" s="1"/>
  <c r="P161" i="1"/>
  <c r="T161" i="1" s="1"/>
  <c r="P136" i="1"/>
  <c r="T136" i="1" s="1"/>
  <c r="P135" i="1"/>
  <c r="T135" i="1" s="1"/>
  <c r="P308" i="1"/>
  <c r="T308" i="1" s="1"/>
  <c r="P307" i="1"/>
  <c r="T307" i="1" s="1"/>
  <c r="P189" i="1"/>
  <c r="T189" i="1" s="1"/>
  <c r="P188" i="1"/>
  <c r="T188" i="1" s="1"/>
  <c r="P12" i="1"/>
  <c r="T12" i="1" s="1"/>
  <c r="P11" i="1"/>
  <c r="T11" i="1" s="1"/>
  <c r="P10" i="1"/>
  <c r="T10" i="1" s="1"/>
  <c r="P9" i="1"/>
  <c r="T9" i="1" s="1"/>
  <c r="P182" i="1"/>
  <c r="T182" i="1" s="1"/>
  <c r="P114" i="1"/>
  <c r="T114" i="1" s="1"/>
  <c r="P253" i="1"/>
  <c r="T253" i="1" s="1"/>
  <c r="P86" i="1"/>
  <c r="T86" i="1" s="1"/>
  <c r="P278" i="1"/>
  <c r="T278" i="1" s="1"/>
  <c r="P47" i="1"/>
  <c r="T47" i="1" s="1"/>
  <c r="P46" i="1"/>
  <c r="T46" i="1" s="1"/>
  <c r="P113" i="1"/>
  <c r="T113" i="1" s="1"/>
  <c r="P306" i="1"/>
  <c r="T306" i="1" s="1"/>
  <c r="P160" i="1"/>
  <c r="T160" i="1" s="1"/>
  <c r="P159" i="1"/>
  <c r="T159" i="1" s="1"/>
  <c r="P158" i="1"/>
  <c r="T158" i="1" s="1"/>
  <c r="P207" i="1"/>
  <c r="T207" i="1" s="1"/>
  <c r="P206" i="1"/>
  <c r="T206" i="1" s="1"/>
  <c r="P205" i="1"/>
  <c r="T205" i="1" s="1"/>
  <c r="P112" i="1"/>
  <c r="T112" i="1" s="1"/>
  <c r="P232" i="1"/>
  <c r="T232" i="1" s="1"/>
  <c r="P231" i="1"/>
  <c r="T231" i="1" s="1"/>
  <c r="P277" i="1"/>
  <c r="T277" i="1" s="1"/>
  <c r="P175" i="1"/>
  <c r="T175" i="1" s="1"/>
  <c r="P174" i="1"/>
  <c r="T174" i="1" s="1"/>
  <c r="P85" i="1"/>
  <c r="T85" i="1" s="1"/>
  <c r="P262" i="1"/>
  <c r="T262" i="1" s="1"/>
  <c r="P239" i="1"/>
  <c r="T239" i="1" s="1"/>
  <c r="P238" i="1"/>
  <c r="T238" i="1" s="1"/>
  <c r="P305" i="1"/>
  <c r="T305" i="1" s="1"/>
  <c r="P150" i="1"/>
  <c r="T150" i="1" s="1"/>
  <c r="P149" i="1"/>
  <c r="T149" i="1" s="1"/>
  <c r="P276" i="1"/>
  <c r="T276" i="1" s="1"/>
  <c r="P304" i="1"/>
  <c r="T304" i="1" s="1"/>
  <c r="P275" i="1"/>
  <c r="T275" i="1" s="1"/>
  <c r="P303" i="1"/>
  <c r="T303" i="1" s="1"/>
  <c r="P197" i="1"/>
  <c r="T197" i="1" s="1"/>
  <c r="P196" i="1"/>
  <c r="T196" i="1" s="1"/>
  <c r="P195" i="1"/>
  <c r="T195" i="1" s="1"/>
  <c r="P194" i="1"/>
  <c r="T194" i="1" s="1"/>
  <c r="P181" i="1"/>
  <c r="T181" i="1" s="1"/>
  <c r="P180" i="1"/>
  <c r="T180" i="1" s="1"/>
  <c r="P285" i="1"/>
  <c r="T285" i="1" s="1"/>
  <c r="P226" i="1"/>
  <c r="T226" i="1" s="1"/>
  <c r="P225" i="1"/>
  <c r="T225" i="1" s="1"/>
  <c r="P51" i="1"/>
  <c r="T51" i="1" s="1"/>
  <c r="P50" i="1"/>
  <c r="T50" i="1" s="1"/>
  <c r="P8" i="1"/>
  <c r="T8" i="1" s="1"/>
  <c r="P7" i="1"/>
  <c r="T7" i="1" s="1"/>
  <c r="P6" i="1"/>
  <c r="T6" i="1" s="1"/>
  <c r="P193" i="1"/>
  <c r="T193" i="1" s="1"/>
  <c r="P192" i="1"/>
  <c r="T192" i="1" s="1"/>
  <c r="P71" i="1"/>
  <c r="T71" i="1" s="1"/>
  <c r="P70" i="1"/>
  <c r="T70" i="1" s="1"/>
  <c r="P18" i="1"/>
  <c r="T18" i="1" s="1"/>
  <c r="P55" i="1"/>
  <c r="T55" i="1" s="1"/>
  <c r="P54" i="1"/>
  <c r="T54" i="1" s="1"/>
  <c r="P126" i="1"/>
  <c r="T126" i="1" s="1"/>
  <c r="P252" i="1"/>
  <c r="T252" i="1" s="1"/>
  <c r="P140" i="1"/>
  <c r="T140" i="1" s="1"/>
  <c r="P32" i="1"/>
  <c r="T32" i="1" s="1"/>
  <c r="P45" i="1"/>
  <c r="T45" i="1" s="1"/>
  <c r="P84" i="1"/>
  <c r="T84" i="1" s="1"/>
  <c r="P83" i="1"/>
  <c r="T83" i="1" s="1"/>
  <c r="P273" i="1"/>
  <c r="T273" i="1" s="1"/>
  <c r="P61" i="1"/>
  <c r="T61" i="1" s="1"/>
  <c r="P146" i="1"/>
  <c r="T146" i="1" s="1"/>
  <c r="P60" i="1"/>
  <c r="T60" i="1" s="1"/>
  <c r="P249" i="1"/>
  <c r="T249" i="1" s="1"/>
  <c r="P145" i="1"/>
  <c r="T145" i="1" s="1"/>
  <c r="P111" i="1"/>
  <c r="T111" i="1" s="1"/>
  <c r="P148" i="1"/>
  <c r="T148" i="1" s="1"/>
  <c r="P240" i="1"/>
  <c r="T240" i="1" s="1"/>
  <c r="P291" i="1"/>
  <c r="T291" i="1" s="1"/>
  <c r="P170" i="1"/>
  <c r="T170" i="1" s="1"/>
  <c r="P204" i="1"/>
  <c r="T204" i="1" s="1"/>
  <c r="P187" i="1"/>
  <c r="T187" i="1" s="1"/>
  <c r="P73" i="1"/>
  <c r="T73" i="1" s="1"/>
  <c r="O279" i="1"/>
  <c r="S279" i="1" s="1"/>
  <c r="R279" i="1" s="1"/>
  <c r="X3" i="1" l="1"/>
  <c r="AA3" i="1" s="1"/>
  <c r="X241" i="1"/>
  <c r="AA241" i="1" s="1"/>
  <c r="Y241" i="1"/>
  <c r="AB241" i="1" s="1"/>
  <c r="AC241" i="1" s="1"/>
  <c r="W241" i="1"/>
  <c r="Z241" i="1" s="1"/>
  <c r="W57" i="1"/>
  <c r="Z57" i="1" s="1"/>
  <c r="X57" i="1"/>
  <c r="AA57" i="1" s="1"/>
  <c r="Y57" i="1"/>
  <c r="AB57" i="1" s="1"/>
  <c r="AC57" i="1" s="1"/>
  <c r="W256" i="1"/>
  <c r="Z256" i="1" s="1"/>
  <c r="X256" i="1"/>
  <c r="AA256" i="1" s="1"/>
  <c r="Y256" i="1"/>
  <c r="AB256" i="1" s="1"/>
  <c r="AC256" i="1" s="1"/>
  <c r="Y24" i="1"/>
  <c r="AB24" i="1" s="1"/>
  <c r="AC24" i="1" s="1"/>
  <c r="W24" i="1"/>
  <c r="Z24" i="1" s="1"/>
  <c r="X24" i="1"/>
  <c r="AA24" i="1" s="1"/>
  <c r="W200" i="1"/>
  <c r="Z200" i="1" s="1"/>
  <c r="X200" i="1"/>
  <c r="AA200" i="1" s="1"/>
  <c r="Y200" i="1"/>
  <c r="AB200" i="1" s="1"/>
  <c r="AC200" i="1" s="1"/>
  <c r="Y118" i="1"/>
  <c r="AB118" i="1" s="1"/>
  <c r="AC118" i="1" s="1"/>
  <c r="W118" i="1"/>
  <c r="Z118" i="1" s="1"/>
  <c r="X118" i="1"/>
  <c r="AA118" i="1" s="1"/>
  <c r="W17" i="1"/>
  <c r="Z17" i="1" s="1"/>
  <c r="X17" i="1"/>
  <c r="AA17" i="1" s="1"/>
  <c r="Y17" i="1"/>
  <c r="AB17" i="1" s="1"/>
  <c r="AC17" i="1" s="1"/>
  <c r="Y130" i="1"/>
  <c r="AB130" i="1" s="1"/>
  <c r="AC130" i="1" s="1"/>
  <c r="X130" i="1"/>
  <c r="AA130" i="1" s="1"/>
  <c r="W130" i="1"/>
  <c r="Z130" i="1" s="1"/>
  <c r="X39" i="1"/>
  <c r="AA39" i="1" s="1"/>
  <c r="Y39" i="1"/>
  <c r="AB39" i="1" s="1"/>
  <c r="AC39" i="1" s="1"/>
  <c r="W39" i="1"/>
  <c r="Z39" i="1" s="1"/>
  <c r="X185" i="1"/>
  <c r="AA185" i="1" s="1"/>
  <c r="Y185" i="1"/>
  <c r="AB185" i="1" s="1"/>
  <c r="AC185" i="1" s="1"/>
  <c r="W185" i="1"/>
  <c r="Z185" i="1" s="1"/>
  <c r="X269" i="1"/>
  <c r="AA269" i="1" s="1"/>
  <c r="Y269" i="1"/>
  <c r="AB269" i="1" s="1"/>
  <c r="AC269" i="1" s="1"/>
  <c r="W269" i="1"/>
  <c r="Z269" i="1" s="1"/>
  <c r="W132" i="1"/>
  <c r="Z132" i="1" s="1"/>
  <c r="X132" i="1"/>
  <c r="AA132" i="1" s="1"/>
  <c r="Y132" i="1"/>
  <c r="AB132" i="1" s="1"/>
  <c r="AC132" i="1" s="1"/>
  <c r="X213" i="1"/>
  <c r="AA213" i="1" s="1"/>
  <c r="Y213" i="1"/>
  <c r="AB213" i="1" s="1"/>
  <c r="AC213" i="1" s="1"/>
  <c r="W213" i="1"/>
  <c r="Z213" i="1" s="1"/>
  <c r="W66" i="1"/>
  <c r="Z66" i="1" s="1"/>
  <c r="X66" i="1"/>
  <c r="AA66" i="1" s="1"/>
  <c r="Y66" i="1"/>
  <c r="AB66" i="1" s="1"/>
  <c r="AC66" i="1" s="1"/>
  <c r="Y48" i="1"/>
  <c r="AB48" i="1" s="1"/>
  <c r="AC48" i="1" s="1"/>
  <c r="W48" i="1"/>
  <c r="Z48" i="1" s="1"/>
  <c r="X48" i="1"/>
  <c r="AA48" i="1" s="1"/>
  <c r="X155" i="1"/>
  <c r="AA155" i="1" s="1"/>
  <c r="Y155" i="1"/>
  <c r="AB155" i="1" s="1"/>
  <c r="AC155" i="1" s="1"/>
  <c r="W155" i="1"/>
  <c r="Z155" i="1" s="1"/>
  <c r="W21" i="1"/>
  <c r="Z21" i="1" s="1"/>
  <c r="X21" i="1"/>
  <c r="AA21" i="1" s="1"/>
  <c r="Y21" i="1"/>
  <c r="AB21" i="1" s="1"/>
  <c r="AC21" i="1" s="1"/>
  <c r="W156" i="1"/>
  <c r="Z156" i="1" s="1"/>
  <c r="X156" i="1"/>
  <c r="AA156" i="1" s="1"/>
  <c r="Y156" i="1"/>
  <c r="AB156" i="1" s="1"/>
  <c r="AC156" i="1" s="1"/>
  <c r="W280" i="1"/>
  <c r="Z280" i="1" s="1"/>
  <c r="X280" i="1"/>
  <c r="AA280" i="1" s="1"/>
  <c r="Y280" i="1"/>
  <c r="AB280" i="1" s="1"/>
  <c r="AC280" i="1" s="1"/>
  <c r="Y222" i="1"/>
  <c r="AB222" i="1" s="1"/>
  <c r="AC222" i="1" s="1"/>
  <c r="W222" i="1"/>
  <c r="Z222" i="1" s="1"/>
  <c r="X222" i="1"/>
  <c r="AA222" i="1" s="1"/>
  <c r="X35" i="1"/>
  <c r="AA35" i="1" s="1"/>
  <c r="Y35" i="1"/>
  <c r="AB35" i="1" s="1"/>
  <c r="AC35" i="1" s="1"/>
  <c r="W35" i="1"/>
  <c r="Z35" i="1" s="1"/>
  <c r="X31" i="1"/>
  <c r="AA31" i="1" s="1"/>
  <c r="Y31" i="1"/>
  <c r="AB31" i="1" s="1"/>
  <c r="AC31" i="1" s="1"/>
  <c r="W31" i="1"/>
  <c r="Z31" i="1" s="1"/>
  <c r="Y170" i="1"/>
  <c r="AB170" i="1" s="1"/>
  <c r="AC170" i="1" s="1"/>
  <c r="W170" i="1"/>
  <c r="Z170" i="1" s="1"/>
  <c r="X170" i="1"/>
  <c r="AA170" i="1" s="1"/>
  <c r="Y146" i="1"/>
  <c r="AB146" i="1" s="1"/>
  <c r="AC146" i="1" s="1"/>
  <c r="X146" i="1"/>
  <c r="AA146" i="1" s="1"/>
  <c r="W146" i="1"/>
  <c r="Z146" i="1" s="1"/>
  <c r="W252" i="1"/>
  <c r="Z252" i="1" s="1"/>
  <c r="X252" i="1"/>
  <c r="AA252" i="1" s="1"/>
  <c r="Y252" i="1"/>
  <c r="AB252" i="1" s="1"/>
  <c r="AC252" i="1" s="1"/>
  <c r="X193" i="1"/>
  <c r="AA193" i="1" s="1"/>
  <c r="Y193" i="1"/>
  <c r="AB193" i="1" s="1"/>
  <c r="AC193" i="1" s="1"/>
  <c r="W193" i="1"/>
  <c r="Z193" i="1" s="1"/>
  <c r="X285" i="1"/>
  <c r="AA285" i="1" s="1"/>
  <c r="Y285" i="1"/>
  <c r="AB285" i="1" s="1"/>
  <c r="AC285" i="1" s="1"/>
  <c r="W285" i="1"/>
  <c r="Z285" i="1" s="1"/>
  <c r="W275" i="1"/>
  <c r="Z275" i="1" s="1"/>
  <c r="X275" i="1"/>
  <c r="AA275" i="1" s="1"/>
  <c r="Y275" i="1"/>
  <c r="AB275" i="1" s="1"/>
  <c r="AC275" i="1" s="1"/>
  <c r="Y262" i="1"/>
  <c r="AB262" i="1" s="1"/>
  <c r="AC262" i="1" s="1"/>
  <c r="W262" i="1"/>
  <c r="Z262" i="1" s="1"/>
  <c r="X262" i="1"/>
  <c r="AA262" i="1" s="1"/>
  <c r="X205" i="1"/>
  <c r="AA205" i="1" s="1"/>
  <c r="Y205" i="1"/>
  <c r="AB205" i="1" s="1"/>
  <c r="AC205" i="1" s="1"/>
  <c r="W205" i="1"/>
  <c r="Z205" i="1" s="1"/>
  <c r="W46" i="1"/>
  <c r="Z46" i="1" s="1"/>
  <c r="X46" i="1"/>
  <c r="AA46" i="1" s="1"/>
  <c r="Y46" i="1"/>
  <c r="AB46" i="1" s="1"/>
  <c r="AC46" i="1" s="1"/>
  <c r="X189" i="1"/>
  <c r="AA189" i="1" s="1"/>
  <c r="Y189" i="1"/>
  <c r="AB189" i="1" s="1"/>
  <c r="AC189" i="1" s="1"/>
  <c r="W189" i="1"/>
  <c r="Z189" i="1" s="1"/>
  <c r="W279" i="1"/>
  <c r="Z279" i="1" s="1"/>
  <c r="Y279" i="1"/>
  <c r="AB279" i="1" s="1"/>
  <c r="AC279" i="1" s="1"/>
  <c r="X279" i="1"/>
  <c r="AA279" i="1" s="1"/>
  <c r="W73" i="1"/>
  <c r="Z73" i="1" s="1"/>
  <c r="X73" i="1"/>
  <c r="AA73" i="1" s="1"/>
  <c r="Y73" i="1"/>
  <c r="AB73" i="1" s="1"/>
  <c r="AC73" i="1" s="1"/>
  <c r="W263" i="1"/>
  <c r="Z263" i="1" s="1"/>
  <c r="X263" i="1"/>
  <c r="AA263" i="1" s="1"/>
  <c r="Y263" i="1"/>
  <c r="AB263" i="1" s="1"/>
  <c r="AC263" i="1" s="1"/>
  <c r="W58" i="1"/>
  <c r="Z58" i="1" s="1"/>
  <c r="X58" i="1"/>
  <c r="AA58" i="1" s="1"/>
  <c r="Y58" i="1"/>
  <c r="AB58" i="1" s="1"/>
  <c r="AC58" i="1" s="1"/>
  <c r="X23" i="1"/>
  <c r="AA23" i="1" s="1"/>
  <c r="Y23" i="1"/>
  <c r="AB23" i="1" s="1"/>
  <c r="AC23" i="1" s="1"/>
  <c r="W23" i="1"/>
  <c r="Z23" i="1" s="1"/>
  <c r="W25" i="1"/>
  <c r="Z25" i="1" s="1"/>
  <c r="X25" i="1"/>
  <c r="AA25" i="1" s="1"/>
  <c r="Y25" i="1"/>
  <c r="AB25" i="1" s="1"/>
  <c r="AC25" i="1" s="1"/>
  <c r="X201" i="1"/>
  <c r="AA201" i="1" s="1"/>
  <c r="Y201" i="1"/>
  <c r="AB201" i="1" s="1"/>
  <c r="AC201" i="1" s="1"/>
  <c r="W201" i="1"/>
  <c r="Z201" i="1" s="1"/>
  <c r="Y119" i="1"/>
  <c r="AB119" i="1" s="1"/>
  <c r="AC119" i="1" s="1"/>
  <c r="W119" i="1"/>
  <c r="Z119" i="1" s="1"/>
  <c r="X119" i="1"/>
  <c r="AA119" i="1" s="1"/>
  <c r="X139" i="1"/>
  <c r="AA139" i="1" s="1"/>
  <c r="Y139" i="1"/>
  <c r="AB139" i="1" s="1"/>
  <c r="AC139" i="1" s="1"/>
  <c r="W139" i="1"/>
  <c r="Z139" i="1" s="1"/>
  <c r="W131" i="1"/>
  <c r="Z131" i="1" s="1"/>
  <c r="X131" i="1"/>
  <c r="AA131" i="1" s="1"/>
  <c r="Y131" i="1"/>
  <c r="AB131" i="1" s="1"/>
  <c r="AC131" i="1" s="1"/>
  <c r="W184" i="1"/>
  <c r="Z184" i="1" s="1"/>
  <c r="X184" i="1"/>
  <c r="AA184" i="1" s="1"/>
  <c r="Y184" i="1"/>
  <c r="AB184" i="1" s="1"/>
  <c r="AC184" i="1" s="1"/>
  <c r="Y266" i="1"/>
  <c r="AB266" i="1" s="1"/>
  <c r="AC266" i="1" s="1"/>
  <c r="W266" i="1"/>
  <c r="Z266" i="1" s="1"/>
  <c r="X266" i="1"/>
  <c r="AA266" i="1" s="1"/>
  <c r="Y28" i="1"/>
  <c r="AB28" i="1" s="1"/>
  <c r="AC28" i="1" s="1"/>
  <c r="W28" i="1"/>
  <c r="Z28" i="1" s="1"/>
  <c r="X28" i="1"/>
  <c r="AA28" i="1" s="1"/>
  <c r="W211" i="1"/>
  <c r="Z211" i="1" s="1"/>
  <c r="X211" i="1"/>
  <c r="AA211" i="1" s="1"/>
  <c r="Y211" i="1"/>
  <c r="AB211" i="1" s="1"/>
  <c r="AC211" i="1" s="1"/>
  <c r="X141" i="1"/>
  <c r="AA141" i="1" s="1"/>
  <c r="W141" i="1"/>
  <c r="Z141" i="1" s="1"/>
  <c r="Y141" i="1"/>
  <c r="AB141" i="1" s="1"/>
  <c r="AC141" i="1" s="1"/>
  <c r="X123" i="1"/>
  <c r="AA123" i="1" s="1"/>
  <c r="Y123" i="1"/>
  <c r="AB123" i="1" s="1"/>
  <c r="AC123" i="1" s="1"/>
  <c r="W123" i="1"/>
  <c r="Z123" i="1" s="1"/>
  <c r="Y294" i="1"/>
  <c r="AB294" i="1" s="1"/>
  <c r="AC294" i="1" s="1"/>
  <c r="W294" i="1"/>
  <c r="Z294" i="1" s="1"/>
  <c r="X294" i="1"/>
  <c r="AA294" i="1" s="1"/>
  <c r="W244" i="1"/>
  <c r="Z244" i="1" s="1"/>
  <c r="X244" i="1"/>
  <c r="AA244" i="1" s="1"/>
  <c r="Y244" i="1"/>
  <c r="AB244" i="1" s="1"/>
  <c r="AC244" i="1" s="1"/>
  <c r="Y4" i="1"/>
  <c r="AB4" i="1" s="1"/>
  <c r="AC4" i="1" s="1"/>
  <c r="W4" i="1"/>
  <c r="Z4" i="1" s="1"/>
  <c r="X4" i="1"/>
  <c r="AA4" i="1" s="1"/>
  <c r="W53" i="1"/>
  <c r="Z53" i="1" s="1"/>
  <c r="X53" i="1"/>
  <c r="AA53" i="1" s="1"/>
  <c r="Y53" i="1"/>
  <c r="AB53" i="1" s="1"/>
  <c r="AC53" i="1" s="1"/>
  <c r="Y134" i="1"/>
  <c r="AB134" i="1" s="1"/>
  <c r="AC134" i="1" s="1"/>
  <c r="W134" i="1"/>
  <c r="Z134" i="1" s="1"/>
  <c r="X134" i="1"/>
  <c r="AA134" i="1" s="1"/>
  <c r="Y258" i="1"/>
  <c r="AB258" i="1" s="1"/>
  <c r="AC258" i="1" s="1"/>
  <c r="W258" i="1"/>
  <c r="Z258" i="1" s="1"/>
  <c r="X258" i="1"/>
  <c r="AA258" i="1" s="1"/>
  <c r="Y198" i="1"/>
  <c r="AB198" i="1" s="1"/>
  <c r="AC198" i="1" s="1"/>
  <c r="W198" i="1"/>
  <c r="Z198" i="1" s="1"/>
  <c r="X198" i="1"/>
  <c r="AA198" i="1" s="1"/>
  <c r="W128" i="1"/>
  <c r="Z128" i="1" s="1"/>
  <c r="Y128" i="1"/>
  <c r="AB128" i="1" s="1"/>
  <c r="AC128" i="1" s="1"/>
  <c r="X128" i="1"/>
  <c r="AA128" i="1" s="1"/>
  <c r="Y302" i="1"/>
  <c r="AB302" i="1" s="1"/>
  <c r="AC302" i="1" s="1"/>
  <c r="W302" i="1"/>
  <c r="Z302" i="1" s="1"/>
  <c r="X302" i="1"/>
  <c r="AA302" i="1" s="1"/>
  <c r="W291" i="1"/>
  <c r="Z291" i="1" s="1"/>
  <c r="X291" i="1"/>
  <c r="AA291" i="1" s="1"/>
  <c r="Y291" i="1"/>
  <c r="AB291" i="1" s="1"/>
  <c r="AC291" i="1" s="1"/>
  <c r="W61" i="1"/>
  <c r="Z61" i="1" s="1"/>
  <c r="X61" i="1"/>
  <c r="AA61" i="1" s="1"/>
  <c r="Y61" i="1"/>
  <c r="AB61" i="1" s="1"/>
  <c r="AC61" i="1" s="1"/>
  <c r="Y126" i="1"/>
  <c r="AB126" i="1" s="1"/>
  <c r="AC126" i="1" s="1"/>
  <c r="W126" i="1"/>
  <c r="Z126" i="1" s="1"/>
  <c r="X126" i="1"/>
  <c r="AA126" i="1" s="1"/>
  <c r="W6" i="1"/>
  <c r="Z6" i="1" s="1"/>
  <c r="X6" i="1"/>
  <c r="AA6" i="1" s="1"/>
  <c r="Y6" i="1"/>
  <c r="AB6" i="1" s="1"/>
  <c r="AC6" i="1" s="1"/>
  <c r="W180" i="1"/>
  <c r="Z180" i="1" s="1"/>
  <c r="X180" i="1"/>
  <c r="AA180" i="1" s="1"/>
  <c r="Y180" i="1"/>
  <c r="AB180" i="1" s="1"/>
  <c r="AC180" i="1" s="1"/>
  <c r="W304" i="1"/>
  <c r="Z304" i="1" s="1"/>
  <c r="X304" i="1"/>
  <c r="AA304" i="1" s="1"/>
  <c r="Y304" i="1"/>
  <c r="AB304" i="1" s="1"/>
  <c r="AC304" i="1" s="1"/>
  <c r="W85" i="1"/>
  <c r="Z85" i="1" s="1"/>
  <c r="X85" i="1"/>
  <c r="AA85" i="1" s="1"/>
  <c r="Y85" i="1"/>
  <c r="AB85" i="1" s="1"/>
  <c r="AC85" i="1" s="1"/>
  <c r="Y206" i="1"/>
  <c r="AB206" i="1" s="1"/>
  <c r="AC206" i="1" s="1"/>
  <c r="W206" i="1"/>
  <c r="Z206" i="1" s="1"/>
  <c r="X206" i="1"/>
  <c r="AA206" i="1" s="1"/>
  <c r="X47" i="1"/>
  <c r="AA47" i="1" s="1"/>
  <c r="Y47" i="1"/>
  <c r="AB47" i="1" s="1"/>
  <c r="AC47" i="1" s="1"/>
  <c r="W47" i="1"/>
  <c r="Z47" i="1" s="1"/>
  <c r="X11" i="1"/>
  <c r="AA11" i="1" s="1"/>
  <c r="Y11" i="1"/>
  <c r="AB11" i="1" s="1"/>
  <c r="AC11" i="1" s="1"/>
  <c r="W11" i="1"/>
  <c r="Z11" i="1" s="1"/>
  <c r="X161" i="1"/>
  <c r="AA161" i="1" s="1"/>
  <c r="W161" i="1"/>
  <c r="Z161" i="1" s="1"/>
  <c r="Y161" i="1"/>
  <c r="AB161" i="1" s="1"/>
  <c r="AC161" i="1" s="1"/>
  <c r="X309" i="1"/>
  <c r="AA309" i="1" s="1"/>
  <c r="Y309" i="1"/>
  <c r="AB309" i="1" s="1"/>
  <c r="AC309" i="1" s="1"/>
  <c r="W309" i="1"/>
  <c r="Z309" i="1" s="1"/>
  <c r="X261" i="1"/>
  <c r="AA261" i="1" s="1"/>
  <c r="Y261" i="1"/>
  <c r="AB261" i="1" s="1"/>
  <c r="AC261" i="1" s="1"/>
  <c r="W261" i="1"/>
  <c r="Z261" i="1" s="1"/>
  <c r="W74" i="1"/>
  <c r="Z74" i="1" s="1"/>
  <c r="X74" i="1"/>
  <c r="AA74" i="1" s="1"/>
  <c r="Y74" i="1"/>
  <c r="AB74" i="1" s="1"/>
  <c r="AC74" i="1" s="1"/>
  <c r="W164" i="1"/>
  <c r="Z164" i="1" s="1"/>
  <c r="X164" i="1"/>
  <c r="AA164" i="1" s="1"/>
  <c r="Y164" i="1"/>
  <c r="AB164" i="1" s="1"/>
  <c r="AC164" i="1" s="1"/>
  <c r="Y52" i="1"/>
  <c r="AB52" i="1" s="1"/>
  <c r="AC52" i="1" s="1"/>
  <c r="W52" i="1"/>
  <c r="Z52" i="1" s="1"/>
  <c r="X52" i="1"/>
  <c r="AA52" i="1" s="1"/>
  <c r="W235" i="1"/>
  <c r="Z235" i="1" s="1"/>
  <c r="X235" i="1"/>
  <c r="AA235" i="1" s="1"/>
  <c r="Y235" i="1"/>
  <c r="AB235" i="1" s="1"/>
  <c r="AC235" i="1" s="1"/>
  <c r="W120" i="1"/>
  <c r="Z120" i="1" s="1"/>
  <c r="X120" i="1"/>
  <c r="AA120" i="1" s="1"/>
  <c r="Y120" i="1"/>
  <c r="AB120" i="1" s="1"/>
  <c r="AC120" i="1" s="1"/>
  <c r="W22" i="1"/>
  <c r="Z22" i="1" s="1"/>
  <c r="X22" i="1"/>
  <c r="AA22" i="1" s="1"/>
  <c r="Y22" i="1"/>
  <c r="AB22" i="1" s="1"/>
  <c r="AC22" i="1" s="1"/>
  <c r="W37" i="1"/>
  <c r="Z37" i="1" s="1"/>
  <c r="X37" i="1"/>
  <c r="AA37" i="1" s="1"/>
  <c r="Y37" i="1"/>
  <c r="AB37" i="1" s="1"/>
  <c r="AC37" i="1" s="1"/>
  <c r="W264" i="1"/>
  <c r="Z264" i="1" s="1"/>
  <c r="X264" i="1"/>
  <c r="AA264" i="1" s="1"/>
  <c r="Y264" i="1"/>
  <c r="AB264" i="1" s="1"/>
  <c r="AC264" i="1" s="1"/>
  <c r="X121" i="1"/>
  <c r="AA121" i="1" s="1"/>
  <c r="Y121" i="1"/>
  <c r="AB121" i="1" s="1"/>
  <c r="AC121" i="1" s="1"/>
  <c r="W121" i="1"/>
  <c r="Z121" i="1" s="1"/>
  <c r="W78" i="1"/>
  <c r="Z78" i="1" s="1"/>
  <c r="X78" i="1"/>
  <c r="AA78" i="1" s="1"/>
  <c r="Y78" i="1"/>
  <c r="AB78" i="1" s="1"/>
  <c r="AC78" i="1" s="1"/>
  <c r="Y298" i="1"/>
  <c r="AB298" i="1" s="1"/>
  <c r="AC298" i="1" s="1"/>
  <c r="W298" i="1"/>
  <c r="Z298" i="1" s="1"/>
  <c r="X298" i="1"/>
  <c r="AA298" i="1" s="1"/>
  <c r="X265" i="1"/>
  <c r="AA265" i="1" s="1"/>
  <c r="Y265" i="1"/>
  <c r="AB265" i="1" s="1"/>
  <c r="AC265" i="1" s="1"/>
  <c r="W265" i="1"/>
  <c r="Z265" i="1" s="1"/>
  <c r="W299" i="1"/>
  <c r="Z299" i="1" s="1"/>
  <c r="X299" i="1"/>
  <c r="AA299" i="1" s="1"/>
  <c r="Y299" i="1"/>
  <c r="AB299" i="1" s="1"/>
  <c r="AC299" i="1" s="1"/>
  <c r="W38" i="1"/>
  <c r="Z38" i="1" s="1"/>
  <c r="X38" i="1"/>
  <c r="AA38" i="1" s="1"/>
  <c r="Y38" i="1"/>
  <c r="AB38" i="1" s="1"/>
  <c r="AC38" i="1" s="1"/>
  <c r="X79" i="1"/>
  <c r="AA79" i="1" s="1"/>
  <c r="Y79" i="1"/>
  <c r="AB79" i="1" s="1"/>
  <c r="AC79" i="1" s="1"/>
  <c r="W79" i="1"/>
  <c r="Z79" i="1" s="1"/>
  <c r="W26" i="1"/>
  <c r="Z26" i="1" s="1"/>
  <c r="X26" i="1"/>
  <c r="AA26" i="1" s="1"/>
  <c r="Y26" i="1"/>
  <c r="AB26" i="1" s="1"/>
  <c r="AC26" i="1" s="1"/>
  <c r="W259" i="1"/>
  <c r="Z259" i="1" s="1"/>
  <c r="X259" i="1"/>
  <c r="AA259" i="1" s="1"/>
  <c r="Y259" i="1"/>
  <c r="AB259" i="1" s="1"/>
  <c r="AC259" i="1" s="1"/>
  <c r="Y20" i="1"/>
  <c r="AB20" i="1" s="1"/>
  <c r="AC20" i="1" s="1"/>
  <c r="W20" i="1"/>
  <c r="Z20" i="1" s="1"/>
  <c r="X20" i="1"/>
  <c r="AA20" i="1" s="1"/>
  <c r="W215" i="1"/>
  <c r="Z215" i="1" s="1"/>
  <c r="Y215" i="1"/>
  <c r="AB215" i="1" s="1"/>
  <c r="AC215" i="1" s="1"/>
  <c r="X215" i="1"/>
  <c r="AA215" i="1" s="1"/>
  <c r="X171" i="1"/>
  <c r="AA171" i="1" s="1"/>
  <c r="Y171" i="1"/>
  <c r="AB171" i="1" s="1"/>
  <c r="AC171" i="1" s="1"/>
  <c r="W171" i="1"/>
  <c r="Z171" i="1" s="1"/>
  <c r="W267" i="1"/>
  <c r="Z267" i="1" s="1"/>
  <c r="X267" i="1"/>
  <c r="AA267" i="1" s="1"/>
  <c r="Y267" i="1"/>
  <c r="AB267" i="1" s="1"/>
  <c r="AC267" i="1" s="1"/>
  <c r="W212" i="1"/>
  <c r="Z212" i="1" s="1"/>
  <c r="X212" i="1"/>
  <c r="AA212" i="1" s="1"/>
  <c r="Y212" i="1"/>
  <c r="AB212" i="1" s="1"/>
  <c r="AC212" i="1" s="1"/>
  <c r="W283" i="1"/>
  <c r="Z283" i="1" s="1"/>
  <c r="X283" i="1"/>
  <c r="AA283" i="1" s="1"/>
  <c r="Y283" i="1"/>
  <c r="AB283" i="1" s="1"/>
  <c r="AC283" i="1" s="1"/>
  <c r="Y142" i="1"/>
  <c r="AB142" i="1" s="1"/>
  <c r="AC142" i="1" s="1"/>
  <c r="W142" i="1"/>
  <c r="Z142" i="1" s="1"/>
  <c r="X142" i="1"/>
  <c r="AA142" i="1" s="1"/>
  <c r="W143" i="1"/>
  <c r="Z143" i="1" s="1"/>
  <c r="X143" i="1"/>
  <c r="AA143" i="1" s="1"/>
  <c r="Y143" i="1"/>
  <c r="AB143" i="1" s="1"/>
  <c r="AC143" i="1" s="1"/>
  <c r="W243" i="1"/>
  <c r="Z243" i="1" s="1"/>
  <c r="X243" i="1"/>
  <c r="AA243" i="1" s="1"/>
  <c r="Y243" i="1"/>
  <c r="AB243" i="1" s="1"/>
  <c r="AC243" i="1" s="1"/>
  <c r="W147" i="1"/>
  <c r="Z147" i="1" s="1"/>
  <c r="Y147" i="1"/>
  <c r="AB147" i="1" s="1"/>
  <c r="AC147" i="1" s="1"/>
  <c r="X147" i="1"/>
  <c r="AA147" i="1" s="1"/>
  <c r="X217" i="1"/>
  <c r="AA217" i="1" s="1"/>
  <c r="Y217" i="1"/>
  <c r="AB217" i="1" s="1"/>
  <c r="AC217" i="1" s="1"/>
  <c r="W217" i="1"/>
  <c r="Z217" i="1" s="1"/>
  <c r="W30" i="1"/>
  <c r="Z30" i="1" s="1"/>
  <c r="X30" i="1"/>
  <c r="AA30" i="1" s="1"/>
  <c r="Y30" i="1"/>
  <c r="AB30" i="1" s="1"/>
  <c r="AC30" i="1" s="1"/>
  <c r="W191" i="1"/>
  <c r="Z191" i="1" s="1"/>
  <c r="Y191" i="1"/>
  <c r="AB191" i="1" s="1"/>
  <c r="AC191" i="1" s="1"/>
  <c r="X191" i="1"/>
  <c r="AA191" i="1" s="1"/>
  <c r="W5" i="1"/>
  <c r="Z5" i="1" s="1"/>
  <c r="X5" i="1"/>
  <c r="AA5" i="1" s="1"/>
  <c r="Y5" i="1"/>
  <c r="AB5" i="1" s="1"/>
  <c r="AC5" i="1" s="1"/>
  <c r="W220" i="1"/>
  <c r="Z220" i="1" s="1"/>
  <c r="X220" i="1"/>
  <c r="AA220" i="1" s="1"/>
  <c r="Y220" i="1"/>
  <c r="AB220" i="1" s="1"/>
  <c r="AC220" i="1" s="1"/>
  <c r="Y214" i="1"/>
  <c r="AB214" i="1" s="1"/>
  <c r="AC214" i="1" s="1"/>
  <c r="W214" i="1"/>
  <c r="Z214" i="1" s="1"/>
  <c r="X214" i="1"/>
  <c r="AA214" i="1" s="1"/>
  <c r="X133" i="1"/>
  <c r="AA133" i="1" s="1"/>
  <c r="Y133" i="1"/>
  <c r="AB133" i="1" s="1"/>
  <c r="AC133" i="1" s="1"/>
  <c r="W133" i="1"/>
  <c r="Z133" i="1" s="1"/>
  <c r="X67" i="1"/>
  <c r="AA67" i="1" s="1"/>
  <c r="Y67" i="1"/>
  <c r="AB67" i="1" s="1"/>
  <c r="AC67" i="1" s="1"/>
  <c r="W67" i="1"/>
  <c r="Z67" i="1" s="1"/>
  <c r="W62" i="1"/>
  <c r="Z62" i="1" s="1"/>
  <c r="X62" i="1"/>
  <c r="AA62" i="1" s="1"/>
  <c r="Y62" i="1"/>
  <c r="AB62" i="1" s="1"/>
  <c r="AC62" i="1" s="1"/>
  <c r="Y286" i="1"/>
  <c r="AB286" i="1" s="1"/>
  <c r="AC286" i="1" s="1"/>
  <c r="W286" i="1"/>
  <c r="Z286" i="1" s="1"/>
  <c r="X286" i="1"/>
  <c r="AA286" i="1" s="1"/>
  <c r="W34" i="1"/>
  <c r="Z34" i="1" s="1"/>
  <c r="X34" i="1"/>
  <c r="AA34" i="1" s="1"/>
  <c r="Y34" i="1"/>
  <c r="AB34" i="1" s="1"/>
  <c r="AC34" i="1" s="1"/>
  <c r="X281" i="1"/>
  <c r="AA281" i="1" s="1"/>
  <c r="Y281" i="1"/>
  <c r="AB281" i="1" s="1"/>
  <c r="AC281" i="1" s="1"/>
  <c r="W281" i="1"/>
  <c r="Z281" i="1" s="1"/>
  <c r="X289" i="1"/>
  <c r="AA289" i="1" s="1"/>
  <c r="Y289" i="1"/>
  <c r="AB289" i="1" s="1"/>
  <c r="AC289" i="1" s="1"/>
  <c r="W289" i="1"/>
  <c r="Z289" i="1" s="1"/>
  <c r="X245" i="1"/>
  <c r="AA245" i="1" s="1"/>
  <c r="Y245" i="1"/>
  <c r="AB245" i="1" s="1"/>
  <c r="AC245" i="1" s="1"/>
  <c r="W245" i="1"/>
  <c r="Z245" i="1" s="1"/>
  <c r="W223" i="1"/>
  <c r="Z223" i="1" s="1"/>
  <c r="X223" i="1"/>
  <c r="AA223" i="1" s="1"/>
  <c r="Y223" i="1"/>
  <c r="AB223" i="1" s="1"/>
  <c r="AC223" i="1" s="1"/>
  <c r="W82" i="1"/>
  <c r="Z82" i="1" s="1"/>
  <c r="X82" i="1"/>
  <c r="AA82" i="1" s="1"/>
  <c r="Y82" i="1"/>
  <c r="AB82" i="1" s="1"/>
  <c r="AC82" i="1" s="1"/>
  <c r="W247" i="1"/>
  <c r="Z247" i="1" s="1"/>
  <c r="X247" i="1"/>
  <c r="AA247" i="1" s="1"/>
  <c r="Y247" i="1"/>
  <c r="AB247" i="1" s="1"/>
  <c r="AC247" i="1" s="1"/>
  <c r="W248" i="1"/>
  <c r="Z248" i="1" s="1"/>
  <c r="X248" i="1"/>
  <c r="AA248" i="1" s="1"/>
  <c r="Y248" i="1"/>
  <c r="AB248" i="1" s="1"/>
  <c r="AC248" i="1" s="1"/>
  <c r="W187" i="1"/>
  <c r="Z187" i="1" s="1"/>
  <c r="X187" i="1"/>
  <c r="AA187" i="1" s="1"/>
  <c r="Y187" i="1"/>
  <c r="AB187" i="1" s="1"/>
  <c r="AC187" i="1" s="1"/>
  <c r="W240" i="1"/>
  <c r="Z240" i="1" s="1"/>
  <c r="X240" i="1"/>
  <c r="AA240" i="1" s="1"/>
  <c r="Y240" i="1"/>
  <c r="AB240" i="1" s="1"/>
  <c r="AC240" i="1" s="1"/>
  <c r="X249" i="1"/>
  <c r="AA249" i="1" s="1"/>
  <c r="Y249" i="1"/>
  <c r="AB249" i="1" s="1"/>
  <c r="AC249" i="1" s="1"/>
  <c r="W249" i="1"/>
  <c r="Z249" i="1" s="1"/>
  <c r="X273" i="1"/>
  <c r="AA273" i="1" s="1"/>
  <c r="Y273" i="1"/>
  <c r="AB273" i="1" s="1"/>
  <c r="AC273" i="1" s="1"/>
  <c r="W273" i="1"/>
  <c r="Z273" i="1" s="1"/>
  <c r="Y32" i="1"/>
  <c r="AB32" i="1" s="1"/>
  <c r="AC32" i="1" s="1"/>
  <c r="W32" i="1"/>
  <c r="Z32" i="1" s="1"/>
  <c r="X32" i="1"/>
  <c r="AA32" i="1" s="1"/>
  <c r="W54" i="1"/>
  <c r="Z54" i="1" s="1"/>
  <c r="X54" i="1"/>
  <c r="AA54" i="1" s="1"/>
  <c r="Y54" i="1"/>
  <c r="AB54" i="1" s="1"/>
  <c r="AC54" i="1" s="1"/>
  <c r="X71" i="1"/>
  <c r="AA71" i="1" s="1"/>
  <c r="Y71" i="1"/>
  <c r="AB71" i="1" s="1"/>
  <c r="AC71" i="1" s="1"/>
  <c r="W71" i="1"/>
  <c r="Z71" i="1" s="1"/>
  <c r="X7" i="1"/>
  <c r="AA7" i="1" s="1"/>
  <c r="Y7" i="1"/>
  <c r="AB7" i="1" s="1"/>
  <c r="AC7" i="1" s="1"/>
  <c r="W7" i="1"/>
  <c r="Z7" i="1" s="1"/>
  <c r="X225" i="1"/>
  <c r="AA225" i="1" s="1"/>
  <c r="Y225" i="1"/>
  <c r="AB225" i="1" s="1"/>
  <c r="AC225" i="1" s="1"/>
  <c r="W225" i="1"/>
  <c r="Z225" i="1" s="1"/>
  <c r="X181" i="1"/>
  <c r="AA181" i="1" s="1"/>
  <c r="Y181" i="1"/>
  <c r="AB181" i="1" s="1"/>
  <c r="AC181" i="1" s="1"/>
  <c r="W181" i="1"/>
  <c r="Z181" i="1" s="1"/>
  <c r="X197" i="1"/>
  <c r="AA197" i="1" s="1"/>
  <c r="Y197" i="1"/>
  <c r="AB197" i="1" s="1"/>
  <c r="AC197" i="1" s="1"/>
  <c r="W197" i="1"/>
  <c r="Z197" i="1" s="1"/>
  <c r="W276" i="1"/>
  <c r="Z276" i="1" s="1"/>
  <c r="X276" i="1"/>
  <c r="AA276" i="1" s="1"/>
  <c r="Y276" i="1"/>
  <c r="AB276" i="1" s="1"/>
  <c r="AC276" i="1" s="1"/>
  <c r="Y238" i="1"/>
  <c r="AB238" i="1" s="1"/>
  <c r="AC238" i="1" s="1"/>
  <c r="W238" i="1"/>
  <c r="Z238" i="1" s="1"/>
  <c r="X238" i="1"/>
  <c r="AA238" i="1" s="1"/>
  <c r="Y174" i="1"/>
  <c r="AB174" i="1" s="1"/>
  <c r="AC174" i="1" s="1"/>
  <c r="W174" i="1"/>
  <c r="Z174" i="1" s="1"/>
  <c r="X174" i="1"/>
  <c r="AA174" i="1" s="1"/>
  <c r="W232" i="1"/>
  <c r="Z232" i="1" s="1"/>
  <c r="X232" i="1"/>
  <c r="AA232" i="1" s="1"/>
  <c r="Y232" i="1"/>
  <c r="AB232" i="1" s="1"/>
  <c r="AC232" i="1" s="1"/>
  <c r="W207" i="1"/>
  <c r="Z207" i="1" s="1"/>
  <c r="X207" i="1"/>
  <c r="AA207" i="1" s="1"/>
  <c r="Y207" i="1"/>
  <c r="AB207" i="1" s="1"/>
  <c r="AC207" i="1" s="1"/>
  <c r="Y306" i="1"/>
  <c r="AB306" i="1" s="1"/>
  <c r="AC306" i="1" s="1"/>
  <c r="W306" i="1"/>
  <c r="Z306" i="1" s="1"/>
  <c r="X306" i="1"/>
  <c r="AA306" i="1" s="1"/>
  <c r="Y278" i="1"/>
  <c r="AB278" i="1" s="1"/>
  <c r="AC278" i="1" s="1"/>
  <c r="W278" i="1"/>
  <c r="Z278" i="1" s="1"/>
  <c r="X278" i="1"/>
  <c r="AA278" i="1" s="1"/>
  <c r="Y182" i="1"/>
  <c r="AB182" i="1" s="1"/>
  <c r="AC182" i="1" s="1"/>
  <c r="W182" i="1"/>
  <c r="Z182" i="1" s="1"/>
  <c r="X182" i="1"/>
  <c r="AA182" i="1" s="1"/>
  <c r="Y12" i="1"/>
  <c r="AB12" i="1" s="1"/>
  <c r="AC12" i="1" s="1"/>
  <c r="W12" i="1"/>
  <c r="Z12" i="1" s="1"/>
  <c r="X12" i="1"/>
  <c r="AA12" i="1" s="1"/>
  <c r="W308" i="1"/>
  <c r="Z308" i="1" s="1"/>
  <c r="X308" i="1"/>
  <c r="AA308" i="1" s="1"/>
  <c r="Y308" i="1"/>
  <c r="AB308" i="1" s="1"/>
  <c r="AC308" i="1" s="1"/>
  <c r="W296" i="1"/>
  <c r="Z296" i="1" s="1"/>
  <c r="X296" i="1"/>
  <c r="AA296" i="1" s="1"/>
  <c r="Y296" i="1"/>
  <c r="AB296" i="1" s="1"/>
  <c r="AC296" i="1" s="1"/>
  <c r="Y56" i="1"/>
  <c r="AB56" i="1" s="1"/>
  <c r="AC56" i="1" s="1"/>
  <c r="W56" i="1"/>
  <c r="Z56" i="1" s="1"/>
  <c r="X56" i="1"/>
  <c r="AA56" i="1" s="1"/>
  <c r="X19" i="1"/>
  <c r="AA19" i="1" s="1"/>
  <c r="Y19" i="1"/>
  <c r="AB19" i="1" s="1"/>
  <c r="AC19" i="1" s="1"/>
  <c r="W19" i="1"/>
  <c r="Z19" i="1" s="1"/>
  <c r="Y151" i="1"/>
  <c r="AB151" i="1" s="1"/>
  <c r="AC151" i="1" s="1"/>
  <c r="W151" i="1"/>
  <c r="Z151" i="1" s="1"/>
  <c r="X151" i="1"/>
  <c r="AA151" i="1" s="1"/>
  <c r="X153" i="1"/>
  <c r="AA153" i="1" s="1"/>
  <c r="Y153" i="1"/>
  <c r="AB153" i="1" s="1"/>
  <c r="AC153" i="1" s="1"/>
  <c r="W153" i="1"/>
  <c r="Z153" i="1" s="1"/>
  <c r="Y274" i="1"/>
  <c r="AB274" i="1" s="1"/>
  <c r="AC274" i="1" s="1"/>
  <c r="X274" i="1"/>
  <c r="AA274" i="1" s="1"/>
  <c r="W274" i="1"/>
  <c r="Z274" i="1" s="1"/>
  <c r="W228" i="1"/>
  <c r="Z228" i="1" s="1"/>
  <c r="X228" i="1"/>
  <c r="AA228" i="1" s="1"/>
  <c r="Y228" i="1"/>
  <c r="AB228" i="1" s="1"/>
  <c r="AC228" i="1" s="1"/>
  <c r="Y234" i="1"/>
  <c r="AB234" i="1" s="1"/>
  <c r="AC234" i="1" s="1"/>
  <c r="W234" i="1"/>
  <c r="Z234" i="1" s="1"/>
  <c r="X234" i="1"/>
  <c r="AA234" i="1" s="1"/>
  <c r="X229" i="1"/>
  <c r="AA229" i="1" s="1"/>
  <c r="Y229" i="1"/>
  <c r="AB229" i="1" s="1"/>
  <c r="AC229" i="1" s="1"/>
  <c r="W229" i="1"/>
  <c r="Z229" i="1" s="1"/>
  <c r="W14" i="1"/>
  <c r="Z14" i="1" s="1"/>
  <c r="X14" i="1"/>
  <c r="AA14" i="1" s="1"/>
  <c r="Y14" i="1"/>
  <c r="AB14" i="1" s="1"/>
  <c r="AC14" i="1" s="1"/>
  <c r="W77" i="1"/>
  <c r="Z77" i="1" s="1"/>
  <c r="X77" i="1"/>
  <c r="AA77" i="1" s="1"/>
  <c r="Y77" i="1"/>
  <c r="AB77" i="1" s="1"/>
  <c r="AC77" i="1" s="1"/>
  <c r="X87" i="1"/>
  <c r="AA87" i="1" s="1"/>
  <c r="Y87" i="1"/>
  <c r="AB87" i="1" s="1"/>
  <c r="AC87" i="1" s="1"/>
  <c r="W87" i="1"/>
  <c r="Z87" i="1" s="1"/>
  <c r="Y16" i="1"/>
  <c r="AB16" i="1" s="1"/>
  <c r="AC16" i="1" s="1"/>
  <c r="W16" i="1"/>
  <c r="Z16" i="1" s="1"/>
  <c r="X16" i="1"/>
  <c r="AA16" i="1" s="1"/>
  <c r="W168" i="1"/>
  <c r="Z168" i="1" s="1"/>
  <c r="X168" i="1"/>
  <c r="AA168" i="1" s="1"/>
  <c r="Y168" i="1"/>
  <c r="AB168" i="1" s="1"/>
  <c r="AC168" i="1" s="1"/>
  <c r="Y242" i="1"/>
  <c r="AB242" i="1" s="1"/>
  <c r="AC242" i="1" s="1"/>
  <c r="W242" i="1"/>
  <c r="Z242" i="1" s="1"/>
  <c r="X242" i="1"/>
  <c r="AA242" i="1" s="1"/>
  <c r="Y40" i="1"/>
  <c r="AB40" i="1" s="1"/>
  <c r="AC40" i="1" s="1"/>
  <c r="W40" i="1"/>
  <c r="Z40" i="1" s="1"/>
  <c r="X40" i="1"/>
  <c r="AA40" i="1" s="1"/>
  <c r="W41" i="1"/>
  <c r="Z41" i="1" s="1"/>
  <c r="X41" i="1"/>
  <c r="AA41" i="1" s="1"/>
  <c r="Y41" i="1"/>
  <c r="AB41" i="1" s="1"/>
  <c r="AC41" i="1" s="1"/>
  <c r="X43" i="1"/>
  <c r="AA43" i="1" s="1"/>
  <c r="Y43" i="1"/>
  <c r="AB43" i="1" s="1"/>
  <c r="AC43" i="1" s="1"/>
  <c r="W43" i="1"/>
  <c r="Z43" i="1" s="1"/>
  <c r="X209" i="1"/>
  <c r="AA209" i="1" s="1"/>
  <c r="Y209" i="1"/>
  <c r="AB209" i="1" s="1"/>
  <c r="AC209" i="1" s="1"/>
  <c r="W209" i="1"/>
  <c r="Z209" i="1" s="1"/>
  <c r="Y44" i="1"/>
  <c r="AB44" i="1" s="1"/>
  <c r="AC44" i="1" s="1"/>
  <c r="W44" i="1"/>
  <c r="Z44" i="1" s="1"/>
  <c r="X44" i="1"/>
  <c r="AA44" i="1" s="1"/>
  <c r="Y3" i="1"/>
  <c r="AB3" i="1" s="1"/>
  <c r="W3" i="1"/>
  <c r="Z3" i="1" s="1"/>
  <c r="X169" i="1"/>
  <c r="AA169" i="1" s="1"/>
  <c r="Y169" i="1"/>
  <c r="AB169" i="1" s="1"/>
  <c r="AC169" i="1" s="1"/>
  <c r="W169" i="1"/>
  <c r="Z169" i="1" s="1"/>
  <c r="Y230" i="1"/>
  <c r="AB230" i="1" s="1"/>
  <c r="AC230" i="1" s="1"/>
  <c r="W230" i="1"/>
  <c r="Z230" i="1" s="1"/>
  <c r="X230" i="1"/>
  <c r="AA230" i="1" s="1"/>
  <c r="Y80" i="1"/>
  <c r="AB80" i="1" s="1"/>
  <c r="AC80" i="1" s="1"/>
  <c r="W80" i="1"/>
  <c r="Z80" i="1" s="1"/>
  <c r="X80" i="1"/>
  <c r="AA80" i="1" s="1"/>
  <c r="W81" i="1"/>
  <c r="Z81" i="1" s="1"/>
  <c r="X81" i="1"/>
  <c r="AA81" i="1" s="1"/>
  <c r="Y81" i="1"/>
  <c r="AB81" i="1" s="1"/>
  <c r="AC81" i="1" s="1"/>
  <c r="W127" i="1"/>
  <c r="Z127" i="1" s="1"/>
  <c r="X127" i="1"/>
  <c r="AA127" i="1" s="1"/>
  <c r="Y127" i="1"/>
  <c r="AB127" i="1" s="1"/>
  <c r="AC127" i="1" s="1"/>
  <c r="W224" i="1"/>
  <c r="Z224" i="1" s="1"/>
  <c r="X224" i="1"/>
  <c r="AA224" i="1" s="1"/>
  <c r="Y224" i="1"/>
  <c r="AB224" i="1" s="1"/>
  <c r="AC224" i="1" s="1"/>
  <c r="W117" i="1"/>
  <c r="Z117" i="1" s="1"/>
  <c r="X117" i="1"/>
  <c r="AA117" i="1" s="1"/>
  <c r="Y117" i="1"/>
  <c r="AB117" i="1" s="1"/>
  <c r="AC117" i="1" s="1"/>
  <c r="Y84" i="1"/>
  <c r="AB84" i="1" s="1"/>
  <c r="AC84" i="1" s="1"/>
  <c r="W84" i="1"/>
  <c r="Z84" i="1" s="1"/>
  <c r="X84" i="1"/>
  <c r="AA84" i="1" s="1"/>
  <c r="W18" i="1"/>
  <c r="Z18" i="1" s="1"/>
  <c r="X18" i="1"/>
  <c r="AA18" i="1" s="1"/>
  <c r="Y18" i="1"/>
  <c r="AB18" i="1" s="1"/>
  <c r="AC18" i="1" s="1"/>
  <c r="W50" i="1"/>
  <c r="Z50" i="1" s="1"/>
  <c r="X50" i="1"/>
  <c r="AA50" i="1" s="1"/>
  <c r="Y50" i="1"/>
  <c r="AB50" i="1" s="1"/>
  <c r="AC50" i="1" s="1"/>
  <c r="W195" i="1"/>
  <c r="Z195" i="1" s="1"/>
  <c r="X195" i="1"/>
  <c r="AA195" i="1" s="1"/>
  <c r="Y195" i="1"/>
  <c r="AB195" i="1" s="1"/>
  <c r="AC195" i="1" s="1"/>
  <c r="Y150" i="1"/>
  <c r="AB150" i="1" s="1"/>
  <c r="AC150" i="1" s="1"/>
  <c r="W150" i="1"/>
  <c r="Z150" i="1" s="1"/>
  <c r="X150" i="1"/>
  <c r="AA150" i="1" s="1"/>
  <c r="X277" i="1"/>
  <c r="AA277" i="1" s="1"/>
  <c r="Y277" i="1"/>
  <c r="AB277" i="1" s="1"/>
  <c r="AC277" i="1" s="1"/>
  <c r="W277" i="1"/>
  <c r="Z277" i="1" s="1"/>
  <c r="W159" i="1"/>
  <c r="Z159" i="1" s="1"/>
  <c r="X159" i="1"/>
  <c r="AA159" i="1" s="1"/>
  <c r="Y159" i="1"/>
  <c r="AB159" i="1" s="1"/>
  <c r="AC159" i="1" s="1"/>
  <c r="X253" i="1"/>
  <c r="AA253" i="1" s="1"/>
  <c r="Y253" i="1"/>
  <c r="AB253" i="1" s="1"/>
  <c r="AC253" i="1" s="1"/>
  <c r="W253" i="1"/>
  <c r="Z253" i="1" s="1"/>
  <c r="W10" i="1"/>
  <c r="Z10" i="1" s="1"/>
  <c r="X10" i="1"/>
  <c r="AA10" i="1" s="1"/>
  <c r="Y10" i="1"/>
  <c r="AB10" i="1" s="1"/>
  <c r="AC10" i="1" s="1"/>
  <c r="W136" i="1"/>
  <c r="Z136" i="1" s="1"/>
  <c r="X136" i="1"/>
  <c r="AA136" i="1" s="1"/>
  <c r="Y136" i="1"/>
  <c r="AB136" i="1" s="1"/>
  <c r="AC136" i="1" s="1"/>
  <c r="Y250" i="1"/>
  <c r="AB250" i="1" s="1"/>
  <c r="AC250" i="1" s="1"/>
  <c r="W250" i="1"/>
  <c r="Z250" i="1" s="1"/>
  <c r="X250" i="1"/>
  <c r="AA250" i="1" s="1"/>
  <c r="Y64" i="1"/>
  <c r="AB64" i="1" s="1"/>
  <c r="AC64" i="1" s="1"/>
  <c r="W64" i="1"/>
  <c r="Z64" i="1" s="1"/>
  <c r="X64" i="1"/>
  <c r="AA64" i="1" s="1"/>
  <c r="W300" i="1"/>
  <c r="Z300" i="1" s="1"/>
  <c r="X300" i="1"/>
  <c r="AA300" i="1" s="1"/>
  <c r="Y300" i="1"/>
  <c r="AB300" i="1" s="1"/>
  <c r="AC300" i="1" s="1"/>
  <c r="W152" i="1"/>
  <c r="Z152" i="1" s="1"/>
  <c r="X152" i="1"/>
  <c r="AA152" i="1" s="1"/>
  <c r="Y152" i="1"/>
  <c r="AB152" i="1" s="1"/>
  <c r="AC152" i="1" s="1"/>
  <c r="W227" i="1"/>
  <c r="Z227" i="1" s="1"/>
  <c r="X227" i="1"/>
  <c r="AA227" i="1" s="1"/>
  <c r="Y227" i="1"/>
  <c r="AB227" i="1" s="1"/>
  <c r="AC227" i="1" s="1"/>
  <c r="W163" i="1"/>
  <c r="Z163" i="1" s="1"/>
  <c r="X163" i="1"/>
  <c r="AA163" i="1" s="1"/>
  <c r="Y163" i="1"/>
  <c r="AB163" i="1" s="1"/>
  <c r="AC163" i="1" s="1"/>
  <c r="Y166" i="1"/>
  <c r="AB166" i="1" s="1"/>
  <c r="AC166" i="1" s="1"/>
  <c r="W166" i="1"/>
  <c r="Z166" i="1" s="1"/>
  <c r="X166" i="1"/>
  <c r="AA166" i="1" s="1"/>
  <c r="W255" i="1"/>
  <c r="Z255" i="1" s="1"/>
  <c r="Y255" i="1"/>
  <c r="AB255" i="1" s="1"/>
  <c r="AC255" i="1" s="1"/>
  <c r="X255" i="1"/>
  <c r="AA255" i="1" s="1"/>
  <c r="X257" i="1"/>
  <c r="AA257" i="1" s="1"/>
  <c r="Y257" i="1"/>
  <c r="AB257" i="1" s="1"/>
  <c r="AC257" i="1" s="1"/>
  <c r="W257" i="1"/>
  <c r="Z257" i="1" s="1"/>
  <c r="X237" i="1"/>
  <c r="AA237" i="1" s="1"/>
  <c r="Y237" i="1"/>
  <c r="AB237" i="1" s="1"/>
  <c r="AC237" i="1" s="1"/>
  <c r="W237" i="1"/>
  <c r="Z237" i="1" s="1"/>
  <c r="Y88" i="1"/>
  <c r="AB88" i="1" s="1"/>
  <c r="AC88" i="1" s="1"/>
  <c r="W88" i="1"/>
  <c r="Z88" i="1" s="1"/>
  <c r="X88" i="1"/>
  <c r="AA88" i="1" s="1"/>
  <c r="X137" i="1"/>
  <c r="AA137" i="1" s="1"/>
  <c r="Y137" i="1"/>
  <c r="AB137" i="1" s="1"/>
  <c r="AC137" i="1" s="1"/>
  <c r="W137" i="1"/>
  <c r="Z137" i="1" s="1"/>
  <c r="Y36" i="1"/>
  <c r="AB36" i="1" s="1"/>
  <c r="AC36" i="1" s="1"/>
  <c r="W36" i="1"/>
  <c r="Z36" i="1" s="1"/>
  <c r="X36" i="1"/>
  <c r="AA36" i="1" s="1"/>
  <c r="W183" i="1"/>
  <c r="Z183" i="1" s="1"/>
  <c r="Y183" i="1"/>
  <c r="AB183" i="1" s="1"/>
  <c r="AC183" i="1" s="1"/>
  <c r="X183" i="1"/>
  <c r="AA183" i="1" s="1"/>
  <c r="X301" i="1"/>
  <c r="AA301" i="1" s="1"/>
  <c r="Y301" i="1"/>
  <c r="AB301" i="1" s="1"/>
  <c r="AC301" i="1" s="1"/>
  <c r="W301" i="1"/>
  <c r="Z301" i="1" s="1"/>
  <c r="X27" i="1"/>
  <c r="AA27" i="1" s="1"/>
  <c r="Y27" i="1"/>
  <c r="AB27" i="1" s="1"/>
  <c r="AC27" i="1" s="1"/>
  <c r="W27" i="1"/>
  <c r="Z27" i="1" s="1"/>
  <c r="W42" i="1"/>
  <c r="Z42" i="1" s="1"/>
  <c r="X42" i="1"/>
  <c r="AA42" i="1" s="1"/>
  <c r="Y42" i="1"/>
  <c r="AB42" i="1" s="1"/>
  <c r="AC42" i="1" s="1"/>
  <c r="Y282" i="1"/>
  <c r="AB282" i="1" s="1"/>
  <c r="AC282" i="1" s="1"/>
  <c r="W282" i="1"/>
  <c r="Z282" i="1" s="1"/>
  <c r="X282" i="1"/>
  <c r="AA282" i="1" s="1"/>
  <c r="W284" i="1"/>
  <c r="Z284" i="1" s="1"/>
  <c r="X284" i="1"/>
  <c r="AA284" i="1" s="1"/>
  <c r="Y284" i="1"/>
  <c r="AB284" i="1" s="1"/>
  <c r="AC284" i="1" s="1"/>
  <c r="W271" i="1"/>
  <c r="Z271" i="1" s="1"/>
  <c r="X271" i="1"/>
  <c r="AA271" i="1" s="1"/>
  <c r="Y271" i="1"/>
  <c r="AB271" i="1" s="1"/>
  <c r="AC271" i="1" s="1"/>
  <c r="Y162" i="1"/>
  <c r="AB162" i="1" s="1"/>
  <c r="AC162" i="1" s="1"/>
  <c r="X162" i="1"/>
  <c r="AA162" i="1" s="1"/>
  <c r="W162" i="1"/>
  <c r="Z162" i="1" s="1"/>
  <c r="Y190" i="1"/>
  <c r="AB190" i="1" s="1"/>
  <c r="AC190" i="1" s="1"/>
  <c r="W190" i="1"/>
  <c r="Z190" i="1" s="1"/>
  <c r="X190" i="1"/>
  <c r="AA190" i="1" s="1"/>
  <c r="W49" i="1"/>
  <c r="Z49" i="1" s="1"/>
  <c r="X49" i="1"/>
  <c r="AA49" i="1" s="1"/>
  <c r="Y49" i="1"/>
  <c r="AB49" i="1" s="1"/>
  <c r="AC49" i="1" s="1"/>
  <c r="W176" i="1"/>
  <c r="Z176" i="1" s="1"/>
  <c r="X176" i="1"/>
  <c r="AA176" i="1" s="1"/>
  <c r="Y176" i="1"/>
  <c r="AB176" i="1" s="1"/>
  <c r="AC176" i="1" s="1"/>
  <c r="Y290" i="1"/>
  <c r="AB290" i="1" s="1"/>
  <c r="AC290" i="1" s="1"/>
  <c r="W290" i="1"/>
  <c r="Z290" i="1" s="1"/>
  <c r="X290" i="1"/>
  <c r="AA290" i="1" s="1"/>
  <c r="W33" i="1"/>
  <c r="Z33" i="1" s="1"/>
  <c r="X33" i="1"/>
  <c r="AA33" i="1" s="1"/>
  <c r="Y33" i="1"/>
  <c r="AB33" i="1" s="1"/>
  <c r="AC33" i="1" s="1"/>
  <c r="W288" i="1"/>
  <c r="Z288" i="1" s="1"/>
  <c r="X288" i="1"/>
  <c r="AA288" i="1" s="1"/>
  <c r="Y288" i="1"/>
  <c r="AB288" i="1" s="1"/>
  <c r="AC288" i="1" s="1"/>
  <c r="W90" i="1"/>
  <c r="Z90" i="1" s="1"/>
  <c r="X90" i="1"/>
  <c r="AA90" i="1" s="1"/>
  <c r="Y90" i="1"/>
  <c r="AB90" i="1" s="1"/>
  <c r="AC90" i="1" s="1"/>
  <c r="X63" i="1"/>
  <c r="AA63" i="1" s="1"/>
  <c r="Y63" i="1"/>
  <c r="AB63" i="1" s="1"/>
  <c r="AC63" i="1" s="1"/>
  <c r="W63" i="1"/>
  <c r="Z63" i="1" s="1"/>
  <c r="Y186" i="1"/>
  <c r="AB186" i="1" s="1"/>
  <c r="AC186" i="1" s="1"/>
  <c r="W186" i="1"/>
  <c r="Z186" i="1" s="1"/>
  <c r="X186" i="1"/>
  <c r="AA186" i="1" s="1"/>
  <c r="X145" i="1"/>
  <c r="AA145" i="1" s="1"/>
  <c r="W145" i="1"/>
  <c r="Z145" i="1" s="1"/>
  <c r="Y145" i="1"/>
  <c r="AB145" i="1" s="1"/>
  <c r="AC145" i="1" s="1"/>
  <c r="W45" i="1"/>
  <c r="Z45" i="1" s="1"/>
  <c r="X45" i="1"/>
  <c r="AA45" i="1" s="1"/>
  <c r="Y45" i="1"/>
  <c r="AB45" i="1" s="1"/>
  <c r="AC45" i="1" s="1"/>
  <c r="W70" i="1"/>
  <c r="Z70" i="1" s="1"/>
  <c r="X70" i="1"/>
  <c r="AA70" i="1" s="1"/>
  <c r="Y70" i="1"/>
  <c r="AB70" i="1" s="1"/>
  <c r="AC70" i="1" s="1"/>
  <c r="X51" i="1"/>
  <c r="AA51" i="1" s="1"/>
  <c r="Y51" i="1"/>
  <c r="AB51" i="1" s="1"/>
  <c r="AC51" i="1" s="1"/>
  <c r="W51" i="1"/>
  <c r="Z51" i="1" s="1"/>
  <c r="W196" i="1"/>
  <c r="Z196" i="1" s="1"/>
  <c r="X196" i="1"/>
  <c r="AA196" i="1" s="1"/>
  <c r="Y196" i="1"/>
  <c r="AB196" i="1" s="1"/>
  <c r="AC196" i="1" s="1"/>
  <c r="X305" i="1"/>
  <c r="AA305" i="1" s="1"/>
  <c r="Y305" i="1"/>
  <c r="AB305" i="1" s="1"/>
  <c r="AC305" i="1" s="1"/>
  <c r="W305" i="1"/>
  <c r="Z305" i="1" s="1"/>
  <c r="W231" i="1"/>
  <c r="Z231" i="1" s="1"/>
  <c r="X231" i="1"/>
  <c r="AA231" i="1" s="1"/>
  <c r="Y231" i="1"/>
  <c r="AB231" i="1" s="1"/>
  <c r="AC231" i="1" s="1"/>
  <c r="W160" i="1"/>
  <c r="Z160" i="1" s="1"/>
  <c r="Y160" i="1"/>
  <c r="AB160" i="1" s="1"/>
  <c r="AC160" i="1" s="1"/>
  <c r="X160" i="1"/>
  <c r="AA160" i="1" s="1"/>
  <c r="W307" i="1"/>
  <c r="Z307" i="1" s="1"/>
  <c r="X307" i="1"/>
  <c r="AA307" i="1" s="1"/>
  <c r="Y307" i="1"/>
  <c r="AB307" i="1" s="1"/>
  <c r="AC307" i="1" s="1"/>
  <c r="X125" i="1"/>
  <c r="AA125" i="1" s="1"/>
  <c r="W125" i="1"/>
  <c r="Z125" i="1" s="1"/>
  <c r="Y125" i="1"/>
  <c r="AB125" i="1" s="1"/>
  <c r="AC125" i="1" s="1"/>
  <c r="W29" i="1"/>
  <c r="Z29" i="1" s="1"/>
  <c r="X29" i="1"/>
  <c r="AA29" i="1" s="1"/>
  <c r="Y29" i="1"/>
  <c r="AB29" i="1" s="1"/>
  <c r="AC29" i="1" s="1"/>
  <c r="W199" i="1"/>
  <c r="Z199" i="1" s="1"/>
  <c r="Y199" i="1"/>
  <c r="AB199" i="1" s="1"/>
  <c r="AC199" i="1" s="1"/>
  <c r="X199" i="1"/>
  <c r="AA199" i="1" s="1"/>
  <c r="X165" i="1"/>
  <c r="AA165" i="1" s="1"/>
  <c r="Y165" i="1"/>
  <c r="AB165" i="1" s="1"/>
  <c r="AC165" i="1" s="1"/>
  <c r="W165" i="1"/>
  <c r="Z165" i="1" s="1"/>
  <c r="X233" i="1"/>
  <c r="AA233" i="1" s="1"/>
  <c r="Y233" i="1"/>
  <c r="AB233" i="1" s="1"/>
  <c r="AC233" i="1" s="1"/>
  <c r="W233" i="1"/>
  <c r="Z233" i="1" s="1"/>
  <c r="W236" i="1"/>
  <c r="Z236" i="1" s="1"/>
  <c r="X236" i="1"/>
  <c r="AA236" i="1" s="1"/>
  <c r="Y236" i="1"/>
  <c r="AB236" i="1" s="1"/>
  <c r="AC236" i="1" s="1"/>
  <c r="Y72" i="1"/>
  <c r="AB72" i="1" s="1"/>
  <c r="AC72" i="1" s="1"/>
  <c r="W72" i="1"/>
  <c r="Z72" i="1" s="1"/>
  <c r="X72" i="1"/>
  <c r="AA72" i="1" s="1"/>
  <c r="W13" i="1"/>
  <c r="Z13" i="1" s="1"/>
  <c r="X13" i="1"/>
  <c r="AA13" i="1" s="1"/>
  <c r="Y13" i="1"/>
  <c r="AB13" i="1" s="1"/>
  <c r="AC13" i="1" s="1"/>
  <c r="X293" i="1"/>
  <c r="AA293" i="1" s="1"/>
  <c r="Y293" i="1"/>
  <c r="AB293" i="1" s="1"/>
  <c r="AC293" i="1" s="1"/>
  <c r="W293" i="1"/>
  <c r="Z293" i="1" s="1"/>
  <c r="Y76" i="1"/>
  <c r="AB76" i="1" s="1"/>
  <c r="AC76" i="1" s="1"/>
  <c r="W76" i="1"/>
  <c r="Z76" i="1" s="1"/>
  <c r="X76" i="1"/>
  <c r="AA76" i="1" s="1"/>
  <c r="Y122" i="1"/>
  <c r="AB122" i="1" s="1"/>
  <c r="AC122" i="1" s="1"/>
  <c r="W122" i="1"/>
  <c r="Z122" i="1" s="1"/>
  <c r="X122" i="1"/>
  <c r="AA122" i="1" s="1"/>
  <c r="W292" i="1"/>
  <c r="Z292" i="1" s="1"/>
  <c r="X292" i="1"/>
  <c r="AA292" i="1" s="1"/>
  <c r="Y292" i="1"/>
  <c r="AB292" i="1" s="1"/>
  <c r="AC292" i="1" s="1"/>
  <c r="X15" i="1"/>
  <c r="AA15" i="1" s="1"/>
  <c r="Y15" i="1"/>
  <c r="AB15" i="1" s="1"/>
  <c r="AC15" i="1" s="1"/>
  <c r="W15" i="1"/>
  <c r="Z15" i="1" s="1"/>
  <c r="W208" i="1"/>
  <c r="Z208" i="1" s="1"/>
  <c r="X208" i="1"/>
  <c r="AA208" i="1" s="1"/>
  <c r="Y208" i="1"/>
  <c r="AB208" i="1" s="1"/>
  <c r="AC208" i="1" s="1"/>
  <c r="Y138" i="1"/>
  <c r="AB138" i="1" s="1"/>
  <c r="AC138" i="1" s="1"/>
  <c r="W138" i="1"/>
  <c r="Z138" i="1" s="1"/>
  <c r="X138" i="1"/>
  <c r="AA138" i="1" s="1"/>
  <c r="Y167" i="1"/>
  <c r="AB167" i="1" s="1"/>
  <c r="AC167" i="1" s="1"/>
  <c r="W167" i="1"/>
  <c r="Z167" i="1" s="1"/>
  <c r="X167" i="1"/>
  <c r="AA167" i="1" s="1"/>
  <c r="X129" i="1"/>
  <c r="AA129" i="1" s="1"/>
  <c r="W129" i="1"/>
  <c r="Z129" i="1" s="1"/>
  <c r="Y129" i="1"/>
  <c r="AB129" i="1" s="1"/>
  <c r="AC129" i="1" s="1"/>
  <c r="Y178" i="1"/>
  <c r="AB178" i="1" s="1"/>
  <c r="AC178" i="1" s="1"/>
  <c r="X178" i="1"/>
  <c r="AA178" i="1" s="1"/>
  <c r="W178" i="1"/>
  <c r="Z178" i="1" s="1"/>
  <c r="Y202" i="1"/>
  <c r="AB202" i="1" s="1"/>
  <c r="AC202" i="1" s="1"/>
  <c r="W202" i="1"/>
  <c r="Z202" i="1" s="1"/>
  <c r="X202" i="1"/>
  <c r="AA202" i="1" s="1"/>
  <c r="W260" i="1"/>
  <c r="Z260" i="1" s="1"/>
  <c r="X260" i="1"/>
  <c r="AA260" i="1" s="1"/>
  <c r="Y260" i="1"/>
  <c r="AB260" i="1" s="1"/>
  <c r="AC260" i="1" s="1"/>
  <c r="Y210" i="1"/>
  <c r="AB210" i="1" s="1"/>
  <c r="AC210" i="1" s="1"/>
  <c r="X210" i="1"/>
  <c r="AA210" i="1" s="1"/>
  <c r="W210" i="1"/>
  <c r="Z210" i="1" s="1"/>
  <c r="W216" i="1"/>
  <c r="Z216" i="1" s="1"/>
  <c r="X216" i="1"/>
  <c r="AA216" i="1" s="1"/>
  <c r="Y216" i="1"/>
  <c r="AB216" i="1" s="1"/>
  <c r="AC216" i="1" s="1"/>
  <c r="W268" i="1"/>
  <c r="Z268" i="1" s="1"/>
  <c r="X268" i="1"/>
  <c r="AA268" i="1" s="1"/>
  <c r="Y268" i="1"/>
  <c r="AB268" i="1" s="1"/>
  <c r="AC268" i="1" s="1"/>
  <c r="W89" i="1"/>
  <c r="Z89" i="1" s="1"/>
  <c r="X89" i="1"/>
  <c r="AA89" i="1" s="1"/>
  <c r="Y89" i="1"/>
  <c r="AB89" i="1" s="1"/>
  <c r="AC89" i="1" s="1"/>
  <c r="Y270" i="1"/>
  <c r="AB270" i="1" s="1"/>
  <c r="AC270" i="1" s="1"/>
  <c r="W270" i="1"/>
  <c r="Z270" i="1" s="1"/>
  <c r="X270" i="1"/>
  <c r="AA270" i="1" s="1"/>
  <c r="X59" i="1"/>
  <c r="AA59" i="1" s="1"/>
  <c r="Y59" i="1"/>
  <c r="AB59" i="1" s="1"/>
  <c r="AC59" i="1" s="1"/>
  <c r="W59" i="1"/>
  <c r="Z59" i="1" s="1"/>
  <c r="W172" i="1"/>
  <c r="Z172" i="1" s="1"/>
  <c r="Y172" i="1"/>
  <c r="AB172" i="1" s="1"/>
  <c r="AC172" i="1" s="1"/>
  <c r="X172" i="1"/>
  <c r="AA172" i="1" s="1"/>
  <c r="W144" i="1"/>
  <c r="Z144" i="1" s="1"/>
  <c r="Y144" i="1"/>
  <c r="AB144" i="1" s="1"/>
  <c r="AC144" i="1" s="1"/>
  <c r="X144" i="1"/>
  <c r="AA144" i="1" s="1"/>
  <c r="Y254" i="1"/>
  <c r="AB254" i="1" s="1"/>
  <c r="AC254" i="1" s="1"/>
  <c r="W254" i="1"/>
  <c r="Z254" i="1" s="1"/>
  <c r="X254" i="1"/>
  <c r="AA254" i="1" s="1"/>
  <c r="Y218" i="1"/>
  <c r="AB218" i="1" s="1"/>
  <c r="AC218" i="1" s="1"/>
  <c r="W218" i="1"/>
  <c r="Z218" i="1" s="1"/>
  <c r="X218" i="1"/>
  <c r="AA218" i="1" s="1"/>
  <c r="W65" i="1"/>
  <c r="Z65" i="1" s="1"/>
  <c r="X65" i="1"/>
  <c r="AA65" i="1" s="1"/>
  <c r="Y65" i="1"/>
  <c r="AB65" i="1" s="1"/>
  <c r="AC65" i="1" s="1"/>
  <c r="W179" i="1"/>
  <c r="Z179" i="1" s="1"/>
  <c r="X179" i="1"/>
  <c r="AA179" i="1" s="1"/>
  <c r="Y179" i="1"/>
  <c r="AB179" i="1" s="1"/>
  <c r="AC179" i="1" s="1"/>
  <c r="W219" i="1"/>
  <c r="Z219" i="1" s="1"/>
  <c r="X219" i="1"/>
  <c r="AA219" i="1" s="1"/>
  <c r="Y219" i="1"/>
  <c r="AB219" i="1" s="1"/>
  <c r="AC219" i="1" s="1"/>
  <c r="X221" i="1"/>
  <c r="AA221" i="1" s="1"/>
  <c r="Y221" i="1"/>
  <c r="AB221" i="1" s="1"/>
  <c r="AC221" i="1" s="1"/>
  <c r="W221" i="1"/>
  <c r="Z221" i="1" s="1"/>
  <c r="Y154" i="1"/>
  <c r="AB154" i="1" s="1"/>
  <c r="AC154" i="1" s="1"/>
  <c r="W154" i="1"/>
  <c r="Z154" i="1" s="1"/>
  <c r="X154" i="1"/>
  <c r="AA154" i="1" s="1"/>
  <c r="X177" i="1"/>
  <c r="AA177" i="1" s="1"/>
  <c r="Y177" i="1"/>
  <c r="AB177" i="1" s="1"/>
  <c r="AC177" i="1" s="1"/>
  <c r="W177" i="1"/>
  <c r="Z177" i="1" s="1"/>
  <c r="Y68" i="1"/>
  <c r="AB68" i="1" s="1"/>
  <c r="AC68" i="1" s="1"/>
  <c r="W68" i="1"/>
  <c r="Z68" i="1" s="1"/>
  <c r="X68" i="1"/>
  <c r="AA68" i="1" s="1"/>
  <c r="W69" i="1"/>
  <c r="Z69" i="1" s="1"/>
  <c r="X69" i="1"/>
  <c r="AA69" i="1" s="1"/>
  <c r="Y69" i="1"/>
  <c r="AB69" i="1" s="1"/>
  <c r="AC69" i="1" s="1"/>
  <c r="W287" i="1"/>
  <c r="Z287" i="1" s="1"/>
  <c r="X287" i="1"/>
  <c r="AA287" i="1" s="1"/>
  <c r="Y287" i="1"/>
  <c r="AB287" i="1" s="1"/>
  <c r="AC287" i="1" s="1"/>
  <c r="W272" i="1"/>
  <c r="Z272" i="1" s="1"/>
  <c r="X272" i="1"/>
  <c r="AA272" i="1" s="1"/>
  <c r="Y272" i="1"/>
  <c r="AB272" i="1" s="1"/>
  <c r="AC272" i="1" s="1"/>
  <c r="W251" i="1"/>
  <c r="Z251" i="1" s="1"/>
  <c r="X251" i="1"/>
  <c r="AA251" i="1" s="1"/>
  <c r="Y251" i="1"/>
  <c r="AB251" i="1" s="1"/>
  <c r="AC251" i="1" s="1"/>
  <c r="Y246" i="1"/>
  <c r="AB246" i="1" s="1"/>
  <c r="AC246" i="1" s="1"/>
  <c r="W246" i="1"/>
  <c r="Z246" i="1" s="1"/>
  <c r="X246" i="1"/>
  <c r="AA246" i="1" s="1"/>
  <c r="W203" i="1"/>
  <c r="Z203" i="1" s="1"/>
  <c r="X203" i="1"/>
  <c r="AA203" i="1" s="1"/>
  <c r="Y203" i="1"/>
  <c r="AB203" i="1" s="1"/>
  <c r="AC203" i="1" s="1"/>
  <c r="X157" i="1"/>
  <c r="AA157" i="1" s="1"/>
  <c r="W157" i="1"/>
  <c r="Z157" i="1" s="1"/>
  <c r="Y157" i="1"/>
  <c r="AB157" i="1" s="1"/>
  <c r="AC157" i="1" s="1"/>
  <c r="W295" i="1"/>
  <c r="Z295" i="1" s="1"/>
  <c r="X295" i="1"/>
  <c r="AA295" i="1" s="1"/>
  <c r="Y295" i="1"/>
  <c r="AB295" i="1" s="1"/>
  <c r="AC295" i="1" s="1"/>
  <c r="X173" i="1"/>
  <c r="AA173" i="1" s="1"/>
  <c r="W173" i="1"/>
  <c r="Z173" i="1" s="1"/>
  <c r="Y173" i="1"/>
  <c r="AB173" i="1" s="1"/>
  <c r="AC173" i="1" s="1"/>
  <c r="W204" i="1"/>
  <c r="Z204" i="1" s="1"/>
  <c r="X204" i="1"/>
  <c r="AA204" i="1" s="1"/>
  <c r="Y204" i="1"/>
  <c r="AB204" i="1" s="1"/>
  <c r="AC204" i="1" s="1"/>
  <c r="W148" i="1"/>
  <c r="Z148" i="1" s="1"/>
  <c r="X148" i="1"/>
  <c r="AA148" i="1" s="1"/>
  <c r="Y148" i="1"/>
  <c r="AB148" i="1" s="1"/>
  <c r="AC148" i="1" s="1"/>
  <c r="Y60" i="1"/>
  <c r="AB60" i="1" s="1"/>
  <c r="AC60" i="1" s="1"/>
  <c r="W60" i="1"/>
  <c r="Z60" i="1" s="1"/>
  <c r="X60" i="1"/>
  <c r="AA60" i="1" s="1"/>
  <c r="X83" i="1"/>
  <c r="AA83" i="1" s="1"/>
  <c r="Y83" i="1"/>
  <c r="AB83" i="1" s="1"/>
  <c r="AC83" i="1" s="1"/>
  <c r="W83" i="1"/>
  <c r="Z83" i="1" s="1"/>
  <c r="W140" i="1"/>
  <c r="Z140" i="1" s="1"/>
  <c r="Y140" i="1"/>
  <c r="AB140" i="1" s="1"/>
  <c r="AC140" i="1" s="1"/>
  <c r="X140" i="1"/>
  <c r="AA140" i="1" s="1"/>
  <c r="X55" i="1"/>
  <c r="AA55" i="1" s="1"/>
  <c r="Y55" i="1"/>
  <c r="AB55" i="1" s="1"/>
  <c r="AC55" i="1" s="1"/>
  <c r="W55" i="1"/>
  <c r="Z55" i="1" s="1"/>
  <c r="W192" i="1"/>
  <c r="Z192" i="1" s="1"/>
  <c r="X192" i="1"/>
  <c r="AA192" i="1" s="1"/>
  <c r="Y192" i="1"/>
  <c r="AB192" i="1" s="1"/>
  <c r="AC192" i="1" s="1"/>
  <c r="Y8" i="1"/>
  <c r="AB8" i="1" s="1"/>
  <c r="AC8" i="1" s="1"/>
  <c r="W8" i="1"/>
  <c r="Z8" i="1" s="1"/>
  <c r="X8" i="1"/>
  <c r="AA8" i="1" s="1"/>
  <c r="Y226" i="1"/>
  <c r="AB226" i="1" s="1"/>
  <c r="AC226" i="1" s="1"/>
  <c r="W226" i="1"/>
  <c r="Z226" i="1" s="1"/>
  <c r="X226" i="1"/>
  <c r="AA226" i="1" s="1"/>
  <c r="Y194" i="1"/>
  <c r="AB194" i="1" s="1"/>
  <c r="AC194" i="1" s="1"/>
  <c r="W194" i="1"/>
  <c r="Z194" i="1" s="1"/>
  <c r="X194" i="1"/>
  <c r="AA194" i="1" s="1"/>
  <c r="W303" i="1"/>
  <c r="Z303" i="1" s="1"/>
  <c r="X303" i="1"/>
  <c r="AA303" i="1" s="1"/>
  <c r="Y303" i="1"/>
  <c r="AB303" i="1" s="1"/>
  <c r="AC303" i="1" s="1"/>
  <c r="X149" i="1"/>
  <c r="AA149" i="1" s="1"/>
  <c r="W149" i="1"/>
  <c r="Z149" i="1" s="1"/>
  <c r="Y149" i="1"/>
  <c r="AB149" i="1" s="1"/>
  <c r="AC149" i="1" s="1"/>
  <c r="W239" i="1"/>
  <c r="Z239" i="1" s="1"/>
  <c r="X239" i="1"/>
  <c r="AA239" i="1" s="1"/>
  <c r="Y239" i="1"/>
  <c r="AB239" i="1" s="1"/>
  <c r="AC239" i="1" s="1"/>
  <c r="W175" i="1"/>
  <c r="Z175" i="1" s="1"/>
  <c r="X175" i="1"/>
  <c r="AA175" i="1" s="1"/>
  <c r="Y175" i="1"/>
  <c r="AB175" i="1" s="1"/>
  <c r="AC175" i="1" s="1"/>
  <c r="Y158" i="1"/>
  <c r="AB158" i="1" s="1"/>
  <c r="AC158" i="1" s="1"/>
  <c r="W158" i="1"/>
  <c r="Z158" i="1" s="1"/>
  <c r="X158" i="1"/>
  <c r="AA158" i="1" s="1"/>
  <c r="W86" i="1"/>
  <c r="Z86" i="1" s="1"/>
  <c r="X86" i="1"/>
  <c r="AA86" i="1" s="1"/>
  <c r="Y86" i="1"/>
  <c r="AB86" i="1" s="1"/>
  <c r="AC86" i="1" s="1"/>
  <c r="W9" i="1"/>
  <c r="Z9" i="1" s="1"/>
  <c r="X9" i="1"/>
  <c r="AA9" i="1" s="1"/>
  <c r="Y9" i="1"/>
  <c r="AB9" i="1" s="1"/>
  <c r="AC9" i="1" s="1"/>
  <c r="W188" i="1"/>
  <c r="Z188" i="1" s="1"/>
  <c r="X188" i="1"/>
  <c r="AA188" i="1" s="1"/>
  <c r="Y188" i="1"/>
  <c r="AB188" i="1" s="1"/>
  <c r="AC188" i="1" s="1"/>
  <c r="Y135" i="1"/>
  <c r="AB135" i="1" s="1"/>
  <c r="AC135" i="1" s="1"/>
  <c r="W135" i="1"/>
  <c r="Z135" i="1" s="1"/>
  <c r="X135" i="1"/>
  <c r="AA135" i="1" s="1"/>
  <c r="W124" i="1"/>
  <c r="Z124" i="1" s="1"/>
  <c r="X124" i="1"/>
  <c r="AA124" i="1" s="1"/>
  <c r="Y124" i="1"/>
  <c r="AB124" i="1" s="1"/>
  <c r="AC124" i="1" s="1"/>
  <c r="X297" i="1"/>
  <c r="AA297" i="1" s="1"/>
  <c r="Y297" i="1"/>
  <c r="AB297" i="1" s="1"/>
  <c r="AC297" i="1" s="1"/>
  <c r="W297" i="1"/>
  <c r="Z297" i="1" s="1"/>
  <c r="X75" i="1"/>
  <c r="AA75" i="1" s="1"/>
  <c r="Y75" i="1"/>
  <c r="AB75" i="1" s="1"/>
  <c r="AC75" i="1" s="1"/>
  <c r="W75" i="1"/>
  <c r="Z75" i="1" s="1"/>
  <c r="R91" i="1"/>
  <c r="R98" i="1"/>
  <c r="R110" i="1"/>
  <c r="R114" i="1"/>
  <c r="R93" i="1"/>
  <c r="R94" i="1"/>
  <c r="R101" i="1"/>
  <c r="R103" i="1"/>
  <c r="R105" i="1"/>
  <c r="R112" i="1"/>
  <c r="R113" i="1"/>
  <c r="R92" i="1"/>
  <c r="R96" i="1"/>
  <c r="R100" i="1"/>
  <c r="R102" i="1"/>
  <c r="R106" i="1"/>
  <c r="R107" i="1"/>
  <c r="R109" i="1"/>
  <c r="R111" i="1"/>
  <c r="R115" i="1"/>
  <c r="R95" i="1"/>
  <c r="R97" i="1"/>
  <c r="R99" i="1"/>
  <c r="R104" i="1"/>
  <c r="R108" i="1"/>
  <c r="R116" i="1"/>
  <c r="U29" i="1"/>
  <c r="U279" i="1"/>
  <c r="U230" i="1"/>
  <c r="T310" i="1"/>
  <c r="U288" i="1"/>
  <c r="U251" i="1"/>
  <c r="U90" i="1"/>
  <c r="U246" i="1"/>
  <c r="U128" i="1"/>
  <c r="U203" i="1"/>
  <c r="U302" i="1"/>
  <c r="U157" i="1"/>
  <c r="U63" i="1"/>
  <c r="U295" i="1"/>
  <c r="U110" i="1"/>
  <c r="U173" i="1"/>
  <c r="U186" i="1"/>
  <c r="S310" i="1"/>
  <c r="U75" i="1"/>
  <c r="U261" i="1"/>
  <c r="P310" i="1"/>
  <c r="U289" i="1"/>
  <c r="U222" i="1"/>
  <c r="U245" i="1"/>
  <c r="U127" i="1"/>
  <c r="U223" i="1"/>
  <c r="U35" i="1"/>
  <c r="U82" i="1"/>
  <c r="U224" i="1"/>
  <c r="U247" i="1"/>
  <c r="U31" i="1"/>
  <c r="U248" i="1"/>
  <c r="U117" i="1"/>
  <c r="O310" i="1"/>
  <c r="U228" i="1"/>
  <c r="U274" i="1"/>
  <c r="U227" i="1"/>
  <c r="U153" i="1"/>
  <c r="U152" i="1"/>
  <c r="U151" i="1"/>
  <c r="U19" i="1"/>
  <c r="U300" i="1"/>
  <c r="U64" i="1"/>
  <c r="U56" i="1"/>
  <c r="U74" i="1"/>
  <c r="U92" i="1"/>
  <c r="U164" i="1"/>
  <c r="U241" i="1"/>
  <c r="U52" i="1"/>
  <c r="U234" i="1"/>
  <c r="U235" i="1"/>
  <c r="U57" i="1"/>
  <c r="U120" i="1"/>
  <c r="U229" i="1"/>
  <c r="U22" i="1"/>
  <c r="U256" i="1"/>
  <c r="U37" i="1"/>
  <c r="U24" i="1"/>
  <c r="U264" i="1"/>
  <c r="U14" i="1"/>
  <c r="U95" i="1"/>
  <c r="U96" i="1"/>
  <c r="U97" i="1"/>
  <c r="U77" i="1"/>
  <c r="U121" i="1"/>
  <c r="U200" i="1"/>
  <c r="U78" i="1"/>
  <c r="U87" i="1"/>
  <c r="U298" i="1"/>
  <c r="U118" i="1"/>
  <c r="U265" i="1"/>
  <c r="U16" i="1"/>
  <c r="U299" i="1"/>
  <c r="U17" i="1"/>
  <c r="U38" i="1"/>
  <c r="U168" i="1"/>
  <c r="U99" i="1"/>
  <c r="U130" i="1"/>
  <c r="U79" i="1"/>
  <c r="U39" i="1"/>
  <c r="U26" i="1"/>
  <c r="U242" i="1"/>
  <c r="U259" i="1"/>
  <c r="U100" i="1"/>
  <c r="U20" i="1"/>
  <c r="U102" i="1"/>
  <c r="U215" i="1"/>
  <c r="U40" i="1"/>
  <c r="U171" i="1"/>
  <c r="U185" i="1"/>
  <c r="U104" i="1"/>
  <c r="U41" i="1"/>
  <c r="U267" i="1"/>
  <c r="U269" i="1"/>
  <c r="U212" i="1"/>
  <c r="U43" i="1"/>
  <c r="U283" i="1"/>
  <c r="U209" i="1"/>
  <c r="U142" i="1"/>
  <c r="U132" i="1"/>
  <c r="U143" i="1"/>
  <c r="U106" i="1"/>
  <c r="U243" i="1"/>
  <c r="U107" i="1"/>
  <c r="U108" i="1"/>
  <c r="U109" i="1"/>
  <c r="U73" i="1"/>
  <c r="U204" i="1"/>
  <c r="U170" i="1"/>
  <c r="U291" i="1"/>
  <c r="U240" i="1"/>
  <c r="U148" i="1"/>
  <c r="U111" i="1"/>
  <c r="U145" i="1"/>
  <c r="U249" i="1"/>
  <c r="U60" i="1"/>
  <c r="U146" i="1"/>
  <c r="U61" i="1"/>
  <c r="U273" i="1"/>
  <c r="U83" i="1"/>
  <c r="U84" i="1"/>
  <c r="U45" i="1"/>
  <c r="U32" i="1"/>
  <c r="U140" i="1"/>
  <c r="U252" i="1"/>
  <c r="U126" i="1"/>
  <c r="U54" i="1"/>
  <c r="U55" i="1"/>
  <c r="U18" i="1"/>
  <c r="U70" i="1"/>
  <c r="U71" i="1"/>
  <c r="U192" i="1"/>
  <c r="U193" i="1"/>
  <c r="U6" i="1"/>
  <c r="U7" i="1"/>
  <c r="U8" i="1"/>
  <c r="U50" i="1"/>
  <c r="U51" i="1"/>
  <c r="U225" i="1"/>
  <c r="U226" i="1"/>
  <c r="U285" i="1"/>
  <c r="U180" i="1"/>
  <c r="U181" i="1"/>
  <c r="U194" i="1"/>
  <c r="U195" i="1"/>
  <c r="U196" i="1"/>
  <c r="U197" i="1"/>
  <c r="U303" i="1"/>
  <c r="U275" i="1"/>
  <c r="U304" i="1"/>
  <c r="U276" i="1"/>
  <c r="U149" i="1"/>
  <c r="U150" i="1"/>
  <c r="U305" i="1"/>
  <c r="U238" i="1"/>
  <c r="U239" i="1"/>
  <c r="U262" i="1"/>
  <c r="U85" i="1"/>
  <c r="U174" i="1"/>
  <c r="U175" i="1"/>
  <c r="U277" i="1"/>
  <c r="U231" i="1"/>
  <c r="U232" i="1"/>
  <c r="U112" i="1"/>
  <c r="U205" i="1"/>
  <c r="U206" i="1"/>
  <c r="U207" i="1"/>
  <c r="U158" i="1"/>
  <c r="U159" i="1"/>
  <c r="U160" i="1"/>
  <c r="U306" i="1"/>
  <c r="U113" i="1"/>
  <c r="U46" i="1"/>
  <c r="U278" i="1"/>
  <c r="U253" i="1"/>
  <c r="U182" i="1"/>
  <c r="U10" i="1"/>
  <c r="U12" i="1"/>
  <c r="U189" i="1"/>
  <c r="U308" i="1"/>
  <c r="U136" i="1"/>
  <c r="U116" i="1"/>
  <c r="U115" i="1"/>
  <c r="U296" i="1"/>
  <c r="U250" i="1"/>
  <c r="U91" i="1"/>
  <c r="U163" i="1"/>
  <c r="U165" i="1"/>
  <c r="U263" i="1"/>
  <c r="U233" i="1"/>
  <c r="U47" i="1"/>
  <c r="U86" i="1"/>
  <c r="U114" i="1"/>
  <c r="U9" i="1"/>
  <c r="U11" i="1"/>
  <c r="U188" i="1"/>
  <c r="U307" i="1"/>
  <c r="U135" i="1"/>
  <c r="U161" i="1"/>
  <c r="U124" i="1"/>
  <c r="U125" i="1"/>
  <c r="U297" i="1"/>
  <c r="U309" i="1"/>
  <c r="U294" i="1"/>
  <c r="U254" i="1"/>
  <c r="U162" i="1"/>
  <c r="U218" i="1"/>
  <c r="U244" i="1"/>
  <c r="U65" i="1"/>
  <c r="U190" i="1"/>
  <c r="U179" i="1"/>
  <c r="U4" i="1"/>
  <c r="U219" i="1"/>
  <c r="U49" i="1"/>
  <c r="U221" i="1"/>
  <c r="U53" i="1"/>
  <c r="U154" i="1"/>
  <c r="U176" i="1"/>
  <c r="U177" i="1"/>
  <c r="U134" i="1"/>
  <c r="U68" i="1"/>
  <c r="U290" i="1"/>
  <c r="U69" i="1"/>
  <c r="U258" i="1"/>
  <c r="U166" i="1"/>
  <c r="U93" i="1"/>
  <c r="U58" i="1"/>
  <c r="U94" i="1"/>
  <c r="U255" i="1"/>
  <c r="U236" i="1"/>
  <c r="U23" i="1"/>
  <c r="U72" i="1"/>
  <c r="U257" i="1"/>
  <c r="U13" i="1"/>
  <c r="U237" i="1"/>
  <c r="U293" i="1"/>
  <c r="U25" i="1"/>
  <c r="U76" i="1"/>
  <c r="U98" i="1"/>
  <c r="U122" i="1"/>
  <c r="U201" i="1"/>
  <c r="U292" i="1"/>
  <c r="U88" i="1"/>
  <c r="U15" i="1"/>
  <c r="U119" i="1"/>
  <c r="U208" i="1"/>
  <c r="U137" i="1"/>
  <c r="U138" i="1"/>
  <c r="U139" i="1"/>
  <c r="U167" i="1"/>
  <c r="U36" i="1"/>
  <c r="U129" i="1"/>
  <c r="U131" i="1"/>
  <c r="U178" i="1"/>
  <c r="U183" i="1"/>
  <c r="U202" i="1"/>
  <c r="U184" i="1"/>
  <c r="U260" i="1"/>
  <c r="U301" i="1"/>
  <c r="U101" i="1"/>
  <c r="U266" i="1"/>
  <c r="U210" i="1"/>
  <c r="U27" i="1"/>
  <c r="U103" i="1"/>
  <c r="U28" i="1"/>
  <c r="U216" i="1"/>
  <c r="U42" i="1"/>
  <c r="U268" i="1"/>
  <c r="U211" i="1"/>
  <c r="U105" i="1"/>
  <c r="U282" i="1"/>
  <c r="U89" i="1"/>
  <c r="U141" i="1"/>
  <c r="U270" i="1"/>
  <c r="U284" i="1"/>
  <c r="U59" i="1"/>
  <c r="U123" i="1"/>
  <c r="U172" i="1"/>
  <c r="U271" i="1"/>
  <c r="U144" i="1"/>
  <c r="U147" i="1"/>
  <c r="U213" i="1"/>
  <c r="U217" i="1"/>
  <c r="U44" i="1"/>
  <c r="U30" i="1"/>
  <c r="U66" i="1"/>
  <c r="U191" i="1"/>
  <c r="U3" i="1"/>
  <c r="U5" i="1"/>
  <c r="U48" i="1"/>
  <c r="U220" i="1"/>
  <c r="U169" i="1"/>
  <c r="U214" i="1"/>
  <c r="U155" i="1"/>
  <c r="U133" i="1"/>
  <c r="U67" i="1"/>
  <c r="U21" i="1"/>
  <c r="U62" i="1"/>
  <c r="U156" i="1"/>
  <c r="U286" i="1"/>
  <c r="U287" i="1"/>
  <c r="U80" i="1"/>
  <c r="U33" i="1"/>
  <c r="U34" i="1"/>
  <c r="U272" i="1"/>
  <c r="U280" i="1"/>
  <c r="U198" i="1"/>
  <c r="U281" i="1"/>
  <c r="U199" i="1"/>
  <c r="U81" i="1"/>
  <c r="U187" i="1"/>
  <c r="AC3" i="1" l="1"/>
  <c r="X99" i="1"/>
  <c r="AA99" i="1" s="1"/>
  <c r="Y99" i="1"/>
  <c r="AB99" i="1" s="1"/>
  <c r="AC99" i="1" s="1"/>
  <c r="W99" i="1"/>
  <c r="Z99" i="1" s="1"/>
  <c r="W102" i="1"/>
  <c r="Z102" i="1" s="1"/>
  <c r="X102" i="1"/>
  <c r="AA102" i="1" s="1"/>
  <c r="Y102" i="1"/>
  <c r="AB102" i="1" s="1"/>
  <c r="AC102" i="1" s="1"/>
  <c r="W113" i="1"/>
  <c r="Z113" i="1" s="1"/>
  <c r="X113" i="1"/>
  <c r="AA113" i="1" s="1"/>
  <c r="Y113" i="1"/>
  <c r="AB113" i="1" s="1"/>
  <c r="AC113" i="1" s="1"/>
  <c r="W110" i="1"/>
  <c r="Z110" i="1" s="1"/>
  <c r="X110" i="1"/>
  <c r="AA110" i="1" s="1"/>
  <c r="Y110" i="1"/>
  <c r="AB110" i="1" s="1"/>
  <c r="AC110" i="1" s="1"/>
  <c r="Y116" i="1"/>
  <c r="AB116" i="1" s="1"/>
  <c r="AC116" i="1" s="1"/>
  <c r="W116" i="1"/>
  <c r="Z116" i="1" s="1"/>
  <c r="X116" i="1"/>
  <c r="AA116" i="1" s="1"/>
  <c r="W97" i="1"/>
  <c r="Z97" i="1" s="1"/>
  <c r="X97" i="1"/>
  <c r="AA97" i="1" s="1"/>
  <c r="Y97" i="1"/>
  <c r="AB97" i="1" s="1"/>
  <c r="AC97" i="1" s="1"/>
  <c r="Y100" i="1"/>
  <c r="AB100" i="1" s="1"/>
  <c r="AC100" i="1" s="1"/>
  <c r="X100" i="1"/>
  <c r="AA100" i="1" s="1"/>
  <c r="W100" i="1"/>
  <c r="Z100" i="1" s="1"/>
  <c r="Y112" i="1"/>
  <c r="AB112" i="1" s="1"/>
  <c r="AC112" i="1" s="1"/>
  <c r="W112" i="1"/>
  <c r="Z112" i="1" s="1"/>
  <c r="X112" i="1"/>
  <c r="AA112" i="1" s="1"/>
  <c r="W94" i="1"/>
  <c r="Z94" i="1" s="1"/>
  <c r="X94" i="1"/>
  <c r="AA94" i="1" s="1"/>
  <c r="Y94" i="1"/>
  <c r="AB94" i="1" s="1"/>
  <c r="AC94" i="1" s="1"/>
  <c r="W98" i="1"/>
  <c r="Z98" i="1" s="1"/>
  <c r="X98" i="1"/>
  <c r="AA98" i="1" s="1"/>
  <c r="Y98" i="1"/>
  <c r="AB98" i="1" s="1"/>
  <c r="AC98" i="1" s="1"/>
  <c r="X95" i="1"/>
  <c r="AA95" i="1" s="1"/>
  <c r="Y95" i="1"/>
  <c r="AB95" i="1" s="1"/>
  <c r="AC95" i="1" s="1"/>
  <c r="W95" i="1"/>
  <c r="Z95" i="1" s="1"/>
  <c r="X111" i="1"/>
  <c r="AA111" i="1" s="1"/>
  <c r="Y111" i="1"/>
  <c r="AB111" i="1" s="1"/>
  <c r="AC111" i="1" s="1"/>
  <c r="W111" i="1"/>
  <c r="Z111" i="1" s="1"/>
  <c r="W101" i="1"/>
  <c r="Z101" i="1" s="1"/>
  <c r="X101" i="1"/>
  <c r="AA101" i="1" s="1"/>
  <c r="Y101" i="1"/>
  <c r="AB101" i="1" s="1"/>
  <c r="AC101" i="1" s="1"/>
  <c r="W109" i="1"/>
  <c r="Z109" i="1" s="1"/>
  <c r="X109" i="1"/>
  <c r="AA109" i="1" s="1"/>
  <c r="Y109" i="1"/>
  <c r="AB109" i="1" s="1"/>
  <c r="AC109" i="1" s="1"/>
  <c r="Y108" i="1"/>
  <c r="AB108" i="1" s="1"/>
  <c r="AC108" i="1" s="1"/>
  <c r="W108" i="1"/>
  <c r="Z108" i="1" s="1"/>
  <c r="X108" i="1"/>
  <c r="AA108" i="1" s="1"/>
  <c r="X107" i="1"/>
  <c r="AA107" i="1" s="1"/>
  <c r="Y107" i="1"/>
  <c r="AB107" i="1" s="1"/>
  <c r="AC107" i="1" s="1"/>
  <c r="W107" i="1"/>
  <c r="Z107" i="1" s="1"/>
  <c r="Y96" i="1"/>
  <c r="AB96" i="1" s="1"/>
  <c r="AC96" i="1" s="1"/>
  <c r="W96" i="1"/>
  <c r="Z96" i="1" s="1"/>
  <c r="X96" i="1"/>
  <c r="AA96" i="1" s="1"/>
  <c r="W105" i="1"/>
  <c r="Z105" i="1" s="1"/>
  <c r="X105" i="1"/>
  <c r="AA105" i="1" s="1"/>
  <c r="Y105" i="1"/>
  <c r="AB105" i="1" s="1"/>
  <c r="AC105" i="1" s="1"/>
  <c r="W93" i="1"/>
  <c r="Z93" i="1" s="1"/>
  <c r="X93" i="1"/>
  <c r="AA93" i="1" s="1"/>
  <c r="Y93" i="1"/>
  <c r="AB93" i="1" s="1"/>
  <c r="AC93" i="1" s="1"/>
  <c r="X91" i="1"/>
  <c r="AA91" i="1" s="1"/>
  <c r="Y91" i="1"/>
  <c r="AB91" i="1" s="1"/>
  <c r="AC91" i="1" s="1"/>
  <c r="W91" i="1"/>
  <c r="Z91" i="1" s="1"/>
  <c r="Y104" i="1"/>
  <c r="AB104" i="1" s="1"/>
  <c r="AC104" i="1" s="1"/>
  <c r="W104" i="1"/>
  <c r="Z104" i="1" s="1"/>
  <c r="X104" i="1"/>
  <c r="AA104" i="1" s="1"/>
  <c r="X115" i="1"/>
  <c r="AA115" i="1" s="1"/>
  <c r="Y115" i="1"/>
  <c r="AB115" i="1" s="1"/>
  <c r="AC115" i="1" s="1"/>
  <c r="W115" i="1"/>
  <c r="Z115" i="1" s="1"/>
  <c r="W106" i="1"/>
  <c r="Z106" i="1" s="1"/>
  <c r="X106" i="1"/>
  <c r="AA106" i="1" s="1"/>
  <c r="Y106" i="1"/>
  <c r="AB106" i="1" s="1"/>
  <c r="AC106" i="1" s="1"/>
  <c r="Y92" i="1"/>
  <c r="AB92" i="1" s="1"/>
  <c r="AC92" i="1" s="1"/>
  <c r="W92" i="1"/>
  <c r="Z92" i="1" s="1"/>
  <c r="X92" i="1"/>
  <c r="AA92" i="1" s="1"/>
  <c r="X103" i="1"/>
  <c r="AA103" i="1" s="1"/>
  <c r="Y103" i="1"/>
  <c r="AB103" i="1" s="1"/>
  <c r="AC103" i="1" s="1"/>
  <c r="W103" i="1"/>
  <c r="Z103" i="1" s="1"/>
  <c r="W114" i="1"/>
  <c r="Z114" i="1" s="1"/>
  <c r="X114" i="1"/>
  <c r="AA114" i="1" s="1"/>
  <c r="Y114" i="1"/>
  <c r="AB114" i="1" s="1"/>
  <c r="AC114" i="1" s="1"/>
  <c r="U310" i="1"/>
  <c r="AA310" i="1" l="1"/>
  <c r="Z310" i="1"/>
  <c r="AB310" i="1"/>
</calcChain>
</file>

<file path=xl/sharedStrings.xml><?xml version="1.0" encoding="utf-8"?>
<sst xmlns="http://schemas.openxmlformats.org/spreadsheetml/2006/main" count="2815" uniqueCount="789">
  <si>
    <t>Invoice Number</t>
  </si>
  <si>
    <t>Booking date</t>
  </si>
  <si>
    <t>Client name</t>
  </si>
  <si>
    <t>Guests</t>
  </si>
  <si>
    <t>Hotel name</t>
  </si>
  <si>
    <t>City</t>
  </si>
  <si>
    <t>Country</t>
  </si>
  <si>
    <t>Website currency</t>
  </si>
  <si>
    <t>Website rate/night</t>
  </si>
  <si>
    <t>WWstay currency</t>
  </si>
  <si>
    <t>WWstay rate/night</t>
  </si>
  <si>
    <t>Number of room nights</t>
  </si>
  <si>
    <t>Savings (USD)</t>
  </si>
  <si>
    <t>Savings (INR)</t>
  </si>
  <si>
    <t>WWSIN/1100334</t>
  </si>
  <si>
    <t>Indegene lifesystem Pvt. Ltd.</t>
  </si>
  <si>
    <t>Sandeep Gantotti</t>
  </si>
  <si>
    <t>Grand Hotel</t>
  </si>
  <si>
    <t>WWSIN/1100238</t>
  </si>
  <si>
    <t>Aditi Upadhyay</t>
  </si>
  <si>
    <t>Arabian Courtyard Hotel &amp; Spa</t>
  </si>
  <si>
    <t>Dubai</t>
  </si>
  <si>
    <t>United Arab Emirates</t>
  </si>
  <si>
    <t>US Dollar</t>
  </si>
  <si>
    <t>WWSIN/1100237</t>
  </si>
  <si>
    <t>INDEGENE LIFESYSTEMS Pvt. Ltd(Bangalore1)</t>
  </si>
  <si>
    <t>Harsha Arumugam</t>
  </si>
  <si>
    <t>WWSIN/1100225</t>
  </si>
  <si>
    <t>Sanjay Parikh</t>
  </si>
  <si>
    <t>ambassador Hotel Frankfurt</t>
  </si>
  <si>
    <t>Frankfurt</t>
  </si>
  <si>
    <t>Germany</t>
  </si>
  <si>
    <t>Euro</t>
  </si>
  <si>
    <t>WWSIN/1100224</t>
  </si>
  <si>
    <t>WWSIN/1100177</t>
  </si>
  <si>
    <t>Gaurav Kapoor</t>
  </si>
  <si>
    <t>ibis Gurgaon</t>
  </si>
  <si>
    <t>WWSIN/1100109</t>
  </si>
  <si>
    <t>Saurabh Jain</t>
  </si>
  <si>
    <t>Renaissance Istanbul Bosphorus Hotel</t>
  </si>
  <si>
    <t>Istanbul</t>
  </si>
  <si>
    <t>Turkey</t>
  </si>
  <si>
    <t>WWSIN/1100108</t>
  </si>
  <si>
    <t xml:space="preserve">Vivek Chaudhary </t>
  </si>
  <si>
    <t>The Plaza Hotel</t>
  </si>
  <si>
    <t>WWSIN/1100107</t>
  </si>
  <si>
    <t>WWSIN/1100064</t>
  </si>
  <si>
    <t>Ramachandran Ramalingam</t>
  </si>
  <si>
    <t>Staybridge Suites North Brunswick Hotel</t>
  </si>
  <si>
    <t>North Brunswick</t>
  </si>
  <si>
    <t>United States</t>
  </si>
  <si>
    <t>WWSIN/1100031</t>
  </si>
  <si>
    <t>Santa Grand Hotel Bugis</t>
  </si>
  <si>
    <t xml:space="preserve">Singapore </t>
  </si>
  <si>
    <t>Singapore</t>
  </si>
  <si>
    <t>WWSIN/1100854</t>
  </si>
  <si>
    <t>Arunjyoti Dasgupta</t>
  </si>
  <si>
    <t>Red Roof Inn Downtown</t>
  </si>
  <si>
    <t>Chicago</t>
  </si>
  <si>
    <t>WWSIN/1100802</t>
  </si>
  <si>
    <t>Manish Gupta</t>
  </si>
  <si>
    <t>Courtyard by Marriott Newark Liberty International Airport</t>
  </si>
  <si>
    <t>WWSIN/1100788</t>
  </si>
  <si>
    <t>Holiday Inn Bur Dubai - Embassy District</t>
  </si>
  <si>
    <t>WWSIN/1100745</t>
  </si>
  <si>
    <t>WWSIN/1100741</t>
  </si>
  <si>
    <t>Vivek Chaudhuri</t>
  </si>
  <si>
    <t>Dedeman Istanbul</t>
  </si>
  <si>
    <t>WWSIN/1100701</t>
  </si>
  <si>
    <t>Courtyard Cranbury South Brunswick</t>
  </si>
  <si>
    <t>WWSIN/1100673</t>
  </si>
  <si>
    <t>Raju Muralidhar</t>
  </si>
  <si>
    <t>InterCityHotel Frankfurt</t>
  </si>
  <si>
    <t>WWSIN/1100674</t>
  </si>
  <si>
    <t>Scandic Hotel Copenhagen</t>
  </si>
  <si>
    <t>Copenhagen</t>
  </si>
  <si>
    <t>Denmark</t>
  </si>
  <si>
    <t>WWSIN/1100675</t>
  </si>
  <si>
    <t>Hilton Copenhagen Airport Hotel</t>
  </si>
  <si>
    <t>WWSIN/1100670</t>
  </si>
  <si>
    <t>Ibis Geneve Aeroport</t>
  </si>
  <si>
    <t>Geneva</t>
  </si>
  <si>
    <t>Switzerland</t>
  </si>
  <si>
    <t>WWSIN/1100671</t>
  </si>
  <si>
    <t>WWSIN/1100663</t>
  </si>
  <si>
    <t>Shakun Gidwani</t>
  </si>
  <si>
    <t>NEW DELHI</t>
  </si>
  <si>
    <t>India</t>
  </si>
  <si>
    <t>Indian Rupees</t>
  </si>
  <si>
    <t>WWSIN/1100650</t>
  </si>
  <si>
    <t>Holiday Inn Rockland</t>
  </si>
  <si>
    <t>Rockland</t>
  </si>
  <si>
    <t>WWSIN/1100649</t>
  </si>
  <si>
    <t>Mercure Hotel Europe Basel</t>
  </si>
  <si>
    <t>Basel</t>
  </si>
  <si>
    <t>WWSIN/1100648</t>
  </si>
  <si>
    <t>Sanjay Suresh Parikh</t>
  </si>
  <si>
    <t xml:space="preserve">Courtyard by Marriott Cranbury South Brunswick </t>
  </si>
  <si>
    <t>WWSIN/1100647</t>
  </si>
  <si>
    <t>WWSIN/1100646</t>
  </si>
  <si>
    <t>WWSIN/1100645</t>
  </si>
  <si>
    <t>Novotel Brussels off Grand'Place</t>
  </si>
  <si>
    <t>Belgium</t>
  </si>
  <si>
    <t>WWSIN/1100619</t>
  </si>
  <si>
    <t>Quality Inn &amp; Suites P.E. Trudeau Airport</t>
  </si>
  <si>
    <t>Dorval</t>
  </si>
  <si>
    <t>Canada</t>
  </si>
  <si>
    <t>Canadian Dollar</t>
  </si>
  <si>
    <t>WWSIN/1100514</t>
  </si>
  <si>
    <t>Asheena Munjal</t>
  </si>
  <si>
    <t>Airport Hotel Basel</t>
  </si>
  <si>
    <t>WWSIN/1100527</t>
  </si>
  <si>
    <t>Crystal Crown Hotel Petaling Jaya</t>
  </si>
  <si>
    <t>Selangor</t>
  </si>
  <si>
    <t>Malaysia</t>
  </si>
  <si>
    <t>WWSIN/1100526</t>
  </si>
  <si>
    <t>Singapore Dollar</t>
  </si>
  <si>
    <t>WWSIN/1100488</t>
  </si>
  <si>
    <t xml:space="preserve">Karthik Enumulla </t>
  </si>
  <si>
    <t>Enea Hotel Aprilia</t>
  </si>
  <si>
    <t>Aprilia</t>
  </si>
  <si>
    <t>Italy</t>
  </si>
  <si>
    <t>WWSIN/1100487</t>
  </si>
  <si>
    <t>WWSIN/1100452</t>
  </si>
  <si>
    <t>Wajiha Tahar Ali</t>
  </si>
  <si>
    <t>HYATT house Bridgewater</t>
  </si>
  <si>
    <t>New Jersey</t>
  </si>
  <si>
    <t>WWSIN/1101296</t>
  </si>
  <si>
    <t>2013-06-26</t>
  </si>
  <si>
    <t>2013-07-12</t>
  </si>
  <si>
    <t>Muralidhar Konduru</t>
  </si>
  <si>
    <t>Hilton Garden Inn Frankfurt Airport</t>
  </si>
  <si>
    <t>WWSIN/1101295</t>
  </si>
  <si>
    <t>2013-07-05</t>
  </si>
  <si>
    <t>Sheraton Heathrow Hotel</t>
  </si>
  <si>
    <t>West Drayton</t>
  </si>
  <si>
    <t>United Kingdom</t>
  </si>
  <si>
    <t>Pound</t>
  </si>
  <si>
    <t>WWSIN/1101294</t>
  </si>
  <si>
    <t>WWSIN/1101207</t>
  </si>
  <si>
    <t>2013-06-21</t>
  </si>
  <si>
    <t>Mercure Europe</t>
  </si>
  <si>
    <t>WWSIN/1101206</t>
  </si>
  <si>
    <t>Ambassador Frankfurt</t>
  </si>
  <si>
    <t>WWSIN/1101205</t>
  </si>
  <si>
    <t>WWSIN/1101180</t>
  </si>
  <si>
    <t>2013-06-19</t>
  </si>
  <si>
    <t>WWSIN/1101158</t>
  </si>
  <si>
    <t>2013-06-18</t>
  </si>
  <si>
    <t>WWSIN/1101020</t>
  </si>
  <si>
    <t>2013-06-10</t>
  </si>
  <si>
    <t>Sukhvinder Kaur</t>
  </si>
  <si>
    <t>Appart'Hotel Odalys Ferney Genève</t>
  </si>
  <si>
    <t>France</t>
  </si>
  <si>
    <t>WWSIN/1100997</t>
  </si>
  <si>
    <t>2013-06-06</t>
  </si>
  <si>
    <t>2013-06-07</t>
  </si>
  <si>
    <t>WWSIN/1100993</t>
  </si>
  <si>
    <t>Mainzer Hof</t>
  </si>
  <si>
    <t>Mainz</t>
  </si>
  <si>
    <t>WWSIN/1100992</t>
  </si>
  <si>
    <t>Pradip Advani</t>
  </si>
  <si>
    <t>WWSIN/1100990</t>
  </si>
  <si>
    <t>2013-06-11</t>
  </si>
  <si>
    <t>Arjaan by Rotana - Dubai Media City</t>
  </si>
  <si>
    <t>WWSIN/1100083</t>
  </si>
  <si>
    <t>Arunjyoti Dasgupta,Samrat Chaudhuri</t>
  </si>
  <si>
    <t>Holiday Inn Express Washington DC Northeast</t>
  </si>
  <si>
    <t>washington</t>
  </si>
  <si>
    <t>WWSIN/1101821</t>
  </si>
  <si>
    <t>2013-07-31</t>
  </si>
  <si>
    <t>SANJAY VIRMANI</t>
  </si>
  <si>
    <t>The Bell Hotel</t>
  </si>
  <si>
    <t>England</t>
  </si>
  <si>
    <t>WWSIN/1101820</t>
  </si>
  <si>
    <t>Shubha Rao</t>
  </si>
  <si>
    <t>WWSIN/1101786</t>
  </si>
  <si>
    <t>2013-07-29</t>
  </si>
  <si>
    <t>Hardeep Singh</t>
  </si>
  <si>
    <t>Courtyard by Marriott Zurich North</t>
  </si>
  <si>
    <t>Zurich</t>
  </si>
  <si>
    <t>WWSIN/1101785</t>
  </si>
  <si>
    <t>WWSIN/1101784</t>
  </si>
  <si>
    <t>ibis London Gatwick Airport</t>
  </si>
  <si>
    <t xml:space="preserve">Gatwick </t>
  </si>
  <si>
    <t>WWSIN/1101783</t>
  </si>
  <si>
    <t>WWSIN/1101759</t>
  </si>
  <si>
    <t>2013-07-26</t>
  </si>
  <si>
    <t>Parkroyal On Kitchener Road</t>
  </si>
  <si>
    <t>WWSIN/1101746</t>
  </si>
  <si>
    <t>Premier Inn London Kew</t>
  </si>
  <si>
    <t xml:space="preserve">Middlesex </t>
  </si>
  <si>
    <t>WWSIN/1101743</t>
  </si>
  <si>
    <t>WWSIN/1101735</t>
  </si>
  <si>
    <t>2013-07-25</t>
  </si>
  <si>
    <t>Indegene Lifesystems Pvt.Ltd. Unit 2</t>
  </si>
  <si>
    <t xml:space="preserve">Ibis London Heathrow Airport </t>
  </si>
  <si>
    <t>Hayes</t>
  </si>
  <si>
    <t>WWSIN/1101734</t>
  </si>
  <si>
    <t>Ibis Zurich Messe-Airport</t>
  </si>
  <si>
    <t>WWSIN/1101733</t>
  </si>
  <si>
    <t>Radisson Blu Edwardian Heathrow Hotel</t>
  </si>
  <si>
    <t>WWSIN/1101732</t>
  </si>
  <si>
    <t>WWSIN/1101731</t>
  </si>
  <si>
    <t>WWSIN/1101712</t>
  </si>
  <si>
    <t>2013-07-24</t>
  </si>
  <si>
    <t>Shashank Kansal</t>
  </si>
  <si>
    <t>Ibis Brussels Off Grand Place</t>
  </si>
  <si>
    <t>WWSIN/1101701</t>
  </si>
  <si>
    <t>2013-07-23</t>
  </si>
  <si>
    <t>Dedeman Hotel Istanbul</t>
  </si>
  <si>
    <t>Tuvalu</t>
  </si>
  <si>
    <t>WWSIN/1101700</t>
  </si>
  <si>
    <t>Bhaskar Patil</t>
  </si>
  <si>
    <t>WWSIN/1101698</t>
  </si>
  <si>
    <t>ibis Paris Boulogne Billancourt</t>
  </si>
  <si>
    <t>Boulogne-Billancourt</t>
  </si>
  <si>
    <t>WWSIN/1101699</t>
  </si>
  <si>
    <t>WWSIN/1101670</t>
  </si>
  <si>
    <t>2013-07-22</t>
  </si>
  <si>
    <t>Ibis gurgaon</t>
  </si>
  <si>
    <t>Gurgaon</t>
  </si>
  <si>
    <t>WWSIN/1101669</t>
  </si>
  <si>
    <t>Anand Kiran</t>
  </si>
  <si>
    <t>WWSIN/1101668</t>
  </si>
  <si>
    <t>WWSIN/1101626</t>
  </si>
  <si>
    <t>2013-07-18</t>
  </si>
  <si>
    <t>Arabian Courtyard</t>
  </si>
  <si>
    <t>WWSIN/1101598</t>
  </si>
  <si>
    <t>2013-07-16</t>
  </si>
  <si>
    <t>Damanbir Singh</t>
  </si>
  <si>
    <t>Aloft Kuala Lumpur Sentral</t>
  </si>
  <si>
    <t>Kuala Lumpur</t>
  </si>
  <si>
    <t>WWSIN/1101588</t>
  </si>
  <si>
    <t>2013-07-15</t>
  </si>
  <si>
    <t>WWSIN/1101587</t>
  </si>
  <si>
    <t>Ibis London Euston St Pancras</t>
  </si>
  <si>
    <t>WWSIN/1101586</t>
  </si>
  <si>
    <t>WWSIN/1101562</t>
  </si>
  <si>
    <t>Ashish Kumar Pandita</t>
  </si>
  <si>
    <t>Advena Europa Hotel Mainz</t>
  </si>
  <si>
    <t>WWSIN/1101533</t>
  </si>
  <si>
    <t>2013-07-11</t>
  </si>
  <si>
    <t>Tanu Priya</t>
  </si>
  <si>
    <t>MONDESTAY Midosuji-Umeda</t>
  </si>
  <si>
    <t>Osaka</t>
  </si>
  <si>
    <t>Japan</t>
  </si>
  <si>
    <t>WWSIN/1101464</t>
  </si>
  <si>
    <t>Aakash Deep Sharma</t>
  </si>
  <si>
    <t>London Serviced apartment Courtfield</t>
  </si>
  <si>
    <t>WWSIN/1101389</t>
  </si>
  <si>
    <t>2013-07-01</t>
  </si>
  <si>
    <t>Lin Wei Han</t>
  </si>
  <si>
    <t>Millennium Seoul Hilton</t>
  </si>
  <si>
    <t>Seoul</t>
  </si>
  <si>
    <t>Korea, Republic of  (South Korea)</t>
  </si>
  <si>
    <t>WWSIN/1101388</t>
  </si>
  <si>
    <t>WWSIN/1101387</t>
  </si>
  <si>
    <t>WWSIN/1102472</t>
  </si>
  <si>
    <t>Swetha Shetty</t>
  </si>
  <si>
    <t>WWSIN/1102471</t>
  </si>
  <si>
    <t>Rohan Seth</t>
  </si>
  <si>
    <t>Holiday Inn Zurich Messe</t>
  </si>
  <si>
    <t>WWSIN/1102470</t>
  </si>
  <si>
    <t>WWSIN/1102469</t>
  </si>
  <si>
    <t>Hotel Gran Derby</t>
  </si>
  <si>
    <t>Barcelona</t>
  </si>
  <si>
    <t>Spain</t>
  </si>
  <si>
    <t>WWSIN/1102424</t>
  </si>
  <si>
    <t>Divya Malik</t>
  </si>
  <si>
    <t xml:space="preserve"> NH Frankfurt Niederrad</t>
  </si>
  <si>
    <t>WWSIN/1102425</t>
  </si>
  <si>
    <t>WWSIN/1102397</t>
  </si>
  <si>
    <t>Samapti Barai</t>
  </si>
  <si>
    <t>WWSIN/1102395</t>
  </si>
  <si>
    <t>Ibis Mumbai Airport</t>
  </si>
  <si>
    <t>Mumbai</t>
  </si>
  <si>
    <t>WWSIN/1102275</t>
  </si>
  <si>
    <t>Vikramadith Raman</t>
  </si>
  <si>
    <t>WWSIN/1102274</t>
  </si>
  <si>
    <t>WWSIN/1102273</t>
  </si>
  <si>
    <t>WWSIN/1102250</t>
  </si>
  <si>
    <t>Hotel Bel Air Copenhagen</t>
  </si>
  <si>
    <t>Kastrup</t>
  </si>
  <si>
    <t>WWSIN/1102249</t>
  </si>
  <si>
    <t>Hotel Minerva</t>
  </si>
  <si>
    <t>WWSIN/1102221</t>
  </si>
  <si>
    <t>Sheraton Heathrow</t>
  </si>
  <si>
    <t>WWSIN/1102220</t>
  </si>
  <si>
    <t>WWSIN/1102219</t>
  </si>
  <si>
    <t>WWSIN/1102185</t>
  </si>
  <si>
    <t>WWSIN/1102118</t>
  </si>
  <si>
    <t>WWSIN/1102117</t>
  </si>
  <si>
    <t>Radisson Blu Hotel</t>
  </si>
  <si>
    <t>WWSIN/1102116</t>
  </si>
  <si>
    <t>WWSIN/1102093</t>
  </si>
  <si>
    <t>V Hotel Lavender</t>
  </si>
  <si>
    <t>WWSIN/1102077</t>
  </si>
  <si>
    <t>Link Hotel</t>
  </si>
  <si>
    <t>WWSIN/1102076</t>
  </si>
  <si>
    <t>WWSIN/1102019</t>
  </si>
  <si>
    <t>Karthik Prabhakar</t>
  </si>
  <si>
    <t>Red Fox Hotel</t>
  </si>
  <si>
    <t>WWSIN/1102018</t>
  </si>
  <si>
    <t>Kushal Manupati</t>
  </si>
  <si>
    <t>WWSIN/1102017</t>
  </si>
  <si>
    <t>WWSIN/1101989</t>
  </si>
  <si>
    <t>WWSIN/1101988</t>
  </si>
  <si>
    <t>WWSIN/1101986</t>
  </si>
  <si>
    <t>WWSIN/1101984</t>
  </si>
  <si>
    <t>WWSIN/1101937</t>
  </si>
  <si>
    <t>Royal Pacific Hotel</t>
  </si>
  <si>
    <t>Sydney</t>
  </si>
  <si>
    <t>Australia</t>
  </si>
  <si>
    <t>Australian Dollar</t>
  </si>
  <si>
    <t>WWSIN/1101936</t>
  </si>
  <si>
    <t>SNEHAL SHIVALING KATARE</t>
  </si>
  <si>
    <t>WWSIN/1101931</t>
  </si>
  <si>
    <t>Girish Prasad</t>
  </si>
  <si>
    <t>Sheraton Skyline Hotel London Heathrow</t>
  </si>
  <si>
    <t>WWSIN/1101925</t>
  </si>
  <si>
    <t>Karthik Enumulla</t>
  </si>
  <si>
    <t>WWSIN/1101896</t>
  </si>
  <si>
    <t>DoubleTree by Hilton London Heathrow Airport</t>
  </si>
  <si>
    <t>Heathrow</t>
  </si>
  <si>
    <t>WWSIN/1101890</t>
  </si>
  <si>
    <t>WWSIN/1101868</t>
  </si>
  <si>
    <t>WWSIN/1101866</t>
  </si>
  <si>
    <t>WWSIN/1102986</t>
  </si>
  <si>
    <t>2013-09-30</t>
  </si>
  <si>
    <t>The Menzies Sydney</t>
  </si>
  <si>
    <t>WWSIN/1102970</t>
  </si>
  <si>
    <t>Muralidhar Raju Konduru</t>
  </si>
  <si>
    <t>Premier Inn Heathrow Airport Terminal 5</t>
  </si>
  <si>
    <t>WWSIN/1102965</t>
  </si>
  <si>
    <t>Park Inn by Radisson Copenhagen Airport</t>
  </si>
  <si>
    <t>WWSIN/1102964</t>
  </si>
  <si>
    <t>Ibis Frankfurt Airport</t>
  </si>
  <si>
    <t>WWSIN/1102963</t>
  </si>
  <si>
    <t>Holiday Inn Express Geneva Airport</t>
  </si>
  <si>
    <t>WWSIN/1102954</t>
  </si>
  <si>
    <t>Holiday Inn Paris Gare De l'Est</t>
  </si>
  <si>
    <t>Paris</t>
  </si>
  <si>
    <t>WWSIN/1102927</t>
  </si>
  <si>
    <t>2013-09-27</t>
  </si>
  <si>
    <t>WWSIN/1102926</t>
  </si>
  <si>
    <t>WWSIN/1102918</t>
  </si>
  <si>
    <t>Kapil Daga</t>
  </si>
  <si>
    <t>Village Hotel Albert Court</t>
  </si>
  <si>
    <t>WWSIN/1102867</t>
  </si>
  <si>
    <t>2013-09-24</t>
  </si>
  <si>
    <t>NH Frankfurt Moerfelden</t>
  </si>
  <si>
    <t>WWSIN/1102861</t>
  </si>
  <si>
    <t>WWSIN/1102860</t>
  </si>
  <si>
    <t>ibis Frankfurt Airport</t>
  </si>
  <si>
    <t>WWSIN/1102849</t>
  </si>
  <si>
    <t>2013-09-23</t>
  </si>
  <si>
    <t>WWSIN/1102827</t>
  </si>
  <si>
    <t>2013-09-20</t>
  </si>
  <si>
    <t xml:space="preserve">Shyam Dattani </t>
  </si>
  <si>
    <t xml:space="preserve">City Garden Hotel </t>
  </si>
  <si>
    <t>Hong kong</t>
  </si>
  <si>
    <t>Hong Kong</t>
  </si>
  <si>
    <t>WWSIN/1102802</t>
  </si>
  <si>
    <t>2013-09-19</t>
  </si>
  <si>
    <t xml:space="preserve">Hotel &amp; Restaurant Danner </t>
  </si>
  <si>
    <t>Rheinfelden</t>
  </si>
  <si>
    <t>WWSIN/1102786</t>
  </si>
  <si>
    <t>2013-09-18</t>
  </si>
  <si>
    <t>SRIDHARAN RENGACHARI</t>
  </si>
  <si>
    <t>Quality Inn &amp; Suites Aéroport P.E. Montréal-Trudeau Airport</t>
  </si>
  <si>
    <t>Montreal</t>
  </si>
  <si>
    <t>WWSIN/1102785</t>
  </si>
  <si>
    <t xml:space="preserve">Best Western Grant Park </t>
  </si>
  <si>
    <t>Illinois</t>
  </si>
  <si>
    <t>WWSIN/1102783</t>
  </si>
  <si>
    <t>Bhaskar Rajakumar</t>
  </si>
  <si>
    <t>Hotel Regal Enclave</t>
  </si>
  <si>
    <t>WWSIN/1102779</t>
  </si>
  <si>
    <t>Punita Mittal</t>
  </si>
  <si>
    <t>WWSIN/1102761</t>
  </si>
  <si>
    <t>2013-09-16</t>
  </si>
  <si>
    <t>ibis Brussels off Grand' Place</t>
  </si>
  <si>
    <t>WWSIN/1102759</t>
  </si>
  <si>
    <t>Mercure Paris gare du Nord la Fayette</t>
  </si>
  <si>
    <t>WWSIN/1102755</t>
  </si>
  <si>
    <t>WWSUS/1101210</t>
  </si>
  <si>
    <t>2013-09-12</t>
  </si>
  <si>
    <t>Indegene(CME Universe LLC)</t>
  </si>
  <si>
    <t>John Bisognano</t>
  </si>
  <si>
    <t>Radisson Blu Hotel New Delhi Dwarka</t>
  </si>
  <si>
    <t>WWSUS/1101209</t>
  </si>
  <si>
    <t>Sanjay Rajagopalan</t>
  </si>
  <si>
    <t>WWSUS/1101208</t>
  </si>
  <si>
    <t>Michael Miller</t>
  </si>
  <si>
    <t>Vivanta by Taj - Gomti Nagar, Lucknow</t>
  </si>
  <si>
    <t>Lucknow</t>
  </si>
  <si>
    <t>WWSUS/1101207</t>
  </si>
  <si>
    <t>WWSIN/1102663</t>
  </si>
  <si>
    <t>DoubleTree by Hilton Hotel Kuala Lumpur</t>
  </si>
  <si>
    <t>WWSUS/1101206</t>
  </si>
  <si>
    <t>Radisson Blu Hotel Ahmedabad</t>
  </si>
  <si>
    <t>Ahmedabad</t>
  </si>
  <si>
    <t>WWSUS/1101205</t>
  </si>
  <si>
    <t>WWSUS/1101204</t>
  </si>
  <si>
    <t>WWSIN/1102655</t>
  </si>
  <si>
    <t>WWSUS/1101203</t>
  </si>
  <si>
    <t>2013-09-11</t>
  </si>
  <si>
    <t>Lisa Lynn Miller</t>
  </si>
  <si>
    <t>Vivanta by Taj - Holiday Village, Goa</t>
  </si>
  <si>
    <t>Candolim</t>
  </si>
  <si>
    <t>WWSUS/1101202</t>
  </si>
  <si>
    <t>WWSUS/1101201</t>
  </si>
  <si>
    <t>The Orchid, Mumbai</t>
  </si>
  <si>
    <t>WWSUS/1101200</t>
  </si>
  <si>
    <t>WWSIN/1102630</t>
  </si>
  <si>
    <t>WWSIN/1102612</t>
  </si>
  <si>
    <t>2013-09-10</t>
  </si>
  <si>
    <t>Sridharan Vijaya Rengachari</t>
  </si>
  <si>
    <t>The Whitehall Hotel</t>
  </si>
  <si>
    <t>WWSIN/1102589</t>
  </si>
  <si>
    <t>2013-09-06</t>
  </si>
  <si>
    <t>WWSIN/1102591</t>
  </si>
  <si>
    <t xml:space="preserve">Hyatt Hyderabad </t>
  </si>
  <si>
    <t>Hyderabad</t>
  </si>
  <si>
    <t>WWSIN/1102590</t>
  </si>
  <si>
    <t>Jeyraj Sundaram</t>
  </si>
  <si>
    <t>WWSIN/1102580</t>
  </si>
  <si>
    <t>Dr Bhaskar Rajakumar</t>
  </si>
  <si>
    <t>Metropark Hotel Kowloon</t>
  </si>
  <si>
    <t>Kowloon</t>
  </si>
  <si>
    <t>WWSIN/1102537</t>
  </si>
  <si>
    <t>2013-09-04</t>
  </si>
  <si>
    <t>WWSIN/1102500</t>
  </si>
  <si>
    <t>2013-09-03</t>
  </si>
  <si>
    <t>WWSIN/1103529</t>
  </si>
  <si>
    <t>2013-10-29</t>
  </si>
  <si>
    <t>Eaton Smart, New Delhi Airport Transit Hotel</t>
  </si>
  <si>
    <t>new delhi</t>
  </si>
  <si>
    <t>WWSIN/1103515</t>
  </si>
  <si>
    <t>2013-10-28</t>
  </si>
  <si>
    <t>Nikita G</t>
  </si>
  <si>
    <t>WWSIN/1103511</t>
  </si>
  <si>
    <t>Classic Diplomat - New Delhi</t>
  </si>
  <si>
    <t>WWSIN/1103510</t>
  </si>
  <si>
    <t>WWSIN/1103480</t>
  </si>
  <si>
    <t>2013-10-25</t>
  </si>
  <si>
    <t>AC Hotel Barcelona Forum by Marriott</t>
  </si>
  <si>
    <t>WWSIN/1103466</t>
  </si>
  <si>
    <t xml:space="preserve">Novotel Citygate Hong Kong </t>
  </si>
  <si>
    <t>Tung Chung</t>
  </si>
  <si>
    <t>WWSIN/1103460</t>
  </si>
  <si>
    <t>2013-10-24</t>
  </si>
  <si>
    <t>Hotel Lawrence Dallas</t>
  </si>
  <si>
    <t>Dallas</t>
  </si>
  <si>
    <t>WWSIN/1103442</t>
  </si>
  <si>
    <t>2013-10-23</t>
  </si>
  <si>
    <t>ibis Gurgaon, Gurgaon</t>
  </si>
  <si>
    <t>Delhi</t>
  </si>
  <si>
    <t>WWSIN/1103443</t>
  </si>
  <si>
    <t>Novotel Hyderabad Convention Center</t>
  </si>
  <si>
    <t>WWSIN/1103435</t>
  </si>
  <si>
    <t>2013-10-22</t>
  </si>
  <si>
    <t>Harsha Arumugam Ram Mohan</t>
  </si>
  <si>
    <t>WWSIN/1103272</t>
  </si>
  <si>
    <t>2013-10-12</t>
  </si>
  <si>
    <t>Sofie-Anh Duranceau</t>
  </si>
  <si>
    <t xml:space="preserve">Shibuya Excel Hotel Tokyu </t>
  </si>
  <si>
    <t>Tokyo</t>
  </si>
  <si>
    <t>WWSIN/1103273</t>
  </si>
  <si>
    <t>Wei Han Lin</t>
  </si>
  <si>
    <t>WWSIN/1103252</t>
  </si>
  <si>
    <t>2013-10-11</t>
  </si>
  <si>
    <t>Coral Deira Hotel</t>
  </si>
  <si>
    <t>WWSIN/1103202</t>
  </si>
  <si>
    <t>2013-10-10</t>
  </si>
  <si>
    <t>SwissOtel</t>
  </si>
  <si>
    <t>Beijing</t>
  </si>
  <si>
    <t>China</t>
  </si>
  <si>
    <t>WWSIN/1103203</t>
  </si>
  <si>
    <t>WWSIN/1103173</t>
  </si>
  <si>
    <t>2013-10-08</t>
  </si>
  <si>
    <t>Orchard Parade Hotel</t>
  </si>
  <si>
    <t>WWSIN/1103167</t>
  </si>
  <si>
    <t>Priyanka Agarwal</t>
  </si>
  <si>
    <t>ibis Antibes Sophia Antipolis</t>
  </si>
  <si>
    <t>WWSIN/1103166</t>
  </si>
  <si>
    <t>The Thames Hotel</t>
  </si>
  <si>
    <t>Maidenhead</t>
  </si>
  <si>
    <t>WWSIN/1103156</t>
  </si>
  <si>
    <t>WWSIN/1103157</t>
  </si>
  <si>
    <t>WWSIN/1103078</t>
  </si>
  <si>
    <t>2013-10-04</t>
  </si>
  <si>
    <t>Avg. IBR Rate</t>
  </si>
  <si>
    <t>Total (USD)</t>
  </si>
  <si>
    <t>% Age</t>
  </si>
  <si>
    <t>WWSIN/1104237</t>
  </si>
  <si>
    <t>2013-11-29</t>
  </si>
  <si>
    <t>Sheila Chandy</t>
  </si>
  <si>
    <t>Shinjuku Washington Hotel(New Building)</t>
  </si>
  <si>
    <t>tokyo</t>
  </si>
  <si>
    <t>WWSIN/1104236</t>
  </si>
  <si>
    <t>ANAND KIRAN PRAFULA CHANDRA NIJEGEL</t>
  </si>
  <si>
    <t>WWSIN/1104234</t>
  </si>
  <si>
    <t>The Royale Bintang Damansara Hotel</t>
  </si>
  <si>
    <t>Petaling Jaya</t>
  </si>
  <si>
    <t>WWSIN/1104235</t>
  </si>
  <si>
    <t>Ramee Guestline Hotel Juhu</t>
  </si>
  <si>
    <t>WWSIN/1104171</t>
  </si>
  <si>
    <t>2013-11-28</t>
  </si>
  <si>
    <t>WWSIN/1104100</t>
  </si>
  <si>
    <t>2013-11-24</t>
  </si>
  <si>
    <t>Golden Tulip Opera de Noailles</t>
  </si>
  <si>
    <t>WWSIN/1104101</t>
  </si>
  <si>
    <t>WWSIN/1104033</t>
  </si>
  <si>
    <t>2013-11-20</t>
  </si>
  <si>
    <t>La Quinta Inn New Orleans West Bank / Gretna</t>
  </si>
  <si>
    <t>Gretna</t>
  </si>
  <si>
    <t>WWSIN/1104032</t>
  </si>
  <si>
    <t>Swapnil Suresh Ambulkar</t>
  </si>
  <si>
    <t>WWSIN/1103979</t>
  </si>
  <si>
    <t>2013-11-18</t>
  </si>
  <si>
    <t>WWSIN/1103959</t>
  </si>
  <si>
    <t>2013-11-16</t>
  </si>
  <si>
    <t>Hotel Novotel Mainz</t>
  </si>
  <si>
    <t>WWSIN/1103960</t>
  </si>
  <si>
    <t>Park Inn Berlin</t>
  </si>
  <si>
    <t>Berlin</t>
  </si>
  <si>
    <t>WWSIN/1103874</t>
  </si>
  <si>
    <t>2013-11-14</t>
  </si>
  <si>
    <t>NH Zürich Airport Hotel</t>
  </si>
  <si>
    <t>WWSIN/1103875</t>
  </si>
  <si>
    <t>Syed Mohammad Shakeel Raza</t>
  </si>
  <si>
    <t>The Oberoi</t>
  </si>
  <si>
    <t>WWSIN/1103861</t>
  </si>
  <si>
    <t>2013-11-13</t>
  </si>
  <si>
    <t xml:space="preserve"> Regenta One</t>
  </si>
  <si>
    <t>WWSIN/1103822</t>
  </si>
  <si>
    <t>2013-11-12</t>
  </si>
  <si>
    <t>WWSIN/1103748</t>
  </si>
  <si>
    <t>2013-11-08</t>
  </si>
  <si>
    <t>Bhaskar Rajakumar,Varun Bhargava</t>
  </si>
  <si>
    <t>Hilton Anatole</t>
  </si>
  <si>
    <t>WWSIN/1103742</t>
  </si>
  <si>
    <t>Mercure Paris Terminus Nord</t>
  </si>
  <si>
    <t>WWSIN/1103741</t>
  </si>
  <si>
    <t>WWSIN/1103740</t>
  </si>
  <si>
    <t>Adagio Basel City - Aparthotel</t>
  </si>
  <si>
    <t>WWSIN/1103739</t>
  </si>
  <si>
    <t>WWSIN/1103667</t>
  </si>
  <si>
    <t>2013-11-05</t>
  </si>
  <si>
    <t>Ibis Styles Paris Gare de l'Est Chateau Landon</t>
  </si>
  <si>
    <t>WWSIN/1103666</t>
  </si>
  <si>
    <t>ibis Frankfurt Airport, Kelsterbach</t>
  </si>
  <si>
    <t>Kelsterbach</t>
  </si>
  <si>
    <t>WWSIN/1103665</t>
  </si>
  <si>
    <t>Scandic Oslo Airport, Gardermoen</t>
  </si>
  <si>
    <t>Gardermoen</t>
  </si>
  <si>
    <t>Norway</t>
  </si>
  <si>
    <t>WWSIN/1103664</t>
  </si>
  <si>
    <t>Think Apartments Earls Court</t>
  </si>
  <si>
    <t>WWSIN/1103612</t>
  </si>
  <si>
    <t>2013-11-01</t>
  </si>
  <si>
    <t>WWSIN/1104617</t>
  </si>
  <si>
    <t>2013-12-30</t>
  </si>
  <si>
    <t>Hilton Mainz City</t>
  </si>
  <si>
    <t>WWSIN/1104612</t>
  </si>
  <si>
    <t>WWSIN/1104611</t>
  </si>
  <si>
    <t>WWSIN/1104608</t>
  </si>
  <si>
    <t>Indegene Lifesystems Pvt. Ltd. SEZ01</t>
  </si>
  <si>
    <t>BHASKAR RANGNATH PATIL</t>
  </si>
  <si>
    <t>Metro Hotel Sydney Central Haymarket</t>
  </si>
  <si>
    <t xml:space="preserve">New South Wales </t>
  </si>
  <si>
    <t>WWSIN/1104603</t>
  </si>
  <si>
    <t>2013-12-28</t>
  </si>
  <si>
    <t>Amit Srivastava</t>
  </si>
  <si>
    <t>Novotel Century Hong Kong</t>
  </si>
  <si>
    <t>WWSIN/1104583</t>
  </si>
  <si>
    <t>2013-12-26</t>
  </si>
  <si>
    <t>Best Western Grand City Hotel Frankfurt</t>
  </si>
  <si>
    <t>WWSIN/1104562</t>
  </si>
  <si>
    <t>2013-12-21</t>
  </si>
  <si>
    <t>Mercure Hotel Frankfurt Airport</t>
  </si>
  <si>
    <t>WWSIN/1104561</t>
  </si>
  <si>
    <t>Ibis Paris CDG Terminal Roissy</t>
  </si>
  <si>
    <t>paris</t>
  </si>
  <si>
    <t>WWSIN/1104560</t>
  </si>
  <si>
    <t xml:space="preserve">Scandic Copenhagen </t>
  </si>
  <si>
    <t>WWSIN/1104559</t>
  </si>
  <si>
    <t>WWSIN/1104498</t>
  </si>
  <si>
    <t>2013-12-16</t>
  </si>
  <si>
    <t>Fanny Jouanique</t>
  </si>
  <si>
    <t>WWSIN/1104484</t>
  </si>
  <si>
    <t>2013-12-13</t>
  </si>
  <si>
    <t>WWSIN/1104438</t>
  </si>
  <si>
    <t>2013-12-10</t>
  </si>
  <si>
    <t>Holiday Inn Dubai - Downtown Duba</t>
  </si>
  <si>
    <t>WWSIN/1104414</t>
  </si>
  <si>
    <t>2013-12-09</t>
  </si>
  <si>
    <t>WWSIN/1104413</t>
  </si>
  <si>
    <t>Novotel Brussels Airport</t>
  </si>
  <si>
    <t>WWSIN/1104412</t>
  </si>
  <si>
    <t>Hotel du Commerce</t>
  </si>
  <si>
    <t>WWSIN/1104411</t>
  </si>
  <si>
    <t>WWSIN/1104369</t>
  </si>
  <si>
    <t>2013-12-06</t>
  </si>
  <si>
    <t>WWSIN/1104349</t>
  </si>
  <si>
    <t>2013-12-05</t>
  </si>
  <si>
    <t>Extended Stay America Hotel Los Angeles – Glendale</t>
  </si>
  <si>
    <t>Glendale</t>
  </si>
  <si>
    <t>WWSIN/1104336</t>
  </si>
  <si>
    <t>Best Western Grant Park</t>
  </si>
  <si>
    <t>WWSIN/1104337</t>
  </si>
  <si>
    <t>WWSIN/1104305</t>
  </si>
  <si>
    <t>2013-12-03</t>
  </si>
  <si>
    <t xml:space="preserve">Landmark Bangkok </t>
  </si>
  <si>
    <t>Bangkok</t>
  </si>
  <si>
    <t>Thailand</t>
  </si>
  <si>
    <t>WWSIN/1104293</t>
  </si>
  <si>
    <t>WWSIN/1104294</t>
  </si>
  <si>
    <t>WWSIN/1104295</t>
  </si>
  <si>
    <t>WWSIN/1104296</t>
  </si>
  <si>
    <t>WWSIN/1104297</t>
  </si>
  <si>
    <t>WWSIN/1104298</t>
  </si>
  <si>
    <t>WWSIN/1104299</t>
  </si>
  <si>
    <t>WWSIN/1104300</t>
  </si>
  <si>
    <t>WWSIN/1104301</t>
  </si>
  <si>
    <t>WWSIN/1104302</t>
  </si>
  <si>
    <t>WWSIN/1104303</t>
  </si>
  <si>
    <t>WWSIN/1104255</t>
  </si>
  <si>
    <t>2013-12-02</t>
  </si>
  <si>
    <t>Oaks on Castlereagh</t>
  </si>
  <si>
    <t>WWSIN/1105234</t>
  </si>
  <si>
    <t>The Orchid</t>
  </si>
  <si>
    <t>WWSIN/1105214</t>
  </si>
  <si>
    <t>RENAISSANCE KUALA LUMPUR HOTEL</t>
  </si>
  <si>
    <t>WWSIN/1105213</t>
  </si>
  <si>
    <t>WWSIN/1105194</t>
  </si>
  <si>
    <t xml:space="preserve">Clarks Avadh View Hotel </t>
  </si>
  <si>
    <t>WWSIN/1105191</t>
  </si>
  <si>
    <t>Sridhar V</t>
  </si>
  <si>
    <t>WWSIN/1105179</t>
  </si>
  <si>
    <t>Bayview Hotel</t>
  </si>
  <si>
    <t>WWSIN/1105177</t>
  </si>
  <si>
    <t xml:space="preserve">Bina Patil </t>
  </si>
  <si>
    <t>WWSIN/1105176</t>
  </si>
  <si>
    <t>Srihari S</t>
  </si>
  <si>
    <t>WWSIN/1105111</t>
  </si>
  <si>
    <t>Mercure Stoller Zurich</t>
  </si>
  <si>
    <t>WWSIN/1105033</t>
  </si>
  <si>
    <t xml:space="preserve">Novotel Singapore Clarke Quay </t>
  </si>
  <si>
    <t>WWSIN/1105022</t>
  </si>
  <si>
    <t xml:space="preserve">Holiday Inn Express Zurich Airport </t>
  </si>
  <si>
    <t>WWSIN/1104964</t>
  </si>
  <si>
    <t>Village Hotel Bugis by Far East Hospitality</t>
  </si>
  <si>
    <t>WWSIN/1104942</t>
  </si>
  <si>
    <t>Vishal Bellani</t>
  </si>
  <si>
    <t>Charterhouse Causeway Bay Hotel</t>
  </si>
  <si>
    <t>WWSIN/1104943</t>
  </si>
  <si>
    <t>WWSIN/1104945</t>
  </si>
  <si>
    <t>WWSIN/1104886</t>
  </si>
  <si>
    <t>Hampton Inn Newark-Airport</t>
  </si>
  <si>
    <t>WWSIN/1104887</t>
  </si>
  <si>
    <t>WWSIN/1104888</t>
  </si>
  <si>
    <t>Tahira Shafiulla</t>
  </si>
  <si>
    <t>Radisson Blu Plaza Xingguo Hotel Shanghai</t>
  </si>
  <si>
    <t>Shanghai</t>
  </si>
  <si>
    <t>WWSIN/1104847</t>
  </si>
  <si>
    <t>Golden Sands Hotel Apartments</t>
  </si>
  <si>
    <t>WWSIN/1104812</t>
  </si>
  <si>
    <t>Sharanjit Singh</t>
  </si>
  <si>
    <t>Residence Inn Atlanta Kennesaw/Town Center</t>
  </si>
  <si>
    <t>Kennesaw</t>
  </si>
  <si>
    <t>WWSIN/1104813</t>
  </si>
  <si>
    <t xml:space="preserve">Suhas Prabhu </t>
  </si>
  <si>
    <t>WWSIN/1104807</t>
  </si>
  <si>
    <t>Village Hotel Bugis</t>
  </si>
  <si>
    <t>WWSIN/1104747</t>
  </si>
  <si>
    <t xml:space="preserve">Kempinski Ambience Delhi </t>
  </si>
  <si>
    <t>New Delhi</t>
  </si>
  <si>
    <t>WWSIN/1104746</t>
  </si>
  <si>
    <t>WWSIN/1104672</t>
  </si>
  <si>
    <t>WWSIN/1104664</t>
  </si>
  <si>
    <t>Tarun Mathur</t>
  </si>
  <si>
    <t>WWSIN/1104663</t>
  </si>
  <si>
    <t>Marc Valdiviezo</t>
  </si>
  <si>
    <t>WWSIN/1104662</t>
  </si>
  <si>
    <t xml:space="preserve">Mark Benthin </t>
  </si>
  <si>
    <t>WWSIN/1105758</t>
  </si>
  <si>
    <t>Regenta One Hyderabad</t>
  </si>
  <si>
    <t>WWSIN/1105757</t>
  </si>
  <si>
    <t>WWSIN/1105756</t>
  </si>
  <si>
    <t>WWSIN/1105689</t>
  </si>
  <si>
    <t>WWSIN/1105688</t>
  </si>
  <si>
    <t>WWSIN/1105687</t>
  </si>
  <si>
    <t>Indegene Lifesystems Pvt. Ltd.  SEZ02</t>
  </si>
  <si>
    <t>Sudhir N Bhatt</t>
  </si>
  <si>
    <t xml:space="preserve">Ibis Brussels Centre Sainte Catherine </t>
  </si>
  <si>
    <t xml:space="preserve">Brussels </t>
  </si>
  <si>
    <t>WWSIN/1105686</t>
  </si>
  <si>
    <t>Perlinraj Rajendra</t>
  </si>
  <si>
    <t>WWSIN/1105673</t>
  </si>
  <si>
    <t>Roopashree Sattikar</t>
  </si>
  <si>
    <t>Best Western Premier Hotel Kukdo</t>
  </si>
  <si>
    <t>Korea</t>
  </si>
  <si>
    <t>WWSIN/1105650</t>
  </si>
  <si>
    <t>WWSIN/1105620</t>
  </si>
  <si>
    <t>Arabian Park Hotel</t>
  </si>
  <si>
    <t>WWSIN/1105582</t>
  </si>
  <si>
    <t>Hyatt Place Princeton</t>
  </si>
  <si>
    <t>Princeton</t>
  </si>
  <si>
    <t>WWSIN/1105555</t>
  </si>
  <si>
    <t>Hotel Excelsior-Monopol GmbH</t>
  </si>
  <si>
    <t>WWSIN/1105535</t>
  </si>
  <si>
    <t>Snigdha Das</t>
  </si>
  <si>
    <t>Le Meridien Kuala Lumpur</t>
  </si>
  <si>
    <t>WWSIN/1105494</t>
  </si>
  <si>
    <t>Hyatt Hotel Ahmedabad</t>
  </si>
  <si>
    <t>WWSIN/1105493</t>
  </si>
  <si>
    <t>WWSIN/1105492</t>
  </si>
  <si>
    <t>WWSIN/1105491</t>
  </si>
  <si>
    <t>WWSIN/1105465</t>
  </si>
  <si>
    <t>Lancaster Gate Hotel</t>
  </si>
  <si>
    <t xml:space="preserve">London </t>
  </si>
  <si>
    <t>WWSIN/1105464</t>
  </si>
  <si>
    <t>WWSIN/1105448</t>
  </si>
  <si>
    <t>Hotel Welcome Inn</t>
  </si>
  <si>
    <t>WWSIN/1105449</t>
  </si>
  <si>
    <t>WWSIN/1105446</t>
  </si>
  <si>
    <t>Best Western Skycity Hotel Gurgaon</t>
  </si>
  <si>
    <t>WWSIN/1105447</t>
  </si>
  <si>
    <t>WWSIN/1105432</t>
  </si>
  <si>
    <t xml:space="preserve">Kshitiz Shekhawat </t>
  </si>
  <si>
    <t>Manasarovar The Fern</t>
  </si>
  <si>
    <t>WWSIN/1105401</t>
  </si>
  <si>
    <t>Frankfurt am Main</t>
  </si>
  <si>
    <t>WWSIN/1105400</t>
  </si>
  <si>
    <t>WWSIN/1105364</t>
  </si>
  <si>
    <t>WWSIN/1105361</t>
  </si>
  <si>
    <t>WWSIN/1105354</t>
  </si>
  <si>
    <t>Inn At Wilmington</t>
  </si>
  <si>
    <t>Wilmington</t>
  </si>
  <si>
    <t>WWSIN/1105353</t>
  </si>
  <si>
    <t>WWSIN/1105325</t>
  </si>
  <si>
    <t>ibis Paris CDG Airport</t>
  </si>
  <si>
    <t>WWSIN/1105326</t>
  </si>
  <si>
    <t>Novotel Zurich Airport Messe</t>
  </si>
  <si>
    <t>WWSIN/1105327</t>
  </si>
  <si>
    <t>WWSIN/1105312</t>
  </si>
  <si>
    <t>Holiday Inn Zurich Messe in Zurich</t>
  </si>
  <si>
    <t>Hotel Gran Derby in Barcelona</t>
  </si>
  <si>
    <t>Sl.No</t>
  </si>
  <si>
    <t>Row Labels</t>
  </si>
  <si>
    <t>Grand Total</t>
  </si>
  <si>
    <t>Sum of Number of room nights</t>
  </si>
  <si>
    <t>Hesse</t>
  </si>
  <si>
    <t>Total 
(INR)</t>
  </si>
  <si>
    <t>Number of 
Room Nights</t>
  </si>
  <si>
    <t>Sum of 
Total (INR)</t>
  </si>
  <si>
    <t>Sophia Antipolis</t>
  </si>
  <si>
    <t>Subtotal</t>
  </si>
  <si>
    <t>Weighted Average
Rate per Night (INR)</t>
  </si>
  <si>
    <t>Min 
Range</t>
  </si>
  <si>
    <t>Max 
Range</t>
  </si>
  <si>
    <t>Below 
Range</t>
  </si>
  <si>
    <t>In 
Range</t>
  </si>
  <si>
    <t>Above the Range</t>
  </si>
  <si>
    <t>Count</t>
  </si>
  <si>
    <t>Sum</t>
  </si>
  <si>
    <t>Rate Per Night  
(INR)</t>
  </si>
  <si>
    <t>Below 
Range(C)</t>
  </si>
  <si>
    <t>In 
Range(C)</t>
  </si>
  <si>
    <t>Above
Range(C)</t>
  </si>
  <si>
    <t>Below 
Range(S)</t>
  </si>
  <si>
    <t>In 
Range(S)</t>
  </si>
  <si>
    <t>Above
Range(S)</t>
  </si>
  <si>
    <t>Sum of Total 
(INR)</t>
  </si>
  <si>
    <t>Match</t>
  </si>
  <si>
    <t>Sum of Below 
Range(C)</t>
  </si>
  <si>
    <t>Sum of In 
Range(C)</t>
  </si>
  <si>
    <t>Sum of Above
Range(C)</t>
  </si>
  <si>
    <t>Sum of Below 
Range(S)</t>
  </si>
  <si>
    <t>Sum of In 
Range(S)</t>
  </si>
  <si>
    <t>Sum of Above
Range(S)</t>
  </si>
  <si>
    <t>Count of City</t>
  </si>
  <si>
    <t>Sum of Rate Per Night  
(INR)</t>
  </si>
  <si>
    <t>Loss</t>
  </si>
  <si>
    <t>Sum of Loss</t>
  </si>
  <si>
    <t>Total 
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</si>
</sst>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164" fontId="0" fillId="0" borderId="1" xfId="1" applyFont="1" applyBorder="1"/>
    <xf numFmtId="165" fontId="0" fillId="0" borderId="1" xfId="1" applyNumberFormat="1" applyFont="1" applyBorder="1"/>
    <xf numFmtId="9" fontId="0" fillId="0" borderId="1" xfId="2" applyFont="1" applyBorder="1"/>
    <xf numFmtId="14" fontId="0" fillId="0" borderId="1" xfId="0" applyNumberFormat="1" applyBorder="1"/>
    <xf numFmtId="49" fontId="0" fillId="0" borderId="1" xfId="0" applyNumberFormat="1" applyFont="1" applyBorder="1"/>
    <xf numFmtId="164" fontId="3" fillId="0" borderId="1" xfId="1" applyFont="1" applyBorder="1"/>
    <xf numFmtId="164" fontId="0" fillId="0" borderId="1" xfId="1" applyFont="1" applyFill="1" applyBorder="1"/>
    <xf numFmtId="0" fontId="4" fillId="0" borderId="1" xfId="0" applyFont="1" applyFill="1" applyBorder="1"/>
    <xf numFmtId="164" fontId="4" fillId="0" borderId="1" xfId="1" applyFont="1" applyFill="1" applyBorder="1"/>
    <xf numFmtId="165" fontId="4" fillId="0" borderId="1" xfId="1" applyNumberFormat="1" applyFont="1" applyFill="1" applyBorder="1"/>
    <xf numFmtId="9" fontId="4" fillId="0" borderId="1" xfId="2" applyFont="1" applyFill="1" applyBorder="1"/>
    <xf numFmtId="0" fontId="0" fillId="0" borderId="0" xfId="0" applyFont="1" applyFill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1" applyFont="1" applyFill="1" applyBorder="1"/>
    <xf numFmtId="165" fontId="0" fillId="3" borderId="1" xfId="1" applyNumberFormat="1" applyFont="1" applyFill="1" applyBorder="1"/>
    <xf numFmtId="9" fontId="0" fillId="3" borderId="1" xfId="2" applyFont="1" applyFill="1" applyBorder="1"/>
    <xf numFmtId="164" fontId="3" fillId="3" borderId="1" xfId="1" applyFont="1" applyFill="1" applyBorder="1"/>
    <xf numFmtId="14" fontId="0" fillId="0" borderId="1" xfId="0" applyNumberForma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4" borderId="1" xfId="1" applyNumberFormat="1" applyFont="1" applyFill="1" applyBorder="1"/>
    <xf numFmtId="165" fontId="4" fillId="4" borderId="1" xfId="1" applyNumberFormat="1" applyFont="1" applyFill="1" applyBorder="1"/>
    <xf numFmtId="0" fontId="0" fillId="4" borderId="0" xfId="0" applyFill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4" fontId="4" fillId="5" borderId="1" xfId="1" applyFont="1" applyFill="1" applyBorder="1" applyAlignment="1">
      <alignment horizontal="center" vertical="center" wrapText="1"/>
    </xf>
    <xf numFmtId="164" fontId="0" fillId="0" borderId="0" xfId="1" applyFont="1"/>
    <xf numFmtId="0" fontId="4" fillId="0" borderId="0" xfId="0" applyFont="1"/>
    <xf numFmtId="43" fontId="0" fillId="0" borderId="0" xfId="0" applyNumberFormat="1"/>
    <xf numFmtId="165" fontId="0" fillId="0" borderId="0" xfId="1" applyNumberFormat="1" applyFont="1"/>
    <xf numFmtId="43" fontId="0" fillId="0" borderId="1" xfId="0" applyNumberFormat="1" applyBorder="1"/>
    <xf numFmtId="0" fontId="0" fillId="0" borderId="1" xfId="0" applyFont="1" applyFill="1" applyBorder="1" applyAlignment="1">
      <alignment horizontal="center"/>
    </xf>
    <xf numFmtId="165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1" applyFont="1" applyAlignment="1">
      <alignment horizontal="center"/>
    </xf>
    <xf numFmtId="165" fontId="0" fillId="0" borderId="0" xfId="0" applyNumberFormat="1"/>
    <xf numFmtId="43" fontId="4" fillId="0" borderId="0" xfId="0" applyNumberFormat="1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 applyFill="1"/>
    <xf numFmtId="9" fontId="4" fillId="0" borderId="0" xfId="2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ya Anand" refreshedDate="41725.719075231478" createdVersion="4" refreshedVersion="4" minRefreshableVersion="3" recordCount="307">
  <cacheSource type="worksheet">
    <worksheetSource ref="A2:AC309" sheet="Savings from Apr 13 to Feb 14"/>
  </cacheSource>
  <cacheFields count="29">
    <cacheField name="Sl.No" numFmtId="0">
      <sharedItems containsSemiMixedTypes="0" containsString="0" containsNumber="1" containsInteger="1" minValue="1" maxValue="307"/>
    </cacheField>
    <cacheField name="Invoice Number" numFmtId="0">
      <sharedItems/>
    </cacheField>
    <cacheField name="Booking date" numFmtId="0">
      <sharedItems containsDate="1" containsMixedTypes="1" minDate="2013-04-04T00:00:00" maxDate="2014-02-26T00:00:00"/>
    </cacheField>
    <cacheField name="Client name" numFmtId="0">
      <sharedItems/>
    </cacheField>
    <cacheField name="Guests" numFmtId="0">
      <sharedItems/>
    </cacheField>
    <cacheField name="Hotel name" numFmtId="0">
      <sharedItems/>
    </cacheField>
    <cacheField name="City" numFmtId="0">
      <sharedItems count="66">
        <s v="Ahmedabad"/>
        <s v="Aprilia"/>
        <s v="Bangkok"/>
        <s v="Barcelona"/>
        <s v="Basel"/>
        <s v="Beijing"/>
        <s v="Berlin"/>
        <s v="Boulogne-Billancourt"/>
        <s v="Brussels "/>
        <s v="Candolim"/>
        <s v="Chicago"/>
        <s v="Copenhagen"/>
        <s v="Dallas"/>
        <s v="Delhi"/>
        <s v="Dorval"/>
        <s v="Dubai"/>
        <s v="England"/>
        <s v="Frankfurt"/>
        <s v="Frankfurt am Main"/>
        <s v="Gardermoen"/>
        <s v="Gatwick "/>
        <s v="Geneva"/>
        <s v="Glendale"/>
        <s v="Gretna"/>
        <s v="Gurgaon"/>
        <s v="Hayes"/>
        <s v="Heathrow"/>
        <s v="Hesse"/>
        <s v="Hong kong"/>
        <s v="Hyderabad"/>
        <s v="Illinois"/>
        <s v="Istanbul"/>
        <s v="Kastrup"/>
        <s v="Kelsterbach"/>
        <s v="Kennesaw"/>
        <s v="Kowloon"/>
        <s v="Kuala Lumpur"/>
        <s v="London "/>
        <s v="Lucknow"/>
        <s v="Maidenhead"/>
        <s v="Mainz"/>
        <s v="Middlesex "/>
        <s v="Montreal"/>
        <s v="Mumbai"/>
        <s v="NEW DELHI"/>
        <s v="New Jersey"/>
        <s v="New South Wales "/>
        <s v="North Brunswick"/>
        <s v="Osaka"/>
        <s v="Paris"/>
        <s v="Petaling Jaya"/>
        <s v="Princeton"/>
        <s v="Rheinfelden"/>
        <s v="Rockland"/>
        <s v="Selangor"/>
        <s v="Seoul"/>
        <s v="Shanghai"/>
        <s v="Singapore "/>
        <s v="Sophia Antipolis"/>
        <s v="Sydney"/>
        <s v="Tokyo"/>
        <s v="Tung Chung"/>
        <s v="washington"/>
        <s v="West Drayton"/>
        <s v="Wilmington"/>
        <s v="Zurich"/>
      </sharedItems>
    </cacheField>
    <cacheField name="Country" numFmtId="0">
      <sharedItems containsBlank="1"/>
    </cacheField>
    <cacheField name="Website currency" numFmtId="0">
      <sharedItems/>
    </cacheField>
    <cacheField name="Website rate/night" numFmtId="0">
      <sharedItems containsSemiMixedTypes="0" containsString="0" containsNumber="1" containsInteger="1" minValue="64" maxValue="11610"/>
    </cacheField>
    <cacheField name="WWstay currency" numFmtId="0">
      <sharedItems/>
    </cacheField>
    <cacheField name="WWstay rate/night" numFmtId="0">
      <sharedItems containsSemiMixedTypes="0" containsString="0" containsNumber="1" minValue="54" maxValue="11599"/>
    </cacheField>
    <cacheField name="Number of room nights" numFmtId="0">
      <sharedItems containsSemiMixedTypes="0" containsString="0" containsNumber="1" containsInteger="1" minValue="1" maxValue="72"/>
    </cacheField>
    <cacheField name="Avg. IBR Rate" numFmtId="164">
      <sharedItems containsSemiMixedTypes="0" containsString="0" containsNumber="1" minValue="1.619E-2" maxValue="1.65507"/>
    </cacheField>
    <cacheField name="Total (USD)" numFmtId="164">
      <sharedItems containsSemiMixedTypes="0" containsString="0" containsNumber="1" minValue="51.423000000000002" maxValue="6700"/>
    </cacheField>
    <cacheField name="Savings (USD)" numFmtId="164">
      <sharedItems containsSemiMixedTypes="0" containsString="0" containsNumber="1" minValue="0" maxValue="800"/>
    </cacheField>
    <cacheField name="Avg. IBR Rate2" numFmtId="0">
      <sharedItems containsSemiMixedTypes="0" containsString="0" containsNumber="1" minValue="55.799210000000002" maxValue="62.243479999999998"/>
    </cacheField>
    <cacheField name="Rate Per Night  _x000a_(INR)" numFmtId="43">
      <sharedItems containsSemiMixedTypes="0" containsString="0" containsNumber="1" minValue="2869.3627758300004" maxValue="414849.79599999997"/>
    </cacheField>
    <cacheField name="Total _x000a_(INR)" numFmtId="165">
      <sharedItems containsSemiMixedTypes="0" containsString="0" containsNumber="1" minValue="2869.3627758300004" maxValue="414849.79599999997"/>
    </cacheField>
    <cacheField name="Savings (INR)" numFmtId="165">
      <sharedItems containsSemiMixedTypes="0" containsString="0" containsNumber="1" minValue="0" maxValue="49534.303999999996"/>
    </cacheField>
    <cacheField name="% Age" numFmtId="9">
      <sharedItems containsSemiMixedTypes="0" containsString="0" containsNumber="1" minValue="0" maxValue="0.76991150442477874"/>
    </cacheField>
    <cacheField name="Match" numFmtId="0">
      <sharedItems containsSemiMixedTypes="0" containsString="0" containsNumber="1" containsInteger="1" minValue="3" maxValue="68"/>
    </cacheField>
    <cacheField name="Below _x000a_Range(C)" numFmtId="0">
      <sharedItems containsSemiMixedTypes="0" containsString="0" containsNumber="1" containsInteger="1" minValue="0" maxValue="1"/>
    </cacheField>
    <cacheField name="In _x000a_Range(C)" numFmtId="0">
      <sharedItems containsSemiMixedTypes="0" containsString="0" containsNumber="1" containsInteger="1" minValue="0" maxValue="1"/>
    </cacheField>
    <cacheField name="Above_x000a_Range(C)" numFmtId="0">
      <sharedItems containsSemiMixedTypes="0" containsString="0" containsNumber="1" containsInteger="1" minValue="0" maxValue="1"/>
    </cacheField>
    <cacheField name="Below _x000a_Range(S)" numFmtId="165">
      <sharedItems containsSemiMixedTypes="0" containsString="0" containsNumber="1" minValue="0" maxValue="88790.239919999993"/>
    </cacheField>
    <cacheField name="In _x000a_Range(S)" numFmtId="165">
      <sharedItems containsSemiMixedTypes="0" containsString="0" containsNumber="1" minValue="0" maxValue="363003.97535999998"/>
    </cacheField>
    <cacheField name="Above_x000a_Range(S)" numFmtId="165">
      <sharedItems containsSemiMixedTypes="0" containsString="0" containsNumber="1" minValue="0" maxValue="414849.79599999997"/>
    </cacheField>
    <cacheField name="Loss" numFmtId="165">
      <sharedItems containsSemiMixedTypes="0" containsString="0" containsNumber="1" minValue="0" maxValue="380609.795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WWSUS/1101206"/>
    <s v="2013-09-12"/>
    <s v="Indegene(CME Universe LLC)"/>
    <s v="Michael Miller"/>
    <s v="Radisson Blu Hotel Ahmedabad"/>
    <x v="0"/>
    <s v="India"/>
    <s v="Indian Rupees"/>
    <n v="7810"/>
    <s v="Indian Rupees"/>
    <n v="7800"/>
    <n v="1"/>
    <n v="1.6619999999999999E-2"/>
    <n v="129.636"/>
    <n v="0.16619999999999999"/>
    <n v="62.243479999999998"/>
    <n v="8068.9957732799994"/>
    <n v="8068.9957732799994"/>
    <n v="10.344866375999999"/>
    <n v="1.2820512820512821E-3"/>
    <n v="3"/>
    <n v="1"/>
    <n v="0"/>
    <n v="0"/>
    <n v="8068.9957732799994"/>
    <n v="0"/>
    <n v="0"/>
    <n v="0"/>
  </r>
  <r>
    <n v="2"/>
    <s v="WWSUS/1101205"/>
    <s v="2013-09-12"/>
    <s v="Indegene(CME Universe LLC)"/>
    <s v="John Bisognano"/>
    <s v="Radisson Blu Hotel Ahmedabad"/>
    <x v="0"/>
    <s v="India"/>
    <s v="Indian Rupees"/>
    <n v="7810"/>
    <s v="Indian Rupees"/>
    <n v="7800"/>
    <n v="1"/>
    <n v="1.6619999999999999E-2"/>
    <n v="129.636"/>
    <n v="0.16619999999999999"/>
    <n v="62.243479999999998"/>
    <n v="8068.9957732799994"/>
    <n v="8068.9957732799994"/>
    <n v="10.344866375999999"/>
    <n v="1.2820512820512821E-3"/>
    <n v="3"/>
    <n v="1"/>
    <n v="0"/>
    <n v="0"/>
    <n v="8068.9957732799994"/>
    <n v="0"/>
    <n v="0"/>
    <n v="0"/>
  </r>
  <r>
    <n v="3"/>
    <s v="WWSUS/1101204"/>
    <s v="2013-09-12"/>
    <s v="Indegene(CME Universe LLC)"/>
    <s v="Sanjay Rajagopalan"/>
    <s v="Radisson Blu Hotel Ahmedabad"/>
    <x v="0"/>
    <s v="India"/>
    <s v="Indian Rupees"/>
    <n v="7810"/>
    <s v="Indian Rupees"/>
    <n v="7800"/>
    <n v="1"/>
    <n v="1.6619999999999999E-2"/>
    <n v="129.636"/>
    <n v="0.16619999999999999"/>
    <n v="62.243479999999998"/>
    <n v="8068.9957732799994"/>
    <n v="8068.9957732799994"/>
    <n v="10.344866375999999"/>
    <n v="1.2820512820512821E-3"/>
    <n v="3"/>
    <n v="1"/>
    <n v="0"/>
    <n v="0"/>
    <n v="8068.9957732799994"/>
    <n v="0"/>
    <n v="0"/>
    <n v="0"/>
  </r>
  <r>
    <n v="4"/>
    <s v="WWSIN/1104297"/>
    <s v="2013-12-03"/>
    <s v="Indegene(CME Universe LLC)"/>
    <s v="Michael Miller"/>
    <s v="Radisson Blu Hotel Ahmedabad"/>
    <x v="0"/>
    <s v="India"/>
    <s v="Indian Rupees"/>
    <n v="7810"/>
    <s v="Indian Rupees"/>
    <n v="7800"/>
    <n v="1"/>
    <n v="1.619E-2"/>
    <n v="126.282"/>
    <n v="0.16189999999999999"/>
    <n v="61.917879999999997"/>
    <n v="7819.1137221599993"/>
    <n v="7819.1137221599993"/>
    <n v="10.024504771999998"/>
    <n v="1.2820512820512821E-3"/>
    <n v="3"/>
    <n v="1"/>
    <n v="0"/>
    <n v="0"/>
    <n v="7819.1137221599993"/>
    <n v="0"/>
    <n v="0"/>
    <n v="0"/>
  </r>
  <r>
    <n v="5"/>
    <s v="WWSIN/1104298"/>
    <s v="2013-12-03"/>
    <s v="Indegene(CME Universe LLC)"/>
    <s v="John Bisognano"/>
    <s v="Radisson Blu Hotel Ahmedabad"/>
    <x v="0"/>
    <s v="India"/>
    <s v="Indian Rupees"/>
    <n v="7810"/>
    <s v="Indian Rupees"/>
    <n v="7800"/>
    <n v="1"/>
    <n v="1.619E-2"/>
    <n v="126.282"/>
    <n v="0.16189999999999999"/>
    <n v="61.917879999999997"/>
    <n v="7819.1137221599993"/>
    <n v="7819.1137221599993"/>
    <n v="10.024504771999998"/>
    <n v="1.2820512820512821E-3"/>
    <n v="3"/>
    <n v="1"/>
    <n v="0"/>
    <n v="0"/>
    <n v="7819.1137221599993"/>
    <n v="0"/>
    <n v="0"/>
    <n v="0"/>
  </r>
  <r>
    <n v="6"/>
    <s v="WWSIN/1104299"/>
    <s v="2013-12-03"/>
    <s v="Indegene(CME Universe LLC)"/>
    <s v="Sanjay Rajagopalan"/>
    <s v="Radisson Blu Hotel Ahmedabad"/>
    <x v="0"/>
    <s v="India"/>
    <s v="Indian Rupees"/>
    <n v="7810"/>
    <s v="Indian Rupees"/>
    <n v="7800"/>
    <n v="1"/>
    <n v="1.619E-2"/>
    <n v="126.282"/>
    <n v="0.16189999999999999"/>
    <n v="61.917879999999997"/>
    <n v="7819.1137221599993"/>
    <n v="7819.1137221599993"/>
    <n v="10.024504771999998"/>
    <n v="1.2820512820512821E-3"/>
    <n v="3"/>
    <n v="1"/>
    <n v="0"/>
    <n v="0"/>
    <n v="7819.1137221599993"/>
    <n v="0"/>
    <n v="0"/>
    <n v="0"/>
  </r>
  <r>
    <n v="7"/>
    <s v="WWSIN/1105494"/>
    <d v="2014-02-14T00:00:00"/>
    <s v="INDEGENE LIFESYSTEMS Pvt. Ltd(Bangalore1)"/>
    <s v="Sridhar V"/>
    <s v="Hyatt Hotel Ahmedabad"/>
    <x v="0"/>
    <s v="India"/>
    <s v="Indian Rupees"/>
    <n v="10210"/>
    <s v="Indian Rupees"/>
    <n v="9999"/>
    <n v="2"/>
    <n v="1.619E-2"/>
    <n v="323.76761999999997"/>
    <n v="6.8321800000000001"/>
    <n v="61.901910000000001"/>
    <n v="10020.917037077099"/>
    <n v="20041.834074154198"/>
    <n v="422.92499146380004"/>
    <n v="2.1102110211021107E-2"/>
    <n v="3"/>
    <n v="0"/>
    <n v="1"/>
    <n v="0"/>
    <n v="0"/>
    <n v="20041.834074154198"/>
    <n v="0"/>
    <n v="0"/>
  </r>
  <r>
    <n v="8"/>
    <s v="WWSIN/1105493"/>
    <d v="2014-02-14T00:00:00"/>
    <s v="INDEGENE LIFESYSTEMS Pvt. Ltd(Bangalore1)"/>
    <s v="Srihari S"/>
    <s v="Hyatt Hotel Ahmedabad"/>
    <x v="0"/>
    <s v="India"/>
    <s v="Indian Rupees"/>
    <n v="10210"/>
    <s v="Indian Rupees"/>
    <n v="9999"/>
    <n v="2"/>
    <n v="1.619E-2"/>
    <n v="323.76761999999997"/>
    <n v="6.8321800000000001"/>
    <n v="61.901910000000001"/>
    <n v="10020.917037077099"/>
    <n v="20041.834074154198"/>
    <n v="422.92499146380004"/>
    <n v="2.1102110211021107E-2"/>
    <n v="3"/>
    <n v="0"/>
    <n v="1"/>
    <n v="0"/>
    <n v="0"/>
    <n v="20041.834074154198"/>
    <n v="0"/>
    <n v="0"/>
  </r>
  <r>
    <n v="9"/>
    <s v="WWSIN/1105492"/>
    <d v="2014-02-14T00:00:00"/>
    <s v="INDEGENE LIFESYSTEMS Pvt. Ltd(Bangalore1)"/>
    <s v="Bina Patil "/>
    <s v="Hyatt Hotel Ahmedabad"/>
    <x v="0"/>
    <s v="India"/>
    <s v="Indian Rupees"/>
    <n v="10210"/>
    <s v="Indian Rupees"/>
    <n v="9999"/>
    <n v="2"/>
    <n v="1.619E-2"/>
    <n v="323.76761999999997"/>
    <n v="6.8321800000000001"/>
    <n v="61.901910000000001"/>
    <n v="10020.917037077099"/>
    <n v="20041.834074154198"/>
    <n v="422.92499146380004"/>
    <n v="2.1102110211021107E-2"/>
    <n v="3"/>
    <n v="0"/>
    <n v="1"/>
    <n v="0"/>
    <n v="0"/>
    <n v="20041.834074154198"/>
    <n v="0"/>
    <n v="0"/>
  </r>
  <r>
    <n v="10"/>
    <s v="WWSIN/1105491"/>
    <d v="2014-02-14T00:00:00"/>
    <s v="INDEGENE LIFESYSTEMS Pvt. Ltd(Bangalore1)"/>
    <s v="Anand Kiran"/>
    <s v="Hyatt Hotel Ahmedabad"/>
    <x v="0"/>
    <s v="India"/>
    <s v="Indian Rupees"/>
    <n v="10210"/>
    <s v="Indian Rupees"/>
    <n v="9999"/>
    <n v="2"/>
    <n v="1.619E-2"/>
    <n v="323.76761999999997"/>
    <n v="6.8321800000000001"/>
    <n v="61.901910000000001"/>
    <n v="10020.917037077099"/>
    <n v="20041.834074154198"/>
    <n v="422.92499146380004"/>
    <n v="2.1102110211021107E-2"/>
    <n v="3"/>
    <n v="0"/>
    <n v="1"/>
    <n v="0"/>
    <n v="0"/>
    <n v="20041.834074154198"/>
    <n v="0"/>
    <n v="0"/>
  </r>
  <r>
    <n v="11"/>
    <s v="WWSIN/1100488"/>
    <d v="2013-05-07T00:00:00"/>
    <s v="Indegene lifesystem Pvt. Ltd."/>
    <s v="Karthik Enumulla "/>
    <s v="Enea Hotel Aprilia"/>
    <x v="1"/>
    <s v="Italy"/>
    <s v="Euro"/>
    <n v="109"/>
    <s v="Euro"/>
    <n v="109"/>
    <n v="2"/>
    <n v="1.3059000000000001"/>
    <n v="284.68619999999999"/>
    <n v="0"/>
    <n v="55.799210000000002"/>
    <n v="7942.6325289509996"/>
    <n v="15885.265057901999"/>
    <n v="0"/>
    <n v="0"/>
    <n v="4"/>
    <n v="0"/>
    <n v="1"/>
    <n v="0"/>
    <n v="0"/>
    <n v="15885.265057901999"/>
    <n v="0"/>
    <n v="0"/>
  </r>
  <r>
    <n v="12"/>
    <s v="WWSIN/1100487"/>
    <d v="2013-05-07T00:00:00"/>
    <s v="Indegene lifesystem Pvt. Ltd."/>
    <s v="Asheena Munjal"/>
    <s v="Enea Hotel Aprilia"/>
    <x v="1"/>
    <s v="Italy"/>
    <s v="Euro"/>
    <n v="109"/>
    <s v="Euro"/>
    <n v="109"/>
    <n v="1"/>
    <n v="1.3059000000000001"/>
    <n v="142.34309999999999"/>
    <n v="0"/>
    <n v="55.799210000000002"/>
    <n v="7942.6325289509996"/>
    <n v="7942.6325289509996"/>
    <n v="0"/>
    <n v="0"/>
    <n v="4"/>
    <n v="0"/>
    <n v="1"/>
    <n v="0"/>
    <n v="0"/>
    <n v="7942.6325289509996"/>
    <n v="0"/>
    <n v="0"/>
  </r>
  <r>
    <n v="13"/>
    <s v="WWSIN/1101785"/>
    <s v="2013-07-29"/>
    <s v="INDEGENE LIFESYSTEMS Pvt. Ltd(Bangalore1)"/>
    <s v="Hardeep Singh"/>
    <s v="Enea Hotel Aprilia"/>
    <x v="1"/>
    <s v="Italy"/>
    <s v="Euro"/>
    <n v="112"/>
    <s v="Euro"/>
    <n v="102"/>
    <n v="1"/>
    <n v="1.3247"/>
    <n v="135.11939999999998"/>
    <n v="13.247"/>
    <n v="62.243479999999998"/>
    <n v="8410.3016715119993"/>
    <n v="8410.3016715119993"/>
    <n v="824.53937955999993"/>
    <n v="9.8039215686274508E-2"/>
    <n v="4"/>
    <n v="0"/>
    <n v="1"/>
    <n v="0"/>
    <n v="0"/>
    <n v="8410.3016715119993"/>
    <n v="0"/>
    <n v="0"/>
  </r>
  <r>
    <n v="14"/>
    <s v="WWSIN/1101743"/>
    <s v="2013-07-26"/>
    <s v="Indegene lifesystem Pvt. Ltd."/>
    <s v="Karthik Enumulla "/>
    <s v="Enea Hotel Aprilia"/>
    <x v="1"/>
    <s v="Italy"/>
    <s v="Euro"/>
    <n v="112"/>
    <s v="Euro"/>
    <n v="102"/>
    <n v="2"/>
    <n v="1.3247"/>
    <n v="270.23879999999997"/>
    <n v="26.494"/>
    <n v="62.243479999999998"/>
    <n v="8410.3016715119993"/>
    <n v="16820.603343023999"/>
    <n v="1649.0787591199999"/>
    <n v="9.8039215686274508E-2"/>
    <n v="4"/>
    <n v="0"/>
    <n v="1"/>
    <n v="0"/>
    <n v="0"/>
    <n v="16820.603343023999"/>
    <n v="0"/>
    <n v="0"/>
  </r>
  <r>
    <n v="15"/>
    <s v="WWSIN/1101732"/>
    <s v="2013-07-25"/>
    <s v="Indegene Lifesystems Pvt.Ltd. Unit 2"/>
    <s v="Pradip Advani"/>
    <s v="Enea Hotel Aprilia"/>
    <x v="1"/>
    <s v="Italy"/>
    <s v="Euro"/>
    <n v="112"/>
    <s v="Euro"/>
    <n v="102"/>
    <n v="1"/>
    <n v="1.3247"/>
    <n v="135.11939999999998"/>
    <n v="13.247"/>
    <n v="62.243479999999998"/>
    <n v="8410.3016715119993"/>
    <n v="8410.3016715119993"/>
    <n v="824.53937955999993"/>
    <n v="9.8039215686274508E-2"/>
    <n v="4"/>
    <n v="0"/>
    <n v="1"/>
    <n v="0"/>
    <n v="0"/>
    <n v="8410.3016715119993"/>
    <n v="0"/>
    <n v="0"/>
  </r>
  <r>
    <n v="16"/>
    <s v="WWSIN/1104305"/>
    <s v="2013-12-03"/>
    <s v="Indegene Lifesystems Pvt. Ltd. SEZ01"/>
    <s v="Bhaskar Patil"/>
    <s v="Landmark Bangkok "/>
    <x v="2"/>
    <s v="Thailand"/>
    <s v="US Dollar"/>
    <n v="139"/>
    <s v="US Dollar"/>
    <n v="129"/>
    <n v="1"/>
    <n v="1"/>
    <n v="129"/>
    <n v="10"/>
    <n v="61.917879999999997"/>
    <n v="7987.4065199999995"/>
    <n v="7987.4065199999995"/>
    <n v="619.17879999999991"/>
    <n v="7.7519379844961239E-2"/>
    <n v="5"/>
    <n v="0"/>
    <n v="1"/>
    <n v="0"/>
    <n v="0"/>
    <n v="7987.4065199999995"/>
    <n v="0"/>
    <n v="0"/>
  </r>
  <r>
    <n v="17"/>
    <s v="WWSIN/1102470"/>
    <d v="2013-08-30T00:00:00"/>
    <s v="INDEGENE LIFESYSTEMS Pvt. Ltd(Bangalore1)"/>
    <s v="Swetha Shetty"/>
    <s v="Hotel Gran Derby in Barcelona"/>
    <x v="3"/>
    <m/>
    <s v="Euro"/>
    <n v="147"/>
    <s v="Euro"/>
    <n v="137"/>
    <n v="6"/>
    <n v="1.3247"/>
    <n v="1088.9033999999999"/>
    <n v="79.481999999999999"/>
    <n v="62.243479999999998"/>
    <n v="11296.189499971997"/>
    <n v="67777.136999831986"/>
    <n v="4947.2362773599998"/>
    <n v="7.2992700729927015E-2"/>
    <n v="6"/>
    <n v="0"/>
    <n v="1"/>
    <n v="0"/>
    <n v="0"/>
    <n v="67777.136999831986"/>
    <n v="0"/>
    <n v="0"/>
  </r>
  <r>
    <n v="18"/>
    <s v="WWSIN/1102469"/>
    <d v="2013-08-30T00:00:00"/>
    <s v="Indegene lifesystem Pvt. Ltd."/>
    <s v="Rohan Seth"/>
    <s v="Hotel Gran Derby"/>
    <x v="3"/>
    <s v="Spain"/>
    <s v="Euro"/>
    <n v="147"/>
    <s v="Euro"/>
    <n v="137"/>
    <n v="6"/>
    <n v="1.3247"/>
    <n v="1088.9033999999999"/>
    <n v="79.481999999999999"/>
    <n v="62.243479999999998"/>
    <n v="11296.189499971997"/>
    <n v="67777.136999831986"/>
    <n v="4947.2362773599998"/>
    <n v="7.2992700729927015E-2"/>
    <n v="6"/>
    <n v="0"/>
    <n v="1"/>
    <n v="0"/>
    <n v="0"/>
    <n v="67777.136999831986"/>
    <n v="0"/>
    <n v="0"/>
  </r>
  <r>
    <n v="19"/>
    <s v="WWSIN/1103480"/>
    <s v="2013-10-25"/>
    <s v="Indegene lifesystem Pvt. Ltd."/>
    <s v="Vivek Chaudhuri"/>
    <s v="AC Hotel Barcelona Forum by Marriott"/>
    <x v="3"/>
    <s v="Spain"/>
    <s v="Euro"/>
    <n v="151"/>
    <s v="Euro"/>
    <n v="141"/>
    <n v="3"/>
    <n v="1.3611500000000001"/>
    <n v="575.76645000000008"/>
    <n v="40.834500000000006"/>
    <n v="61.917879999999997"/>
    <n v="11883.412653042002"/>
    <n v="35650.237959126003"/>
    <n v="2528.3856708600001"/>
    <n v="7.0921985815602828E-2"/>
    <n v="6"/>
    <n v="0"/>
    <n v="1"/>
    <n v="0"/>
    <n v="0"/>
    <n v="35650.237959126003"/>
    <n v="0"/>
    <n v="0"/>
  </r>
  <r>
    <n v="20"/>
    <s v="WWSIN/1100649"/>
    <d v="2013-05-16T00:00:00"/>
    <s v="Indegene lifesystem Pvt. Ltd."/>
    <s v="Manish Gupta"/>
    <s v="Mercure Hotel Europe Basel"/>
    <x v="4"/>
    <s v="Switzerland"/>
    <s v="Euro"/>
    <n v="189"/>
    <s v="Euro"/>
    <n v="179"/>
    <n v="2"/>
    <n v="1.3059000000000001"/>
    <n v="467.51220000000001"/>
    <n v="26.118000000000002"/>
    <n v="55.799210000000002"/>
    <n v="13043.405712681"/>
    <n v="26086.811425362001"/>
    <n v="1457.3637667800001"/>
    <n v="5.5865921787709501E-2"/>
    <n v="7"/>
    <n v="0"/>
    <n v="1"/>
    <n v="0"/>
    <n v="0"/>
    <n v="26086.811425362001"/>
    <n v="0"/>
    <n v="0"/>
  </r>
  <r>
    <n v="21"/>
    <s v="WWSIN/1100646"/>
    <d v="2013-05-16T00:00:00"/>
    <s v="Indegene lifesystem Pvt. Ltd."/>
    <s v="Sanjay Suresh Parikh"/>
    <s v="Mercure Hotel Europe Basel"/>
    <x v="4"/>
    <s v="Switzerland"/>
    <s v="Euro"/>
    <n v="155"/>
    <s v="Euro"/>
    <n v="145"/>
    <n v="5"/>
    <n v="1.3059000000000001"/>
    <n v="946.77750000000003"/>
    <n v="65.295000000000002"/>
    <n v="55.799210000000002"/>
    <n v="10565.887309155001"/>
    <n v="52829.436545775003"/>
    <n v="3643.4094169500004"/>
    <n v="6.8965517241379309E-2"/>
    <n v="7"/>
    <n v="1"/>
    <n v="0"/>
    <n v="0"/>
    <n v="52829.43654577501"/>
    <n v="0"/>
    <n v="0"/>
    <n v="0"/>
  </r>
  <r>
    <n v="22"/>
    <s v="WWSIN/1100514"/>
    <d v="2013-05-10T00:00:00"/>
    <s v="Indegene lifesystem Pvt. Ltd."/>
    <s v="Asheena Munjal"/>
    <s v="Airport Hotel Basel"/>
    <x v="4"/>
    <s v="Switzerland"/>
    <s v="Euro"/>
    <n v="141"/>
    <s v="Euro"/>
    <n v="131"/>
    <n v="3"/>
    <n v="1.3059000000000001"/>
    <n v="513.21870000000001"/>
    <n v="39.177"/>
    <n v="55.799210000000002"/>
    <n v="9545.7326724089999"/>
    <n v="28637.198017227001"/>
    <n v="2186.04565017"/>
    <n v="7.6335877862595422E-2"/>
    <n v="7"/>
    <n v="1"/>
    <n v="0"/>
    <n v="0"/>
    <n v="28637.198017226998"/>
    <n v="0"/>
    <n v="0"/>
    <n v="0"/>
  </r>
  <r>
    <n v="23"/>
    <s v="WWSIN/1101207"/>
    <s v="2013-06-21"/>
    <s v="Indegene lifesystem Pvt. Ltd."/>
    <s v="Ramachandran Ramalingam"/>
    <s v="Mercure Europe"/>
    <x v="4"/>
    <s v="Switzerland"/>
    <s v="Euro"/>
    <n v="168"/>
    <s v="Euro"/>
    <n v="158"/>
    <n v="3"/>
    <n v="1.3059000000000001"/>
    <n v="618.99660000000006"/>
    <n v="39.177"/>
    <n v="55.799210000000002"/>
    <n v="11513.173757562001"/>
    <n v="34539.521272686005"/>
    <n v="2186.04565017"/>
    <n v="6.3291139240506319E-2"/>
    <n v="7"/>
    <n v="0"/>
    <n v="1"/>
    <n v="0"/>
    <n v="0"/>
    <n v="34539.521272686005"/>
    <n v="0"/>
    <n v="0"/>
  </r>
  <r>
    <n v="24"/>
    <s v="WWSIN/1101586"/>
    <s v="2013-07-15"/>
    <s v="Indegene lifesystem Pvt. Ltd."/>
    <s v="Sanjay Suresh Parikh"/>
    <s v="Mercure Hotel Europe Basel"/>
    <x v="4"/>
    <s v="Switzerland"/>
    <s v="Euro"/>
    <n v="146"/>
    <s v="Euro"/>
    <n v="136"/>
    <n v="1"/>
    <n v="1.3247"/>
    <n v="180.1592"/>
    <n v="13.247"/>
    <n v="62.243479999999998"/>
    <n v="11213.735562016"/>
    <n v="11213.735562016"/>
    <n v="824.53937955999993"/>
    <n v="7.3529411764705885E-2"/>
    <n v="7"/>
    <n v="0"/>
    <n v="1"/>
    <n v="0"/>
    <n v="0"/>
    <n v="11213.735562016"/>
    <n v="0"/>
    <n v="0"/>
  </r>
  <r>
    <n v="25"/>
    <s v="WWSIN/1102273"/>
    <d v="2013-08-22T00:00:00"/>
    <s v="Indegene lifesystem Pvt. Ltd."/>
    <s v="Vivek Chaudhuri"/>
    <s v="Mercure Hotel Europe Basel"/>
    <x v="4"/>
    <s v="Switzerland"/>
    <s v="Euro"/>
    <n v="180"/>
    <s v="Euro"/>
    <n v="170"/>
    <n v="1"/>
    <n v="1.3247"/>
    <n v="225.19900000000001"/>
    <n v="13.247"/>
    <n v="62.243479999999998"/>
    <n v="14017.16945252"/>
    <n v="14017.16945252"/>
    <n v="824.53937955999993"/>
    <n v="5.8823529411764698E-2"/>
    <n v="7"/>
    <n v="0"/>
    <n v="0"/>
    <n v="1"/>
    <n v="0"/>
    <n v="0"/>
    <n v="14017.16945252"/>
    <n v="937.16945252000005"/>
  </r>
  <r>
    <n v="26"/>
    <s v="WWSIN/1102220"/>
    <d v="2013-08-21T00:00:00"/>
    <s v="Indegene lifesystem Pvt. Ltd."/>
    <s v="Sanjay Parikh"/>
    <s v="Mercure Hotel Europe Basel"/>
    <x v="4"/>
    <s v="Switzerland"/>
    <s v="Euro"/>
    <n v="172"/>
    <s v="Euro"/>
    <n v="162"/>
    <n v="1"/>
    <n v="1.3247"/>
    <n v="214.60140000000001"/>
    <n v="13.247"/>
    <n v="62.243479999999998"/>
    <n v="13357.537948872001"/>
    <n v="13357.537948872001"/>
    <n v="824.53937955999993"/>
    <n v="6.1728395061728385E-2"/>
    <n v="7"/>
    <n v="0"/>
    <n v="0"/>
    <n v="1"/>
    <n v="0"/>
    <n v="0"/>
    <n v="13357.537948872001"/>
    <n v="277.53794887200092"/>
  </r>
  <r>
    <n v="27"/>
    <s v="WWSIN/1102117"/>
    <d v="2013-08-14T00:00:00"/>
    <s v="Indegene lifesystem Pvt. Ltd."/>
    <s v="Vivek Chaudhuri"/>
    <s v="Radisson Blu Hotel"/>
    <x v="4"/>
    <m/>
    <s v="Euro"/>
    <n v="175"/>
    <s v="Euro"/>
    <n v="165"/>
    <n v="1"/>
    <n v="1.3247"/>
    <n v="218.57550000000001"/>
    <n v="13.247"/>
    <n v="62.243479999999998"/>
    <n v="13604.89976274"/>
    <n v="13604.89976274"/>
    <n v="824.53937955999993"/>
    <n v="6.0606060606060601E-2"/>
    <n v="7"/>
    <n v="0"/>
    <n v="0"/>
    <n v="1"/>
    <n v="0"/>
    <n v="0"/>
    <n v="13604.89976274"/>
    <n v="524.89976274000037"/>
  </r>
  <r>
    <n v="28"/>
    <s v="WWSIN/1102755"/>
    <s v="2013-09-16"/>
    <s v="Indegene lifesystem Pvt. Ltd."/>
    <s v="Sanjay Suresh Parikh"/>
    <s v="Mercure Hotel Europe Basel"/>
    <x v="4"/>
    <s v="Switzerland"/>
    <s v="Euro"/>
    <n v="182"/>
    <s v="Euro"/>
    <n v="172"/>
    <n v="1"/>
    <n v="1.3247"/>
    <n v="227.8484"/>
    <n v="13.247"/>
    <n v="62.243479999999998"/>
    <n v="14182.077328432"/>
    <n v="14182.077328432"/>
    <n v="824.53937955999993"/>
    <n v="5.8139534883720922E-2"/>
    <n v="7"/>
    <n v="0"/>
    <n v="0"/>
    <n v="1"/>
    <n v="0"/>
    <n v="0"/>
    <n v="14182.077328432"/>
    <n v="1102.0773284320003"/>
  </r>
  <r>
    <n v="29"/>
    <s v="WWSIN/1103740"/>
    <s v="2013-11-08"/>
    <s v="Indegene lifesystem Pvt. Ltd."/>
    <s v="Sanjay Suresh Parikh"/>
    <s v="Adagio Basel City - Aparthotel"/>
    <x v="4"/>
    <s v="Switzerland"/>
    <s v="Euro"/>
    <n v="160"/>
    <s v="Euro"/>
    <n v="150"/>
    <n v="1"/>
    <n v="1.3611500000000001"/>
    <n v="204.17250000000001"/>
    <n v="13.4969"/>
    <n v="61.917879999999997"/>
    <n v="12641.9283543"/>
    <n v="12641.9283543"/>
    <n v="835.69943457199997"/>
    <n v="6.6105376581077277E-2"/>
    <n v="7"/>
    <n v="0"/>
    <n v="1"/>
    <n v="0"/>
    <n v="0"/>
    <n v="12641.9283543"/>
    <n v="0"/>
    <n v="0"/>
  </r>
  <r>
    <n v="30"/>
    <s v="WWSIN/1104412"/>
    <s v="2013-12-09"/>
    <s v="INDEGENE LIFESYSTEMS Pvt. Ltd(Bangalore1)"/>
    <s v="Hardeep Singh"/>
    <s v="Hotel du Commerce"/>
    <x v="4"/>
    <s v="Switzerland"/>
    <s v="Euro"/>
    <n v="189"/>
    <s v="Euro"/>
    <n v="169"/>
    <n v="2"/>
    <n v="1.3611500000000001"/>
    <n v="460.06870000000004"/>
    <n v="54.446000000000005"/>
    <n v="61.917879999999997"/>
    <n v="14243.239279178"/>
    <n v="28486.478558356001"/>
    <n v="3371.18089448"/>
    <n v="0.11834319526627218"/>
    <n v="7"/>
    <n v="0"/>
    <n v="0"/>
    <n v="1"/>
    <n v="0"/>
    <n v="0"/>
    <n v="28486.478558356001"/>
    <n v="2326.4785583560006"/>
  </r>
  <r>
    <n v="31"/>
    <s v="WWSIN/1103202"/>
    <s v="2013-10-10"/>
    <s v="Indegene lifesystem Pvt. Ltd."/>
    <s v="Manish Gupta"/>
    <s v="SwissOtel"/>
    <x v="5"/>
    <s v="China"/>
    <s v="US Dollar"/>
    <n v="166"/>
    <s v="US Dollar"/>
    <n v="156"/>
    <n v="2"/>
    <n v="1"/>
    <n v="312"/>
    <n v="20"/>
    <n v="61.917879999999997"/>
    <n v="9659.1892799999987"/>
    <n v="19318.378559999997"/>
    <n v="1238.3575999999998"/>
    <n v="6.4102564102564097E-2"/>
    <n v="8"/>
    <n v="0"/>
    <n v="1"/>
    <n v="0"/>
    <n v="0"/>
    <n v="19318.378559999997"/>
    <n v="0"/>
    <n v="0"/>
  </r>
  <r>
    <n v="32"/>
    <s v="WWSIN/1103203"/>
    <s v="2013-10-10"/>
    <s v="Indegene lifesystem Pvt. Ltd."/>
    <s v="Gaurav Kapoor"/>
    <s v="SwissOtel"/>
    <x v="5"/>
    <s v="China"/>
    <s v="US Dollar"/>
    <n v="166"/>
    <s v="US Dollar"/>
    <n v="156"/>
    <n v="2"/>
    <n v="1"/>
    <n v="312"/>
    <n v="20"/>
    <n v="61.917879999999997"/>
    <n v="9659.1892799999987"/>
    <n v="19318.378559999997"/>
    <n v="1238.3575999999998"/>
    <n v="6.4102564102564097E-2"/>
    <n v="8"/>
    <n v="0"/>
    <n v="1"/>
    <n v="0"/>
    <n v="0"/>
    <n v="19318.378559999997"/>
    <n v="0"/>
    <n v="0"/>
  </r>
  <r>
    <n v="33"/>
    <s v="WWSIN/1103960"/>
    <s v="2013-11-16"/>
    <s v="Indegene lifesystem Pvt. Ltd."/>
    <s v="Muralidhar Raju Konduru"/>
    <s v="Park Inn Berlin"/>
    <x v="6"/>
    <s v="Germany"/>
    <s v="Euro"/>
    <n v="84"/>
    <s v="Euro"/>
    <n v="74"/>
    <n v="1"/>
    <n v="1.3611500000000001"/>
    <n v="100.72510000000001"/>
    <n v="13.4969"/>
    <n v="61.917879999999997"/>
    <n v="6236.6846547880004"/>
    <n v="6236.6846547880004"/>
    <n v="835.69943457199997"/>
    <n v="0.13399738496164312"/>
    <n v="9"/>
    <n v="0"/>
    <n v="1"/>
    <n v="0"/>
    <n v="0"/>
    <n v="6236.6846547880004"/>
    <n v="0"/>
    <n v="0"/>
  </r>
  <r>
    <n v="34"/>
    <s v="WWSIN/1101698"/>
    <s v="2013-07-23"/>
    <s v="Indegene lifesystem Pvt. Ltd."/>
    <s v="Raju Muralidhar"/>
    <s v="ibis Paris Boulogne Billancourt"/>
    <x v="7"/>
    <s v="France"/>
    <s v="Euro"/>
    <n v="64"/>
    <s v="Euro"/>
    <n v="54"/>
    <n v="1"/>
    <n v="1.3247"/>
    <n v="71.533799999999999"/>
    <n v="13.247"/>
    <n v="62.243479999999998"/>
    <n v="4452.512649624"/>
    <n v="4452.512649624"/>
    <n v="824.53937955999993"/>
    <n v="0.18518518518518517"/>
    <n v="10"/>
    <n v="0"/>
    <n v="1"/>
    <n v="0"/>
    <n v="0"/>
    <n v="4452.512649624"/>
    <n v="0"/>
    <n v="0"/>
  </r>
  <r>
    <n v="35"/>
    <s v="WWSIN/1100645"/>
    <d v="2013-05-16T00:00:00"/>
    <s v="Indegene lifesystem Pvt. Ltd."/>
    <s v="Sanjay Suresh Parikh"/>
    <s v="Novotel Brussels off Grand'Place"/>
    <x v="8"/>
    <s v="Belgium"/>
    <s v="Euro"/>
    <n v="221"/>
    <s v="Euro"/>
    <n v="211"/>
    <n v="1"/>
    <n v="1.3059000000000001"/>
    <n v="275.54490000000004"/>
    <n v="13.059000000000001"/>
    <n v="55.799210000000002"/>
    <n v="15375.187739529003"/>
    <n v="15375.187739529003"/>
    <n v="728.68188339000005"/>
    <n v="4.7393364928909949E-2"/>
    <n v="11"/>
    <n v="0"/>
    <n v="0"/>
    <n v="1"/>
    <n v="0"/>
    <n v="0"/>
    <n v="15375.187739529003"/>
    <n v="4765.187739529003"/>
  </r>
  <r>
    <n v="36"/>
    <s v="WWSIN/1101712"/>
    <s v="2013-07-24"/>
    <s v="Indegene lifesystem Pvt. Ltd."/>
    <s v="Shashank Kansal"/>
    <s v="Ibis Brussels Off Grand Place"/>
    <x v="8"/>
    <s v="Belgium"/>
    <s v="Euro"/>
    <n v="99"/>
    <s v="Euro"/>
    <n v="89"/>
    <n v="1"/>
    <n v="1.3247"/>
    <n v="117.89830000000001"/>
    <n v="13.247"/>
    <n v="62.243479999999998"/>
    <n v="7338.4004780840005"/>
    <n v="7338.4004780840005"/>
    <n v="824.53937955999993"/>
    <n v="0.11235955056179774"/>
    <n v="11"/>
    <n v="1"/>
    <n v="0"/>
    <n v="0"/>
    <n v="7338.4004780840005"/>
    <n v="0"/>
    <n v="0"/>
    <n v="0"/>
  </r>
  <r>
    <n v="37"/>
    <s v="WWSIN/1101588"/>
    <s v="2013-07-15"/>
    <s v="Indegene lifesystem Pvt. Ltd."/>
    <s v="Sanjay Suresh Parikh"/>
    <s v="Ibis Brussels Off Grand Place"/>
    <x v="8"/>
    <s v="Belgium"/>
    <s v="Euro"/>
    <n v="80"/>
    <s v="Euro"/>
    <n v="70"/>
    <n v="2"/>
    <n v="1.3247"/>
    <n v="185.458"/>
    <n v="26.494"/>
    <n v="62.243479999999998"/>
    <n v="5771.7756569200001"/>
    <n v="11543.55131384"/>
    <n v="1649.0787591199999"/>
    <n v="0.14285714285714285"/>
    <n v="11"/>
    <n v="1"/>
    <n v="0"/>
    <n v="0"/>
    <n v="11543.55131384"/>
    <n v="0"/>
    <n v="0"/>
    <n v="0"/>
  </r>
  <r>
    <n v="38"/>
    <s v="WWSIN/1102274"/>
    <d v="2013-08-22T00:00:00"/>
    <s v="Indegene lifesystem Pvt. Ltd."/>
    <s v="Vivek Chaudhuri"/>
    <s v="Ibis Brussels Off Grand Place"/>
    <x v="8"/>
    <s v="Belgium"/>
    <s v="Euro"/>
    <n v="116"/>
    <s v="Euro"/>
    <n v="106"/>
    <n v="1"/>
    <n v="1.3247"/>
    <n v="140.41820000000001"/>
    <n v="13.247"/>
    <n v="62.243479999999998"/>
    <n v="8740.1174233359998"/>
    <n v="8740.1174233359998"/>
    <n v="824.53937955999993"/>
    <n v="9.4339622641509427E-2"/>
    <n v="11"/>
    <n v="0"/>
    <n v="1"/>
    <n v="0"/>
    <n v="0"/>
    <n v="8740.1174233359998"/>
    <n v="0"/>
    <n v="0"/>
  </r>
  <r>
    <n v="39"/>
    <s v="WWSIN/1102118"/>
    <d v="2013-08-14T00:00:00"/>
    <s v="Indegene lifesystem Pvt. Ltd."/>
    <s v="Vivek Chaudhuri"/>
    <s v="Ibis Brussels Off Grand Place"/>
    <x v="8"/>
    <s v="Belgium"/>
    <s v="Euro"/>
    <n v="106"/>
    <s v="Euro"/>
    <n v="96"/>
    <n v="1"/>
    <n v="1.3247"/>
    <n v="127.1712"/>
    <n v="13.247"/>
    <n v="62.243479999999998"/>
    <n v="7915.5780437759995"/>
    <n v="7915.5780437759995"/>
    <n v="824.53937955999993"/>
    <n v="0.10416666666666666"/>
    <n v="11"/>
    <n v="1"/>
    <n v="0"/>
    <n v="0"/>
    <n v="7915.5780437759995"/>
    <n v="0"/>
    <n v="0"/>
    <n v="0"/>
  </r>
  <r>
    <n v="40"/>
    <s v="WWSIN/1102116"/>
    <d v="2013-08-14T00:00:00"/>
    <s v="Indegene lifesystem Pvt. Ltd."/>
    <s v="Vivek Chaudhuri"/>
    <s v="Ibis Brussels Off Grand Place"/>
    <x v="8"/>
    <s v="Belgium"/>
    <s v="Euro"/>
    <n v="106"/>
    <s v="Euro"/>
    <n v="96"/>
    <n v="2"/>
    <n v="1.3247"/>
    <n v="254.3424"/>
    <n v="26.494"/>
    <n v="62.243479999999998"/>
    <n v="7915.5780437759995"/>
    <n v="15831.156087551999"/>
    <n v="1649.0787591199999"/>
    <n v="0.10416666666666666"/>
    <n v="11"/>
    <n v="1"/>
    <n v="0"/>
    <n v="0"/>
    <n v="15831.156087551999"/>
    <n v="0"/>
    <n v="0"/>
    <n v="0"/>
  </r>
  <r>
    <n v="41"/>
    <s v="WWSIN/1101984"/>
    <d v="2013-08-08T00:00:00"/>
    <s v="Indegene lifesystem Pvt. Ltd."/>
    <s v="Sanjay Suresh Parikh"/>
    <s v="Ibis Brussels Off Grand Place"/>
    <x v="8"/>
    <s v="Belgium"/>
    <s v="Pound"/>
    <n v="94"/>
    <s v="Pound"/>
    <n v="84"/>
    <n v="1"/>
    <n v="1.5499700000000001"/>
    <n v="130.19748000000001"/>
    <n v="15.499700000000001"/>
    <n v="62.243479999999998"/>
    <n v="8103.9442424304007"/>
    <n v="8103.9442424304007"/>
    <n v="964.75526695600001"/>
    <n v="0.11904761904761904"/>
    <n v="11"/>
    <n v="1"/>
    <n v="0"/>
    <n v="0"/>
    <n v="8103.9442424304007"/>
    <n v="0"/>
    <n v="0"/>
    <n v="0"/>
  </r>
  <r>
    <n v="42"/>
    <s v="WWSIN/1102761"/>
    <s v="2013-09-16"/>
    <s v="Indegene lifesystem Pvt. Ltd."/>
    <s v="Sanjay Suresh Parikh"/>
    <s v="ibis Brussels off Grand' Place"/>
    <x v="8"/>
    <s v="Belgium"/>
    <s v="Euro"/>
    <n v="175"/>
    <s v="Euro"/>
    <n v="165"/>
    <n v="1"/>
    <n v="1.3247"/>
    <n v="218.57550000000001"/>
    <n v="13.247"/>
    <n v="62.243479999999998"/>
    <n v="13604.89976274"/>
    <n v="13604.89976274"/>
    <n v="824.53937955999993"/>
    <n v="6.0606060606060601E-2"/>
    <n v="11"/>
    <n v="0"/>
    <n v="0"/>
    <n v="1"/>
    <n v="0"/>
    <n v="0"/>
    <n v="13604.89976274"/>
    <n v="2994.8997627400004"/>
  </r>
  <r>
    <n v="43"/>
    <s v="WWSIN/1104413"/>
    <s v="2013-12-09"/>
    <s v="INDEGENE LIFESYSTEMS Pvt. Ltd(Bangalore1)"/>
    <s v="Hardeep Singh"/>
    <s v="Novotel Brussels Airport"/>
    <x v="8"/>
    <s v="Belgium"/>
    <s v="Euro"/>
    <n v="179"/>
    <s v="Euro"/>
    <n v="145"/>
    <n v="2"/>
    <n v="1.3611500000000001"/>
    <n v="394.73350000000005"/>
    <n v="92.558199999999999"/>
    <n v="61.917879999999997"/>
    <n v="12220.53074249"/>
    <n v="24441.06148498"/>
    <n v="5731.007520616"/>
    <n v="0.23448275862068965"/>
    <n v="11"/>
    <n v="0"/>
    <n v="0"/>
    <n v="1"/>
    <n v="0"/>
    <n v="0"/>
    <n v="24441.06148498"/>
    <n v="3221.0614849800004"/>
  </r>
  <r>
    <n v="44"/>
    <s v="WWSIN/1105687"/>
    <d v="2014-02-22T00:00:00"/>
    <s v="Indegene Lifesystems Pvt. Ltd.  SEZ02"/>
    <s v="Sudhir N Bhatt"/>
    <s v="Ibis Brussels Centre Sainte Catherine "/>
    <x v="8"/>
    <s v="Belgium"/>
    <s v="Euro"/>
    <n v="140"/>
    <s v="Euro"/>
    <n v="130"/>
    <n v="1"/>
    <n v="1.36879"/>
    <n v="177.9427"/>
    <n v="13.687899999999999"/>
    <n v="61.901910000000001"/>
    <n v="11014.993000557"/>
    <n v="11014.993000557"/>
    <n v="847.30715388900001"/>
    <n v="7.6923076923076927E-2"/>
    <n v="11"/>
    <n v="0"/>
    <n v="0"/>
    <n v="1"/>
    <n v="0"/>
    <n v="0"/>
    <n v="11014.993000557"/>
    <n v="404.99300055700041"/>
  </r>
  <r>
    <n v="45"/>
    <s v="WWSIN/1105686"/>
    <d v="2014-02-22T00:00:00"/>
    <s v="Indegene Lifesystems Pvt. Ltd.  SEZ02"/>
    <s v="Perlinraj Rajendra"/>
    <s v="Ibis Brussels Centre Sainte Catherine "/>
    <x v="8"/>
    <s v="Belgium"/>
    <s v="Euro"/>
    <n v="140"/>
    <s v="Euro"/>
    <n v="130"/>
    <n v="1"/>
    <n v="1.36879"/>
    <n v="177.9427"/>
    <n v="13.687899999999999"/>
    <n v="61.901910000000001"/>
    <n v="11014.993000557"/>
    <n v="11014.993000557"/>
    <n v="847.30715388900001"/>
    <n v="7.6923076923076927E-2"/>
    <n v="11"/>
    <n v="0"/>
    <n v="0"/>
    <n v="1"/>
    <n v="0"/>
    <n v="0"/>
    <n v="11014.993000557"/>
    <n v="404.99300055700041"/>
  </r>
  <r>
    <n v="46"/>
    <s v="WWSUS/1101203"/>
    <s v="2013-09-11"/>
    <s v="Indegene(CME Universe LLC)"/>
    <s v="Lisa Lynn Miller"/>
    <s v="Vivanta by Taj - Holiday Village, Goa"/>
    <x v="9"/>
    <s v="India"/>
    <s v="Indian Rupees"/>
    <n v="10000"/>
    <s v="Indian Rupees"/>
    <n v="8453"/>
    <n v="3"/>
    <n v="1.6619999999999999E-2"/>
    <n v="421.46657999999996"/>
    <n v="77.133420000000001"/>
    <n v="62.243479999999998"/>
    <n v="8744.5155476327982"/>
    <n v="26233.546642898396"/>
    <n v="4801.0524851015998"/>
    <n v="0.18301194842067905"/>
    <n v="12"/>
    <n v="0"/>
    <n v="1"/>
    <n v="0"/>
    <n v="0"/>
    <n v="26233.546642898393"/>
    <n v="0"/>
    <n v="0"/>
  </r>
  <r>
    <n v="47"/>
    <s v="WWSUS/1101202"/>
    <s v="2013-09-11"/>
    <s v="Indegene(CME Universe LLC)"/>
    <s v="Michael Miller"/>
    <s v="Vivanta by Taj - Holiday Village, Goa"/>
    <x v="9"/>
    <s v="India"/>
    <s v="Indian Rupees"/>
    <n v="10000"/>
    <s v="Indian Rupees"/>
    <n v="8453"/>
    <n v="3"/>
    <n v="1.6619999999999999E-2"/>
    <n v="421.46657999999996"/>
    <n v="77.133420000000001"/>
    <n v="62.243479999999998"/>
    <n v="8744.5155476327982"/>
    <n v="26233.546642898396"/>
    <n v="4801.0524851015998"/>
    <n v="0.18301194842067905"/>
    <n v="12"/>
    <n v="0"/>
    <n v="1"/>
    <n v="0"/>
    <n v="0"/>
    <n v="26233.546642898393"/>
    <n v="0"/>
    <n v="0"/>
  </r>
  <r>
    <n v="48"/>
    <s v="WWSIN/1104300"/>
    <s v="2013-12-03"/>
    <s v="Indegene(CME Universe LLC)"/>
    <s v="Lisa Lynn Miller"/>
    <s v="Vivanta by Taj - Holiday Village, Goa"/>
    <x v="9"/>
    <s v="India"/>
    <s v="Indian Rupees"/>
    <n v="10000"/>
    <s v="Indian Rupees"/>
    <n v="8453"/>
    <n v="3"/>
    <n v="1.619E-2"/>
    <n v="410.56220999999999"/>
    <n v="75.137789999999995"/>
    <n v="61.917879999999997"/>
    <n v="8473.7138837715993"/>
    <n v="25421.1416513148"/>
    <n v="4652.3726646851992"/>
    <n v="0.18301194842067903"/>
    <n v="12"/>
    <n v="0"/>
    <n v="1"/>
    <n v="0"/>
    <n v="0"/>
    <n v="25421.1416513148"/>
    <n v="0"/>
    <n v="0"/>
  </r>
  <r>
    <n v="49"/>
    <s v="WWSIN/1104301"/>
    <s v="2013-12-03"/>
    <s v="Indegene(CME Universe LLC)"/>
    <s v="Michael Miller"/>
    <s v="Vivanta by Taj - Holiday Village, Goa"/>
    <x v="9"/>
    <s v="India"/>
    <s v="Indian Rupees"/>
    <n v="10000"/>
    <s v="Indian Rupees"/>
    <n v="8453"/>
    <n v="3"/>
    <n v="1.619E-2"/>
    <n v="410.56220999999999"/>
    <n v="75.137789999999995"/>
    <n v="61.917879999999997"/>
    <n v="8473.7138837715993"/>
    <n v="25421.1416513148"/>
    <n v="4652.3726646851992"/>
    <n v="0.18301194842067903"/>
    <n v="12"/>
    <n v="0"/>
    <n v="1"/>
    <n v="0"/>
    <n v="0"/>
    <n v="25421.1416513148"/>
    <n v="0"/>
    <n v="0"/>
  </r>
  <r>
    <n v="50"/>
    <s v="WWSIN/1100854"/>
    <d v="2013-05-30T00:00:00"/>
    <s v="Indegene lifesystem Pvt. Ltd."/>
    <s v="Arunjyoti Dasgupta"/>
    <s v="Red Roof Inn Downtown"/>
    <x v="10"/>
    <s v="United States"/>
    <s v="US Dollar"/>
    <n v="460"/>
    <s v="US Dollar"/>
    <n v="350"/>
    <n v="5"/>
    <n v="1"/>
    <n v="1750"/>
    <n v="550"/>
    <n v="55.799210000000002"/>
    <n v="19529.7235"/>
    <n v="97648.617500000008"/>
    <n v="30689.565500000001"/>
    <n v="0.31428571428571428"/>
    <n v="13"/>
    <n v="0"/>
    <n v="0"/>
    <n v="1"/>
    <n v="0"/>
    <n v="0"/>
    <n v="97648.617499999993"/>
    <n v="28448.6175"/>
  </r>
  <r>
    <n v="51"/>
    <s v="WWSIN/1102612"/>
    <s v="2013-09-10"/>
    <s v="Indegene lifesystem Pvt. Ltd."/>
    <s v="Sridharan Vijaya Rengachari"/>
    <s v="The Whitehall Hotel"/>
    <x v="10"/>
    <s v="United States"/>
    <s v="US Dollar"/>
    <n v="242"/>
    <s v="US Dollar"/>
    <n v="232"/>
    <n v="3"/>
    <n v="1"/>
    <n v="696"/>
    <n v="30"/>
    <n v="62.243479999999998"/>
    <n v="14440.487359999999"/>
    <n v="43321.462079999998"/>
    <n v="1867.3044"/>
    <n v="4.3103448275862072E-2"/>
    <n v="13"/>
    <n v="0"/>
    <n v="0"/>
    <n v="1"/>
    <n v="0"/>
    <n v="0"/>
    <n v="43321.462079999998"/>
    <n v="1801.4620799999975"/>
  </r>
  <r>
    <n v="52"/>
    <s v="WWSIN/1104336"/>
    <s v="2013-12-05"/>
    <s v="Indegene lifesystem Pvt. Ltd."/>
    <s v="SRIDHARAN RENGACHARI"/>
    <s v="Best Western Grant Park"/>
    <x v="10"/>
    <s v="United States"/>
    <s v="US Dollar"/>
    <n v="105"/>
    <s v="US Dollar"/>
    <n v="95"/>
    <n v="4"/>
    <n v="1"/>
    <n v="380"/>
    <n v="40"/>
    <n v="61.917879999999997"/>
    <n v="5882.1985999999997"/>
    <n v="23528.794399999999"/>
    <n v="2476.7151999999996"/>
    <n v="0.10526315789473684"/>
    <n v="13"/>
    <n v="1"/>
    <n v="0"/>
    <n v="0"/>
    <n v="23528.794399999999"/>
    <n v="0"/>
    <n v="0"/>
    <n v="0"/>
  </r>
  <r>
    <n v="53"/>
    <s v="WWSIN/1104337"/>
    <s v="2013-12-05"/>
    <s v="Indegene lifesystem Pvt. Ltd."/>
    <s v="SRIDHARAN RENGACHARI"/>
    <s v="Best Western Grant Park"/>
    <x v="10"/>
    <s v="United States"/>
    <s v="US Dollar"/>
    <n v="104"/>
    <s v="US Dollar"/>
    <n v="94"/>
    <n v="2"/>
    <n v="1"/>
    <n v="188"/>
    <n v="20"/>
    <n v="61.917879999999997"/>
    <n v="5820.2807199999997"/>
    <n v="11640.561439999999"/>
    <n v="1238.3575999999998"/>
    <n v="0.10638297872340424"/>
    <n v="13"/>
    <n v="1"/>
    <n v="0"/>
    <n v="0"/>
    <n v="11640.561439999999"/>
    <n v="0"/>
    <n v="0"/>
    <n v="0"/>
  </r>
  <r>
    <n v="54"/>
    <s v="WWSIN/1100334"/>
    <d v="2013-04-26T00:00:00"/>
    <s v="Indegene lifesystem Pvt. Ltd."/>
    <s v="Sandeep Gantotti"/>
    <s v="Grand Hotel"/>
    <x v="11"/>
    <m/>
    <s v="Euro"/>
    <n v="142"/>
    <s v="Euro"/>
    <n v="115"/>
    <n v="1"/>
    <n v="1.3059000000000001"/>
    <n v="150.17850000000001"/>
    <n v="35.259300000000003"/>
    <n v="55.799210000000002"/>
    <n v="8379.8416589850003"/>
    <n v="8379.8416589850003"/>
    <n v="1967.4410851530004"/>
    <n v="0.23478260869565221"/>
    <n v="14"/>
    <n v="1"/>
    <n v="0"/>
    <n v="0"/>
    <n v="8379.8416589850003"/>
    <n v="0"/>
    <n v="0"/>
    <n v="0"/>
  </r>
  <r>
    <n v="55"/>
    <s v="WWSIN/1100674"/>
    <d v="2013-05-19T00:00:00"/>
    <s v="Indegene lifesystem Pvt. Ltd."/>
    <s v="Raju Muralidhar"/>
    <s v="Scandic Hotel Copenhagen"/>
    <x v="11"/>
    <s v="Denmark"/>
    <s v="Euro"/>
    <n v="200"/>
    <s v="Euro"/>
    <n v="200"/>
    <n v="1"/>
    <n v="1.3059000000000001"/>
    <n v="261.18"/>
    <n v="0"/>
    <n v="55.799210000000002"/>
    <n v="14573.637667800002"/>
    <n v="14573.637667800002"/>
    <n v="0"/>
    <n v="0"/>
    <n v="14"/>
    <n v="0"/>
    <n v="1"/>
    <n v="0"/>
    <n v="0"/>
    <n v="14573.637667800002"/>
    <n v="0"/>
    <n v="0"/>
  </r>
  <r>
    <n v="56"/>
    <s v="WWSIN/1100675"/>
    <d v="2013-05-19T00:00:00"/>
    <s v="Indegene lifesystem Pvt. Ltd."/>
    <s v="Raju Muralidhar"/>
    <s v="Hilton Copenhagen Airport Hotel"/>
    <x v="11"/>
    <s v="Denmark"/>
    <s v="Euro"/>
    <n v="290"/>
    <s v="Euro"/>
    <n v="276"/>
    <n v="1"/>
    <n v="1.3059000000000001"/>
    <n v="360.42840000000001"/>
    <n v="18.282600000000002"/>
    <n v="55.799210000000002"/>
    <n v="20111.619981564003"/>
    <n v="20111.619981564003"/>
    <n v="1020.1546367460002"/>
    <n v="5.0724637681159424E-2"/>
    <n v="14"/>
    <n v="0"/>
    <n v="0"/>
    <n v="1"/>
    <n v="0"/>
    <n v="0"/>
    <n v="20111.619981564003"/>
    <n v="4211.619981564003"/>
  </r>
  <r>
    <n v="57"/>
    <s v="WWSIN/1102965"/>
    <s v="2013-09-30"/>
    <s v="Indegene lifesystem Pvt. Ltd."/>
    <s v="Muralidhar Raju Konduru"/>
    <s v="Park Inn by Radisson Copenhagen Airport"/>
    <x v="11"/>
    <s v="Denmark"/>
    <s v="Euro"/>
    <n v="153"/>
    <s v="Euro"/>
    <n v="143"/>
    <n v="1"/>
    <n v="1.3247"/>
    <n v="189.43209999999999"/>
    <n v="13.247"/>
    <n v="62.243479999999998"/>
    <n v="11790.913127708"/>
    <n v="11790.913127708"/>
    <n v="824.53937955999993"/>
    <n v="6.9930069930069921E-2"/>
    <n v="14"/>
    <n v="1"/>
    <n v="0"/>
    <n v="0"/>
    <n v="11790.913127708"/>
    <n v="0"/>
    <n v="0"/>
    <n v="0"/>
  </r>
  <r>
    <n v="58"/>
    <s v="WWSIN/1104560"/>
    <s v="2013-12-21"/>
    <s v="Indegene lifesystem Pvt. Ltd."/>
    <s v="Muralidhar Raju Konduru"/>
    <s v="Scandic Copenhagen "/>
    <x v="11"/>
    <s v="Denmark"/>
    <s v="Euro"/>
    <n v="170"/>
    <s v="Euro"/>
    <n v="155"/>
    <n v="1"/>
    <n v="1.3611500000000001"/>
    <n v="210.97825"/>
    <n v="20.417250000000003"/>
    <n v="61.917879999999997"/>
    <n v="13063.32596611"/>
    <n v="13063.32596611"/>
    <n v="1264.1928354300001"/>
    <n v="9.6774193548387094E-2"/>
    <n v="14"/>
    <n v="0"/>
    <n v="1"/>
    <n v="0"/>
    <n v="0"/>
    <n v="13063.32596611"/>
    <n v="0"/>
    <n v="0"/>
  </r>
  <r>
    <n v="59"/>
    <s v="WWSIN/1104498"/>
    <s v="2013-12-16"/>
    <s v="Indegene lifesystem Pvt. Ltd."/>
    <s v="Fanny Jouanique"/>
    <s v="Scandic Copenhagen "/>
    <x v="11"/>
    <s v="Denmark"/>
    <s v="Euro"/>
    <n v="233"/>
    <s v="Euro"/>
    <n v="223"/>
    <n v="1"/>
    <n v="1.3611500000000001"/>
    <n v="303.53645"/>
    <n v="13.611500000000001"/>
    <n v="61.917879999999997"/>
    <n v="18794.333486725998"/>
    <n v="18794.333486725998"/>
    <n v="842.79522362"/>
    <n v="4.4843049327354265E-2"/>
    <n v="14"/>
    <n v="0"/>
    <n v="0"/>
    <n v="1"/>
    <n v="0"/>
    <n v="0"/>
    <n v="18794.333486725998"/>
    <n v="2894.3334867259982"/>
  </r>
  <r>
    <n v="60"/>
    <s v="WWSIN/1103460"/>
    <s v="2013-10-24"/>
    <s v="Indegene lifesystem Pvt. Ltd."/>
    <s v="Bhaskar Rajakumar"/>
    <s v="Hotel Lawrence Dallas"/>
    <x v="12"/>
    <s v="United States"/>
    <s v="US Dollar"/>
    <n v="250"/>
    <s v="US Dollar"/>
    <n v="239"/>
    <n v="6"/>
    <n v="1"/>
    <n v="1434"/>
    <n v="66"/>
    <n v="61.917879999999997"/>
    <n v="14798.373319999999"/>
    <n v="88790.239919999993"/>
    <n v="4086.5800799999997"/>
    <n v="4.6025104602510462E-2"/>
    <n v="15"/>
    <n v="1"/>
    <n v="0"/>
    <n v="0"/>
    <n v="88790.239919999993"/>
    <n v="0"/>
    <n v="0"/>
    <n v="0"/>
  </r>
  <r>
    <n v="61"/>
    <s v="WWSIN/1103748"/>
    <s v="2013-11-08"/>
    <s v="Indegene lifesystem Pvt. Ltd."/>
    <s v="Bhaskar Rajakumar,Varun Bhargava"/>
    <s v="Hilton Anatole"/>
    <x v="12"/>
    <s v="United States"/>
    <s v="US Dollar"/>
    <n v="350"/>
    <s v="US Dollar"/>
    <n v="327"/>
    <n v="6"/>
    <n v="1"/>
    <n v="1962"/>
    <n v="138"/>
    <n v="61.917879999999997"/>
    <n v="20247.14676"/>
    <n v="121482.88055999999"/>
    <n v="8544.6674399999993"/>
    <n v="7.0336391437308868E-2"/>
    <n v="15"/>
    <n v="0"/>
    <n v="0"/>
    <n v="1"/>
    <n v="0"/>
    <n v="0"/>
    <n v="121482.88055999999"/>
    <n v="5802.8805599999978"/>
  </r>
  <r>
    <n v="62"/>
    <s v="WWSIN/1100177"/>
    <d v="2013-04-16T00:00:00"/>
    <s v="INDEGENE LIFESYSTEMS Pvt. Ltd(Bangalore1)"/>
    <s v="Gaurav Kapoor"/>
    <s v="ibis Gurgaon"/>
    <x v="13"/>
    <s v="India"/>
    <s v="Indian Rupees"/>
    <n v="6485"/>
    <s v="Indian Rupees"/>
    <n v="5585"/>
    <n v="2"/>
    <n v="1.83E-2"/>
    <n v="204.411"/>
    <n v="32.94"/>
    <n v="55.799210000000002"/>
    <n v="5702.9861576550002"/>
    <n v="11405.97231531"/>
    <n v="1838.0259773999999"/>
    <n v="0.16114592658907786"/>
    <n v="16"/>
    <n v="0"/>
    <n v="1"/>
    <n v="0"/>
    <n v="0"/>
    <n v="11405.97231531"/>
    <n v="0"/>
    <n v="0"/>
  </r>
  <r>
    <n v="63"/>
    <s v="WWSUS/1101210"/>
    <s v="2013-09-12"/>
    <s v="Indegene(CME Universe LLC)"/>
    <s v="John Bisognano"/>
    <s v="Radisson Blu Hotel New Delhi Dwarka"/>
    <x v="13"/>
    <s v="India"/>
    <s v="Indian Rupees"/>
    <n v="7612"/>
    <s v="Indian Rupees"/>
    <n v="7602"/>
    <n v="1"/>
    <n v="1.6619999999999999E-2"/>
    <n v="126.34523999999999"/>
    <n v="0.16619999999999999"/>
    <n v="62.243479999999998"/>
    <n v="7864.1674190351987"/>
    <n v="7864.1674190351987"/>
    <n v="10.344866375999999"/>
    <n v="1.3154433043935808E-3"/>
    <n v="16"/>
    <n v="0"/>
    <n v="0"/>
    <n v="1"/>
    <n v="0"/>
    <n v="0"/>
    <n v="7864.1674190351987"/>
    <n v="954.16741903519869"/>
  </r>
  <r>
    <n v="64"/>
    <s v="WWSUS/1101209"/>
    <s v="2013-09-12"/>
    <s v="Indegene(CME Universe LLC)"/>
    <s v="Sanjay Rajagopalan"/>
    <s v="Radisson Blu Hotel New Delhi Dwarka"/>
    <x v="13"/>
    <s v="India"/>
    <s v="Indian Rupees"/>
    <n v="7612"/>
    <s v="Indian Rupees"/>
    <n v="7602"/>
    <n v="1"/>
    <n v="1.6619999999999999E-2"/>
    <n v="126.34523999999999"/>
    <n v="0.16619999999999999"/>
    <n v="62.243479999999998"/>
    <n v="7864.1674190351987"/>
    <n v="7864.1674190351987"/>
    <n v="10.344866375999999"/>
    <n v="1.3154433043935808E-3"/>
    <n v="16"/>
    <n v="0"/>
    <n v="0"/>
    <n v="1"/>
    <n v="0"/>
    <n v="0"/>
    <n v="7864.1674190351987"/>
    <n v="954.16741903519869"/>
  </r>
  <r>
    <n v="65"/>
    <s v="WWSIN/1103511"/>
    <s v="2013-10-28"/>
    <s v="Indegene lifesystem Pvt. Ltd."/>
    <s v="Manish Gupta"/>
    <s v="Classic Diplomat - New Delhi"/>
    <x v="13"/>
    <s v="India"/>
    <s v="Indian Rupees"/>
    <n v="4237"/>
    <s v="Indian Rupees"/>
    <n v="4227"/>
    <n v="1"/>
    <n v="1.619E-2"/>
    <n v="68.435130000000001"/>
    <n v="0.16189999999999999"/>
    <n v="61.917879999999997"/>
    <n v="4237.3581671244001"/>
    <n v="4237.3581671244001"/>
    <n v="10.024504771999998"/>
    <n v="2.3657440264963328E-3"/>
    <n v="16"/>
    <n v="1"/>
    <n v="0"/>
    <n v="0"/>
    <n v="4237.3581671244001"/>
    <n v="0"/>
    <n v="0"/>
    <n v="0"/>
  </r>
  <r>
    <n v="66"/>
    <s v="WWSIN/1103510"/>
    <s v="2013-10-28"/>
    <s v="Indegene lifesystem Pvt. Ltd."/>
    <s v="Manish Gupta"/>
    <s v="Classic Diplomat - New Delhi"/>
    <x v="13"/>
    <s v="India"/>
    <s v="Indian Rupees"/>
    <n v="4237"/>
    <s v="Indian Rupees"/>
    <n v="4227"/>
    <n v="1"/>
    <n v="1.619E-2"/>
    <n v="68.435130000000001"/>
    <n v="0.16189999999999999"/>
    <n v="61.917879999999997"/>
    <n v="4237.3581671244001"/>
    <n v="4237.3581671244001"/>
    <n v="10.024504771999998"/>
    <n v="2.3657440264963328E-3"/>
    <n v="16"/>
    <n v="1"/>
    <n v="0"/>
    <n v="0"/>
    <n v="4237.3581671244001"/>
    <n v="0"/>
    <n v="0"/>
    <n v="0"/>
  </r>
  <r>
    <n v="67"/>
    <s v="WWSIN/1103442"/>
    <s v="2013-10-23"/>
    <s v="Indegene lifesystem Pvt. Ltd."/>
    <s v="Gaurav Kapoor"/>
    <s v="ibis Gurgaon, Gurgaon"/>
    <x v="13"/>
    <s v="India"/>
    <s v="Indian Rupees"/>
    <n v="5661"/>
    <s v="Indian Rupees"/>
    <n v="5651"/>
    <n v="1"/>
    <n v="1.619E-2"/>
    <n v="91.489689999999996"/>
    <n v="0.16189999999999999"/>
    <n v="61.917879999999997"/>
    <n v="5664.8476466571992"/>
    <n v="5664.8476466571992"/>
    <n v="10.024504771999998"/>
    <n v="1.7695983011856307E-3"/>
    <n v="16"/>
    <n v="0"/>
    <n v="1"/>
    <n v="0"/>
    <n v="0"/>
    <n v="5664.8476466571992"/>
    <n v="0"/>
    <n v="0"/>
  </r>
  <r>
    <n v="68"/>
    <s v="WWSIN/1104293"/>
    <s v="2013-12-03"/>
    <s v="Indegene(CME Universe LLC)"/>
    <s v="John Bisognano"/>
    <s v="Radisson Blu Hotel New Delhi Dwarka"/>
    <x v="13"/>
    <s v="India"/>
    <s v="Indian Rupees"/>
    <n v="7612"/>
    <s v="Indian Rupees"/>
    <n v="7602"/>
    <n v="1"/>
    <n v="1.619E-2"/>
    <n v="123.07638"/>
    <n v="0.16189999999999999"/>
    <n v="61.917879999999997"/>
    <n v="7620.6285276743993"/>
    <n v="7620.6285276743993"/>
    <n v="10.024504771999998"/>
    <n v="1.3154433043935806E-3"/>
    <n v="16"/>
    <n v="0"/>
    <n v="0"/>
    <n v="1"/>
    <n v="0"/>
    <n v="0"/>
    <n v="7620.6285276743993"/>
    <n v="710.62852767439927"/>
  </r>
  <r>
    <n v="69"/>
    <s v="WWSIN/1104294"/>
    <s v="2013-12-03"/>
    <s v="Indegene(CME Universe LLC)"/>
    <s v="Sanjay Rajagopalan"/>
    <s v="Radisson Blu Hotel New Delhi Dwarka"/>
    <x v="13"/>
    <s v="India"/>
    <s v="Indian Rupees"/>
    <n v="7612"/>
    <s v="Indian Rupees"/>
    <n v="7602"/>
    <n v="1"/>
    <n v="1.619E-2"/>
    <n v="123.07638"/>
    <n v="0.16189999999999999"/>
    <n v="61.917879999999997"/>
    <n v="7620.6285276743993"/>
    <n v="7620.6285276743993"/>
    <n v="10.024504771999998"/>
    <n v="1.3154433043935806E-3"/>
    <n v="16"/>
    <n v="0"/>
    <n v="0"/>
    <n v="1"/>
    <n v="0"/>
    <n v="0"/>
    <n v="7620.6285276743993"/>
    <n v="710.62852767439927"/>
  </r>
  <r>
    <n v="70"/>
    <s v="WWSIN/1100619"/>
    <d v="2013-05-15T00:00:00"/>
    <s v="Indegene lifesystem Pvt. Ltd."/>
    <s v="Manish Gupta"/>
    <s v="Quality Inn &amp; Suites P.E. Trudeau Airport"/>
    <x v="14"/>
    <s v="Canada"/>
    <s v="Canadian Dollar"/>
    <n v="148"/>
    <s v="Canadian Dollar"/>
    <n v="128"/>
    <n v="2"/>
    <n v="0.98131999999999997"/>
    <n v="251.21791999999999"/>
    <n v="39.252800000000001"/>
    <n v="55.799210000000002"/>
    <n v="7008.8807369216001"/>
    <n v="14017.7614738432"/>
    <n v="2190.2752302880003"/>
    <n v="0.15625000000000003"/>
    <n v="17"/>
    <n v="0"/>
    <n v="1"/>
    <n v="0"/>
    <n v="0"/>
    <n v="14017.7614738432"/>
    <n v="0"/>
    <n v="0"/>
  </r>
  <r>
    <n v="71"/>
    <s v="WWSIN/1100238"/>
    <d v="2013-04-19T00:00:00"/>
    <s v="Indegene lifesystem Pvt. Ltd."/>
    <s v="Aditi Upadhyay"/>
    <s v="Arabian Courtyard Hotel &amp; Spa"/>
    <x v="15"/>
    <s v="United Arab Emirates"/>
    <s v="US Dollar"/>
    <n v="154"/>
    <s v="US Dollar"/>
    <n v="143"/>
    <n v="3"/>
    <n v="1"/>
    <n v="429"/>
    <n v="33"/>
    <n v="55.799210000000002"/>
    <n v="7979.2870300000004"/>
    <n v="23937.861090000002"/>
    <n v="1841.37393"/>
    <n v="7.6923076923076913E-2"/>
    <n v="18"/>
    <n v="0"/>
    <n v="1"/>
    <n v="0"/>
    <n v="0"/>
    <n v="23937.861090000002"/>
    <n v="0"/>
    <n v="0"/>
  </r>
  <r>
    <n v="72"/>
    <s v="WWSIN/1100237"/>
    <d v="2013-04-19T00:00:00"/>
    <s v="INDEGENE LIFESYSTEMS Pvt. Ltd(Bangalore1)"/>
    <s v="Harsha Arumugam"/>
    <s v="Arabian Courtyard Hotel &amp; Spa"/>
    <x v="15"/>
    <s v="United Arab Emirates"/>
    <s v="US Dollar"/>
    <n v="154"/>
    <s v="US Dollar"/>
    <n v="143"/>
    <n v="3"/>
    <n v="1"/>
    <n v="429"/>
    <n v="33"/>
    <n v="55.799210000000002"/>
    <n v="7979.2870300000004"/>
    <n v="23937.861090000002"/>
    <n v="1841.37393"/>
    <n v="7.6923076923076913E-2"/>
    <n v="18"/>
    <n v="0"/>
    <n v="1"/>
    <n v="0"/>
    <n v="0"/>
    <n v="23937.861090000002"/>
    <n v="0"/>
    <n v="0"/>
  </r>
  <r>
    <n v="73"/>
    <s v="WWSIN/1100788"/>
    <d v="2013-05-27T00:00:00"/>
    <s v="Indegene lifesystem Pvt. Ltd."/>
    <s v="Saurabh Jain"/>
    <s v="Holiday Inn Bur Dubai - Embassy District"/>
    <x v="15"/>
    <s v="Dubai"/>
    <s v="US Dollar"/>
    <n v="171"/>
    <s v="US Dollar"/>
    <n v="161"/>
    <n v="1"/>
    <n v="1"/>
    <n v="161"/>
    <n v="10"/>
    <n v="55.799210000000002"/>
    <n v="8983.67281"/>
    <n v="8983.67281"/>
    <n v="557.99210000000005"/>
    <n v="6.2111801242236031E-2"/>
    <n v="18"/>
    <n v="0"/>
    <n v="1"/>
    <n v="0"/>
    <n v="0"/>
    <n v="8983.67281"/>
    <n v="0"/>
    <n v="0"/>
  </r>
  <r>
    <n v="74"/>
    <s v="WWSIN/1101205"/>
    <s v="2013-06-21"/>
    <s v="Indegene lifesystem Pvt. Ltd."/>
    <s v="Aditi Upadhyay"/>
    <s v="Arabian Courtyard Hotel &amp; Spa"/>
    <x v="15"/>
    <s v="United Arab Emirates"/>
    <s v="US Dollar"/>
    <n v="99"/>
    <s v="US Dollar"/>
    <n v="89"/>
    <n v="2"/>
    <n v="1"/>
    <n v="178"/>
    <n v="20"/>
    <n v="55.799210000000002"/>
    <n v="4966.1296899999998"/>
    <n v="9932.2593799999995"/>
    <n v="1115.9842000000001"/>
    <n v="0.11235955056179776"/>
    <n v="18"/>
    <n v="1"/>
    <n v="0"/>
    <n v="0"/>
    <n v="9932.2593799999995"/>
    <n v="0"/>
    <n v="0"/>
    <n v="0"/>
  </r>
  <r>
    <n v="75"/>
    <s v="WWSIN/1101180"/>
    <s v="2013-06-19"/>
    <s v="INDEGENE LIFESYSTEMS Pvt. Ltd(Bangalore1)"/>
    <s v="Shakun Gidwani"/>
    <s v="Arabian Courtyard Hotel &amp; Spa"/>
    <x v="15"/>
    <s v="United Arab Emirates"/>
    <s v="US Dollar"/>
    <n v="99"/>
    <s v="US Dollar"/>
    <n v="89"/>
    <n v="2"/>
    <n v="1"/>
    <n v="178"/>
    <n v="20"/>
    <n v="55.799210000000002"/>
    <n v="4966.1296899999998"/>
    <n v="9932.2593799999995"/>
    <n v="1115.9842000000001"/>
    <n v="0.11235955056179776"/>
    <n v="18"/>
    <n v="1"/>
    <n v="0"/>
    <n v="0"/>
    <n v="9932.2593799999995"/>
    <n v="0"/>
    <n v="0"/>
    <n v="0"/>
  </r>
  <r>
    <n v="76"/>
    <s v="WWSIN/1100990"/>
    <s v="2013-06-06"/>
    <s v="Indegene lifesystem Pvt. Ltd."/>
    <s v="Vivek Chaudhuri"/>
    <s v="Arjaan by Rotana - Dubai Media City"/>
    <x v="15"/>
    <s v="United Arab Emirates"/>
    <s v="US Dollar"/>
    <n v="207"/>
    <s v="US Dollar"/>
    <n v="143"/>
    <n v="3"/>
    <n v="1"/>
    <n v="429"/>
    <n v="192"/>
    <n v="55.799210000000002"/>
    <n v="7979.2870300000004"/>
    <n v="23937.861090000002"/>
    <n v="10713.44832"/>
    <n v="0.4475524475524475"/>
    <n v="18"/>
    <n v="0"/>
    <n v="1"/>
    <n v="0"/>
    <n v="0"/>
    <n v="23937.861090000002"/>
    <n v="0"/>
    <n v="0"/>
  </r>
  <r>
    <n v="77"/>
    <s v="WWSIN/1101626"/>
    <s v="2013-07-18"/>
    <s v="INDEGENE LIFESYSTEMS Pvt. Ltd(Bangalore1)"/>
    <s v="Harsha Arumugam"/>
    <s v="Arabian Courtyard"/>
    <x v="15"/>
    <s v="United Arab Emirates"/>
    <s v="US Dollar"/>
    <n v="96"/>
    <s v="US Dollar"/>
    <n v="86"/>
    <n v="3"/>
    <n v="1"/>
    <n v="258"/>
    <n v="30"/>
    <n v="62.243479999999998"/>
    <n v="5352.9392799999996"/>
    <n v="16058.81784"/>
    <n v="1867.3044"/>
    <n v="0.11627906976744186"/>
    <n v="18"/>
    <n v="1"/>
    <n v="0"/>
    <n v="0"/>
    <n v="16058.81784"/>
    <n v="0"/>
    <n v="0"/>
    <n v="0"/>
  </r>
  <r>
    <n v="78"/>
    <s v="WWSIN/1103252"/>
    <s v="2013-10-11"/>
    <s v="Indegene lifesystem Pvt. Ltd."/>
    <s v="Harsha Arumugam Ram Mohan"/>
    <s v="Coral Deira Hotel"/>
    <x v="15"/>
    <s v="United Arab Emirates"/>
    <s v="US Dollar"/>
    <n v="170"/>
    <s v="US Dollar"/>
    <n v="160"/>
    <n v="3"/>
    <n v="1"/>
    <n v="480"/>
    <n v="30"/>
    <n v="61.917879999999997"/>
    <n v="9906.8608000000004"/>
    <n v="29720.582399999999"/>
    <n v="1857.5364"/>
    <n v="6.25E-2"/>
    <n v="18"/>
    <n v="0"/>
    <n v="0"/>
    <n v="1"/>
    <n v="0"/>
    <n v="0"/>
    <n v="29720.582399999999"/>
    <n v="1460.5824000000011"/>
  </r>
  <r>
    <n v="79"/>
    <s v="WWSIN/1103078"/>
    <s v="2013-10-04"/>
    <s v="Indegene lifesystem Pvt. Ltd."/>
    <s v="Aditi Upadhyay"/>
    <s v="Arabian Courtyard Hotel &amp; Spa"/>
    <x v="15"/>
    <s v="United Arab Emirates"/>
    <s v="US Dollar"/>
    <n v="157"/>
    <s v="US Dollar"/>
    <n v="147"/>
    <n v="5"/>
    <n v="1"/>
    <n v="735"/>
    <n v="50"/>
    <n v="61.917879999999997"/>
    <n v="9101.9283599999999"/>
    <n v="45509.641799999998"/>
    <n v="3095.8939999999998"/>
    <n v="6.8027210884353734E-2"/>
    <n v="18"/>
    <n v="0"/>
    <n v="1"/>
    <n v="0"/>
    <n v="0"/>
    <n v="45509.641799999998"/>
    <n v="0"/>
    <n v="0"/>
  </r>
  <r>
    <n v="80"/>
    <s v="WWSIN/1103875"/>
    <s v="2013-11-14"/>
    <s v="Indegene lifesystem Pvt. Ltd."/>
    <s v="Syed Mohammad Shakeel Raza"/>
    <s v="The Oberoi"/>
    <x v="15"/>
    <s v="United Arab Emirates"/>
    <s v="US Dollar"/>
    <n v="454"/>
    <s v="US Dollar"/>
    <n v="444"/>
    <n v="1"/>
    <n v="1"/>
    <n v="444"/>
    <n v="10"/>
    <n v="61.917879999999997"/>
    <n v="27491.538719999997"/>
    <n v="27491.538719999997"/>
    <n v="619.17879999999991"/>
    <n v="2.2522522522522521E-2"/>
    <n v="18"/>
    <n v="0"/>
    <n v="0"/>
    <n v="1"/>
    <n v="0"/>
    <n v="0"/>
    <n v="27491.538719999997"/>
    <n v="18071.538719999997"/>
  </r>
  <r>
    <n v="81"/>
    <s v="WWSIN/1104438"/>
    <s v="2013-12-10"/>
    <s v="INDEGENE LIFESYSTEMS Pvt. Ltd(Bangalore1)"/>
    <s v="Samapti Barai"/>
    <s v="Holiday Inn Dubai - Downtown Duba"/>
    <x v="15"/>
    <s v="United Arab Emirates"/>
    <s v="US Dollar"/>
    <n v="175"/>
    <s v="US Dollar"/>
    <n v="161"/>
    <n v="2"/>
    <n v="1"/>
    <n v="322"/>
    <n v="28"/>
    <n v="61.917879999999997"/>
    <n v="9968.7786799999994"/>
    <n v="19937.557359999999"/>
    <n v="1733.70064"/>
    <n v="8.6956521739130446E-2"/>
    <n v="18"/>
    <n v="0"/>
    <n v="0"/>
    <n v="1"/>
    <n v="0"/>
    <n v="0"/>
    <n v="19937.557359999999"/>
    <n v="1097.5573599999989"/>
  </r>
  <r>
    <n v="82"/>
    <s v="WWSIN/1104414"/>
    <s v="2013-12-09"/>
    <s v="Indegene lifesystem Pvt. Ltd."/>
    <s v="Saurabh Jain"/>
    <s v="Holiday Inn Dubai - Downtown Duba"/>
    <x v="15"/>
    <s v="United Arab Emirates"/>
    <s v="US Dollar"/>
    <n v="175"/>
    <s v="US Dollar"/>
    <n v="165"/>
    <n v="1"/>
    <n v="1"/>
    <n v="165"/>
    <n v="10"/>
    <n v="61.917879999999997"/>
    <n v="10216.450199999999"/>
    <n v="10216.450199999999"/>
    <n v="619.17879999999991"/>
    <n v="6.0606060606060601E-2"/>
    <n v="18"/>
    <n v="0"/>
    <n v="0"/>
    <n v="1"/>
    <n v="0"/>
    <n v="0"/>
    <n v="10216.450199999999"/>
    <n v="796.45019999999931"/>
  </r>
  <r>
    <n v="83"/>
    <s v="WWSIN/1104847"/>
    <d v="2014-01-15T00:00:00"/>
    <s v="Indegene lifesystem Pvt. Ltd."/>
    <s v="Aditi Upadhyay"/>
    <s v="Golden Sands Hotel Apartments"/>
    <x v="15"/>
    <s v="United Arab Emirates"/>
    <s v="US Dollar"/>
    <n v="190"/>
    <s v="US Dollar"/>
    <n v="128"/>
    <n v="5"/>
    <n v="1"/>
    <n v="640"/>
    <n v="310"/>
    <n v="61.901910000000001"/>
    <n v="7923.4444800000001"/>
    <n v="39617.222399999999"/>
    <n v="19189.592100000002"/>
    <n v="0.48437500000000006"/>
    <n v="18"/>
    <n v="0"/>
    <n v="1"/>
    <n v="0"/>
    <n v="0"/>
    <n v="39617.222399999999"/>
    <n v="0"/>
    <n v="0"/>
  </r>
  <r>
    <n v="84"/>
    <s v="WWSIN/1105620"/>
    <d v="2014-02-19T00:00:00"/>
    <s v="Indegene lifesystem Pvt. Ltd."/>
    <s v="Harsha Arumugam Ram Mohan"/>
    <s v="Arabian Park Hotel"/>
    <x v="15"/>
    <s v="United Arab Emirates"/>
    <s v="US Dollar"/>
    <n v="158"/>
    <s v="US Dollar"/>
    <n v="148"/>
    <n v="3"/>
    <n v="1"/>
    <n v="444"/>
    <n v="30"/>
    <n v="61.901910000000001"/>
    <n v="9161.4826799999992"/>
    <n v="27484.448039999999"/>
    <n v="1857.0572999999999"/>
    <n v="6.7567567567567571E-2"/>
    <n v="18"/>
    <n v="0"/>
    <n v="1"/>
    <n v="0"/>
    <n v="0"/>
    <n v="27484.448039999996"/>
    <n v="0"/>
    <n v="0"/>
  </r>
  <r>
    <n v="85"/>
    <s v="WWSIN/1101821"/>
    <s v="2013-07-31"/>
    <s v="INDEGENE LIFESYSTEMS Pvt. Ltd(Bangalore1)"/>
    <s v="SANJAY VIRMANI"/>
    <s v="The Bell Hotel"/>
    <x v="16"/>
    <s v="United Kingdom"/>
    <s v="Pound"/>
    <n v="105"/>
    <s v="Pound"/>
    <n v="95"/>
    <n v="2"/>
    <n v="1.5499700000000001"/>
    <n v="294.49430000000001"/>
    <n v="30.999400000000001"/>
    <n v="62.243479999999998"/>
    <n v="9165.1750360820006"/>
    <n v="18330.350072164001"/>
    <n v="1929.510533912"/>
    <n v="0.10526315789473684"/>
    <n v="19"/>
    <n v="1"/>
    <n v="0"/>
    <n v="0"/>
    <n v="18330.350072164001"/>
    <n v="0"/>
    <n v="0"/>
    <n v="0"/>
  </r>
  <r>
    <n v="86"/>
    <s v="WWSIN/1101820"/>
    <s v="2013-07-31"/>
    <s v="INDEGENE LIFESYSTEMS Pvt. Ltd(Bangalore1)"/>
    <s v="Shubha Rao"/>
    <s v="The Bell Hotel"/>
    <x v="16"/>
    <s v="United Kingdom"/>
    <s v="Pound"/>
    <n v="105"/>
    <s v="Pound"/>
    <n v="95"/>
    <n v="2"/>
    <n v="1.5499700000000001"/>
    <n v="294.49430000000001"/>
    <n v="30.999400000000001"/>
    <n v="62.243479999999998"/>
    <n v="9165.1750360820006"/>
    <n v="18330.350072164001"/>
    <n v="1929.510533912"/>
    <n v="0.10526315789473684"/>
    <n v="19"/>
    <n v="1"/>
    <n v="0"/>
    <n v="0"/>
    <n v="18330.350072164001"/>
    <n v="0"/>
    <n v="0"/>
    <n v="0"/>
  </r>
  <r>
    <n v="87"/>
    <s v="WWSIN/1101931"/>
    <d v="2013-08-06T00:00:00"/>
    <s v="INDEGENE LIFESYSTEMS Pvt. Ltd(Bangalore1)"/>
    <s v="Girish Prasad"/>
    <s v="Sheraton Skyline Hotel London Heathrow"/>
    <x v="16"/>
    <s v="United Kingdom"/>
    <s v="Pound"/>
    <n v="146"/>
    <s v="Pound"/>
    <n v="136"/>
    <n v="3"/>
    <n v="1.5499700000000001"/>
    <n v="632.38776000000007"/>
    <n v="46.499099999999999"/>
    <n v="62.243479999999998"/>
    <n v="13120.671630601601"/>
    <n v="39362.0148918048"/>
    <n v="2894.265800868"/>
    <n v="7.3529411764705885E-2"/>
    <n v="19"/>
    <n v="0"/>
    <n v="0"/>
    <n v="1"/>
    <n v="0"/>
    <n v="0"/>
    <n v="39362.0148918048"/>
    <n v="4622.0148918048017"/>
  </r>
  <r>
    <n v="88"/>
    <s v="WWSIN/1104171"/>
    <s v="2013-11-28"/>
    <s v="Indegene lifesystem Pvt. Ltd."/>
    <s v="ANAND KIRAN PRAFULA CHANDRA NIJEGEL"/>
    <s v="The Bell Hotel"/>
    <x v="16"/>
    <s v="United Kingdom"/>
    <s v="Pound"/>
    <n v="103"/>
    <s v="Pound"/>
    <n v="93"/>
    <n v="2"/>
    <n v="1.6189100000000001"/>
    <n v="301.11725999999999"/>
    <n v="32.184800000000003"/>
    <n v="61.917879999999997"/>
    <n v="9322.2711853043984"/>
    <n v="18644.542370608797"/>
    <n v="1992.8145842240001"/>
    <n v="0.10688460701322802"/>
    <n v="19"/>
    <n v="1"/>
    <n v="0"/>
    <n v="0"/>
    <n v="18644.542370608797"/>
    <n v="0"/>
    <n v="0"/>
    <n v="0"/>
  </r>
  <r>
    <n v="89"/>
    <s v="WWSIN/1100225"/>
    <d v="2013-04-18T00:00:00"/>
    <s v="Indegene lifesystem Pvt. Ltd."/>
    <s v="Sanjay Parikh"/>
    <s v="ambassador Hotel Frankfurt"/>
    <x v="17"/>
    <s v="Germany"/>
    <s v="Euro"/>
    <n v="68"/>
    <s v="Euro"/>
    <n v="66"/>
    <n v="3"/>
    <n v="1.3059000000000001"/>
    <n v="258.56819999999999"/>
    <n v="7.8353999999999999"/>
    <n v="55.799210000000002"/>
    <n v="4809.3004303739999"/>
    <n v="14427.901291122"/>
    <n v="437.209130034"/>
    <n v="3.0303030303030304E-2"/>
    <n v="20"/>
    <n v="1"/>
    <n v="0"/>
    <n v="0"/>
    <n v="14427.901291122"/>
    <n v="0"/>
    <n v="0"/>
    <n v="0"/>
  </r>
  <r>
    <n v="90"/>
    <s v="WWSIN/1100224"/>
    <d v="2013-04-18T00:00:00"/>
    <s v="Indegene lifesystem Pvt. Ltd."/>
    <s v="Sanjay Parikh"/>
    <s v="ambassador Hotel Frankfurt"/>
    <x v="17"/>
    <s v="Germany"/>
    <s v="Euro"/>
    <n v="68"/>
    <s v="Euro"/>
    <n v="66"/>
    <n v="2"/>
    <n v="1.3059000000000001"/>
    <n v="172.37880000000001"/>
    <n v="5.2236000000000002"/>
    <n v="55.799210000000002"/>
    <n v="4809.3004303740008"/>
    <n v="9618.6008607480017"/>
    <n v="291.472753356"/>
    <n v="3.0303030303030297E-2"/>
    <n v="20"/>
    <n v="1"/>
    <n v="0"/>
    <n v="0"/>
    <n v="9618.6008607480017"/>
    <n v="0"/>
    <n v="0"/>
    <n v="0"/>
  </r>
  <r>
    <n v="91"/>
    <s v="WWSIN/1100673"/>
    <d v="2013-05-19T00:00:00"/>
    <s v="Indegene lifesystem Pvt. Ltd."/>
    <s v="Raju Muralidhar"/>
    <s v="InterCityHotel Frankfurt"/>
    <x v="17"/>
    <s v="Germany"/>
    <s v="Euro"/>
    <n v="219"/>
    <s v="Euro"/>
    <n v="201"/>
    <n v="1"/>
    <n v="1.3059000000000001"/>
    <n v="262.48590000000002"/>
    <n v="23.5062"/>
    <n v="55.799210000000002"/>
    <n v="14646.505856139001"/>
    <n v="14646.505856139001"/>
    <n v="1311.6273901019999"/>
    <n v="8.955223880597013E-2"/>
    <n v="20"/>
    <n v="0"/>
    <n v="0"/>
    <n v="1"/>
    <n v="0"/>
    <n v="0"/>
    <n v="14646.505856139001"/>
    <n v="6426.5058561390015"/>
  </r>
  <r>
    <n v="92"/>
    <s v="WWSIN/1100671"/>
    <d v="2013-05-17T00:00:00"/>
    <s v="Indegene lifesystem Pvt. Ltd."/>
    <s v="Raju Muralidhar"/>
    <s v="InterCityHotel Frankfurt"/>
    <x v="17"/>
    <s v="Germany"/>
    <s v="Euro"/>
    <n v="219"/>
    <s v="Euro"/>
    <n v="201"/>
    <n v="1"/>
    <n v="1.3059000000000001"/>
    <n v="262.48590000000002"/>
    <n v="23.5062"/>
    <n v="55.799210000000002"/>
    <n v="14646.505856139001"/>
    <n v="14646.505856139001"/>
    <n v="1311.6273901019999"/>
    <n v="8.955223880597013E-2"/>
    <n v="20"/>
    <n v="0"/>
    <n v="0"/>
    <n v="1"/>
    <n v="0"/>
    <n v="0"/>
    <n v="14646.505856139001"/>
    <n v="6426.5058561390015"/>
  </r>
  <r>
    <n v="93"/>
    <s v="WWSIN/1101296"/>
    <s v="2013-06-26"/>
    <s v="Indegene lifesystem Pvt. Ltd."/>
    <s v="Muralidhar Konduru"/>
    <s v="Hilton Garden Inn Frankfurt Airport"/>
    <x v="17"/>
    <s v="Germany"/>
    <s v="Euro"/>
    <n v="154"/>
    <s v="Euro"/>
    <n v="144"/>
    <n v="5"/>
    <n v="1.3059000000000001"/>
    <n v="940.24800000000005"/>
    <n v="65.295000000000002"/>
    <n v="55.799210000000002"/>
    <n v="10493.019120816001"/>
    <n v="52465.095604080008"/>
    <n v="3643.4094169500004"/>
    <n v="6.9444444444444448E-2"/>
    <n v="20"/>
    <n v="0"/>
    <n v="0"/>
    <n v="1"/>
    <n v="0"/>
    <n v="0"/>
    <n v="52465.095604080008"/>
    <n v="11365.095604080007"/>
  </r>
  <r>
    <n v="94"/>
    <s v="WWSIN/1101294"/>
    <s v="2013-06-26"/>
    <s v="Indegene lifesystem Pvt. Ltd."/>
    <s v="Muralidhar Konduru"/>
    <s v="Hilton Garden Inn Frankfurt Airport"/>
    <x v="17"/>
    <s v="Germany"/>
    <s v="Euro"/>
    <n v="114"/>
    <s v="Euro"/>
    <n v="104"/>
    <n v="4"/>
    <n v="1.3059000000000001"/>
    <n v="543.25440000000003"/>
    <n v="52.236000000000004"/>
    <n v="55.799210000000002"/>
    <n v="7578.2915872560006"/>
    <n v="30313.166349024003"/>
    <n v="2914.7275335600002"/>
    <n v="9.6153846153846159E-2"/>
    <n v="20"/>
    <n v="0"/>
    <n v="1"/>
    <n v="0"/>
    <n v="0"/>
    <n v="30313.166349024003"/>
    <n v="0"/>
    <n v="0"/>
  </r>
  <r>
    <n v="95"/>
    <s v="WWSIN/1101206"/>
    <s v="2013-06-21"/>
    <s v="Indegene lifesystem Pvt. Ltd."/>
    <s v="Ramachandran Ramalingam"/>
    <s v="Ambassador Frankfurt"/>
    <x v="17"/>
    <s v="Germany"/>
    <s v="Euro"/>
    <n v="78"/>
    <s v="Euro"/>
    <n v="68"/>
    <n v="2"/>
    <n v="1.3059000000000001"/>
    <n v="177.60240000000002"/>
    <n v="26.118000000000002"/>
    <n v="55.799210000000002"/>
    <n v="4955.0368070520008"/>
    <n v="9910.0736141040015"/>
    <n v="1457.3637667800001"/>
    <n v="0.14705882352941174"/>
    <n v="20"/>
    <n v="1"/>
    <n v="0"/>
    <n v="0"/>
    <n v="9910.0736141040015"/>
    <n v="0"/>
    <n v="0"/>
    <n v="0"/>
  </r>
  <r>
    <n v="96"/>
    <s v="WWSIN/1101158"/>
    <s v="2013-06-18"/>
    <s v="Indegene lifesystem Pvt. Ltd."/>
    <s v="Sanjay Parikh"/>
    <s v="Ambassador Frankfurt"/>
    <x v="17"/>
    <s v="Germany"/>
    <s v="Euro"/>
    <n v="75"/>
    <s v="Euro"/>
    <n v="63"/>
    <n v="2"/>
    <n v="1.3059000000000001"/>
    <n v="164.54340000000002"/>
    <n v="31.3416"/>
    <n v="55.799210000000002"/>
    <n v="4590.6958653570009"/>
    <n v="9181.3917307140018"/>
    <n v="1748.836520136"/>
    <n v="0.19047619047619044"/>
    <n v="20"/>
    <n v="1"/>
    <n v="0"/>
    <n v="0"/>
    <n v="9181.3917307140018"/>
    <n v="0"/>
    <n v="0"/>
    <n v="0"/>
  </r>
  <r>
    <n v="97"/>
    <s v="WWSIN/1101699"/>
    <s v="2013-07-23"/>
    <s v="Indegene lifesystem Pvt. Ltd."/>
    <s v="Raju Muralidhar"/>
    <s v="Hilton Garden Inn Frankfurt Airport"/>
    <x v="17"/>
    <s v="Germany"/>
    <s v="Euro"/>
    <n v="125"/>
    <s v="Euro"/>
    <n v="115"/>
    <n v="4"/>
    <n v="1.3247"/>
    <n v="609.36199999999997"/>
    <n v="52.988"/>
    <n v="62.243479999999998"/>
    <n v="9482.2028649399999"/>
    <n v="37928.81145976"/>
    <n v="3298.1575182399997"/>
    <n v="8.6956521739130432E-2"/>
    <n v="20"/>
    <n v="0"/>
    <n v="0"/>
    <n v="1"/>
    <n v="0"/>
    <n v="0"/>
    <n v="37928.81145976"/>
    <n v="5048.8114597599997"/>
  </r>
  <r>
    <n v="98"/>
    <s v="WWSIN/1101387"/>
    <s v="2013-07-01"/>
    <s v="Indegene lifesystem Pvt. Ltd."/>
    <s v="Ramachandran Ramalingam"/>
    <s v="Ambassador Frankfurt"/>
    <x v="17"/>
    <s v="Germany"/>
    <s v="Euro"/>
    <n v="76"/>
    <s v="Euro"/>
    <n v="66"/>
    <n v="1"/>
    <n v="1.3247"/>
    <n v="87.430199999999999"/>
    <n v="13.247"/>
    <n v="62.243479999999998"/>
    <n v="5441.9599050959996"/>
    <n v="5441.9599050959996"/>
    <n v="824.53937955999993"/>
    <n v="0.15151515151515152"/>
    <n v="20"/>
    <n v="1"/>
    <n v="0"/>
    <n v="0"/>
    <n v="5441.9599050959996"/>
    <n v="0"/>
    <n v="0"/>
    <n v="0"/>
  </r>
  <r>
    <n v="99"/>
    <s v="WWSIN/1102424"/>
    <d v="2013-08-29T00:00:00"/>
    <s v="Indegene lifesystem Pvt. Ltd."/>
    <s v="Divya Malik"/>
    <s v=" NH Frankfurt Niederrad"/>
    <x v="17"/>
    <s v="Germany"/>
    <s v="Euro"/>
    <n v="104"/>
    <s v="Euro"/>
    <n v="94"/>
    <n v="1"/>
    <n v="1.3247"/>
    <n v="124.5218"/>
    <n v="13.247"/>
    <n v="62.243479999999998"/>
    <n v="7750.6701678639993"/>
    <n v="7750.6701678639993"/>
    <n v="824.53937955999993"/>
    <n v="0.10638297872340426"/>
    <n v="20"/>
    <n v="0"/>
    <n v="1"/>
    <n v="0"/>
    <n v="0"/>
    <n v="7750.6701678639993"/>
    <n v="0"/>
    <n v="0"/>
  </r>
  <r>
    <n v="100"/>
    <s v="WWSIN/1102425"/>
    <d v="2013-08-29T00:00:00"/>
    <s v="Indegene lifesystem Pvt. Ltd."/>
    <s v="Pradip Advani"/>
    <s v=" NH Frankfurt Niederrad"/>
    <x v="17"/>
    <s v="Germany"/>
    <s v="Euro"/>
    <n v="104"/>
    <s v="Euro"/>
    <n v="94"/>
    <n v="1"/>
    <n v="1.3247"/>
    <n v="124.5218"/>
    <n v="13.247"/>
    <n v="62.243479999999998"/>
    <n v="7750.6701678639993"/>
    <n v="7750.6701678639993"/>
    <n v="824.53937955999993"/>
    <n v="0.10638297872340426"/>
    <n v="20"/>
    <n v="0"/>
    <n v="1"/>
    <n v="0"/>
    <n v="0"/>
    <n v="7750.6701678639993"/>
    <n v="0"/>
    <n v="0"/>
  </r>
  <r>
    <n v="101"/>
    <s v="WWSIN/1102249"/>
    <d v="2013-08-21T00:00:00"/>
    <s v="Indegene lifesystem Pvt. Ltd."/>
    <s v="Raju Muralidhar"/>
    <s v="Hotel Minerva"/>
    <x v="17"/>
    <s v="Germany"/>
    <s v="Euro"/>
    <n v="68"/>
    <s v="Euro"/>
    <n v="58"/>
    <n v="2"/>
    <n v="1.3247"/>
    <n v="153.6652"/>
    <n v="26.494"/>
    <n v="62.243479999999998"/>
    <n v="4782.3284014479996"/>
    <n v="9564.6568028959991"/>
    <n v="1649.0787591199999"/>
    <n v="0.17241379310344829"/>
    <n v="20"/>
    <n v="1"/>
    <n v="0"/>
    <n v="0"/>
    <n v="9564.6568028959991"/>
    <n v="0"/>
    <n v="0"/>
    <n v="0"/>
  </r>
  <r>
    <n v="102"/>
    <s v="WWSIN/1102219"/>
    <d v="2013-08-21T00:00:00"/>
    <s v="Indegene lifesystem Pvt. Ltd."/>
    <s v="Sanjay Parikh"/>
    <s v="Ambassador Frankfurt"/>
    <x v="17"/>
    <s v="Germany"/>
    <s v="Euro"/>
    <n v="85"/>
    <s v="Euro"/>
    <n v="75"/>
    <n v="2"/>
    <n v="1.3247"/>
    <n v="198.70499999999998"/>
    <n v="26.494"/>
    <n v="62.243479999999998"/>
    <n v="6184.0453466999998"/>
    <n v="12368.0906934"/>
    <n v="1649.0787591199999"/>
    <n v="0.13333333333333333"/>
    <n v="20"/>
    <n v="1"/>
    <n v="0"/>
    <n v="0"/>
    <n v="12368.0906934"/>
    <n v="0"/>
    <n v="0"/>
    <n v="0"/>
  </r>
  <r>
    <n v="103"/>
    <s v="WWSIN/1101986"/>
    <d v="2013-08-08T00:00:00"/>
    <s v="Indegene lifesystem Pvt. Ltd."/>
    <s v="Sanjay Suresh Parikh"/>
    <s v="Ambassador Frankfurt"/>
    <x v="17"/>
    <s v="Germany"/>
    <s v="Euro"/>
    <n v="82"/>
    <s v="Euro"/>
    <n v="72"/>
    <n v="2"/>
    <n v="1.3247"/>
    <n v="190.7568"/>
    <n v="26.494"/>
    <n v="62.243479999999998"/>
    <n v="5936.6835328319994"/>
    <n v="11873.367065663999"/>
    <n v="1649.0787591199999"/>
    <n v="0.1388888888888889"/>
    <n v="20"/>
    <n v="1"/>
    <n v="0"/>
    <n v="0"/>
    <n v="11873.367065663999"/>
    <n v="0"/>
    <n v="0"/>
    <n v="0"/>
  </r>
  <r>
    <n v="104"/>
    <s v="WWSIN/1102964"/>
    <s v="2013-09-30"/>
    <s v="Indegene lifesystem Pvt. Ltd."/>
    <s v="Muralidhar Raju Konduru"/>
    <s v="Ibis Frankfurt Airport"/>
    <x v="17"/>
    <s v="Germany"/>
    <s v="Euro"/>
    <n v="165"/>
    <s v="Euro"/>
    <n v="155"/>
    <n v="2"/>
    <n v="1.3247"/>
    <n v="410.65699999999998"/>
    <n v="26.494"/>
    <n v="62.243479999999998"/>
    <n v="12780.360383179999"/>
    <n v="25560.720766359998"/>
    <n v="1649.0787591199999"/>
    <n v="6.4516129032258063E-2"/>
    <n v="20"/>
    <n v="0"/>
    <n v="0"/>
    <n v="1"/>
    <n v="0"/>
    <n v="0"/>
    <n v="25560.720766359998"/>
    <n v="9120.7207663599984"/>
  </r>
  <r>
    <n v="105"/>
    <s v="WWSIN/1102926"/>
    <s v="2013-09-27"/>
    <s v="Indegene lifesystem Pvt. Ltd."/>
    <s v="Muralidhar Konduru"/>
    <s v="Ibis Frankfurt Airport"/>
    <x v="17"/>
    <s v="Germany"/>
    <s v="Euro"/>
    <n v="88"/>
    <s v="Euro"/>
    <n v="78"/>
    <n v="1"/>
    <n v="1.3247"/>
    <n v="103.3266"/>
    <n v="13.247"/>
    <n v="62.243479999999998"/>
    <n v="6431.4071605680001"/>
    <n v="6431.4071605680001"/>
    <n v="824.53937955999993"/>
    <n v="0.12820512820512819"/>
    <n v="20"/>
    <n v="1"/>
    <n v="0"/>
    <n v="0"/>
    <n v="6431.4071605680001"/>
    <n v="0"/>
    <n v="0"/>
    <n v="0"/>
  </r>
  <r>
    <n v="106"/>
    <s v="WWSIN/1102867"/>
    <s v="2013-09-24"/>
    <s v="Indegene lifesystem Pvt. Ltd."/>
    <s v="Sanjay Suresh Parikh"/>
    <s v="NH Frankfurt Moerfelden"/>
    <x v="17"/>
    <s v="Germany"/>
    <s v="Euro"/>
    <n v="121"/>
    <s v="Euro"/>
    <n v="111"/>
    <n v="2"/>
    <n v="1.3247"/>
    <n v="294.08339999999998"/>
    <n v="26.494"/>
    <n v="62.243479999999998"/>
    <n v="9152.3871131159995"/>
    <n v="18304.774226231999"/>
    <n v="1649.0787591199999"/>
    <n v="9.0090090090090086E-2"/>
    <n v="20"/>
    <n v="0"/>
    <n v="0"/>
    <n v="1"/>
    <n v="0"/>
    <n v="0"/>
    <n v="18304.774226231999"/>
    <n v="1864.7742262319989"/>
  </r>
  <r>
    <n v="107"/>
    <s v="WWSIN/1102860"/>
    <s v="2013-09-24"/>
    <s v="Indegene lifesystem Pvt. Ltd."/>
    <s v="Muralidhar Raju Konduru"/>
    <s v="ibis Frankfurt Airport"/>
    <x v="17"/>
    <s v="Germany"/>
    <s v="Euro"/>
    <n v="107"/>
    <s v="Euro"/>
    <n v="97"/>
    <n v="1"/>
    <n v="1.3247"/>
    <n v="128.49590000000001"/>
    <n v="13.247"/>
    <n v="62.243479999999998"/>
    <n v="7998.0319817320005"/>
    <n v="7998.0319817320005"/>
    <n v="824.53937955999993"/>
    <n v="0.10309278350515462"/>
    <n v="20"/>
    <n v="0"/>
    <n v="1"/>
    <n v="0"/>
    <n v="0"/>
    <n v="7998.0319817320005"/>
    <n v="0"/>
    <n v="0"/>
  </r>
  <r>
    <n v="108"/>
    <s v="WWSIN/1103739"/>
    <s v="2013-11-08"/>
    <s v="Indegene lifesystem Pvt. Ltd."/>
    <s v="Sanjay Suresh Parikh"/>
    <s v="Ambassador Frankfurt"/>
    <x v="17"/>
    <s v="Germany"/>
    <s v="Euro"/>
    <n v="82"/>
    <s v="Euro"/>
    <n v="72"/>
    <n v="1"/>
    <n v="1.3611500000000001"/>
    <n v="98.002800000000008"/>
    <n v="13.4969"/>
    <n v="61.917879999999997"/>
    <n v="6068.1256100640003"/>
    <n v="6068.1256100640003"/>
    <n v="835.69943457199997"/>
    <n v="0.13771953454391098"/>
    <n v="20"/>
    <n v="1"/>
    <n v="0"/>
    <n v="0"/>
    <n v="6068.1256100640003"/>
    <n v="0"/>
    <n v="0"/>
    <n v="0"/>
  </r>
  <r>
    <n v="109"/>
    <s v="WWSIN/1104583"/>
    <s v="2013-12-26"/>
    <s v="Indegene lifesystem Pvt. Ltd."/>
    <s v="Sandeep Gantotti"/>
    <s v="Best Western Grand City Hotel Frankfurt"/>
    <x v="17"/>
    <s v="Germany"/>
    <s v="Euro"/>
    <n v="122"/>
    <s v="Euro"/>
    <n v="112"/>
    <n v="2"/>
    <n v="1.3611500000000001"/>
    <n v="304.89760000000001"/>
    <n v="27.223000000000003"/>
    <n v="61.917879999999997"/>
    <n v="9439.3065045439998"/>
    <n v="18878.613009088"/>
    <n v="1685.59044724"/>
    <n v="8.9285714285714288E-2"/>
    <n v="20"/>
    <n v="0"/>
    <n v="0"/>
    <n v="1"/>
    <n v="0"/>
    <n v="0"/>
    <n v="18878.613009088"/>
    <n v="2438.6130090879997"/>
  </r>
  <r>
    <n v="110"/>
    <s v="WWSIN/1104672"/>
    <d v="2014-01-04T00:00:00"/>
    <s v="Indegene lifesystem Pvt. Ltd."/>
    <s v="Muralidhar Raju Konduru"/>
    <s v="Ibis Frankfurt Airport"/>
    <x v="17"/>
    <s v="Germany"/>
    <s v="Euro"/>
    <n v="75"/>
    <s v="Euro"/>
    <n v="65"/>
    <n v="6"/>
    <n v="1.36879"/>
    <n v="533.82809999999995"/>
    <n v="82.127399999999994"/>
    <n v="61.901910000000001"/>
    <n v="5507.4965002784993"/>
    <n v="33044.979001670996"/>
    <n v="5083.8429233339994"/>
    <n v="0.15384615384615385"/>
    <n v="20"/>
    <n v="1"/>
    <n v="0"/>
    <n v="0"/>
    <n v="33044.979001670996"/>
    <n v="0"/>
    <n v="0"/>
    <n v="0"/>
  </r>
  <r>
    <n v="111"/>
    <s v="WWSIN/1105688"/>
    <d v="2014-02-22T00:00:00"/>
    <s v="Indegene lifesystem Pvt. Ltd."/>
    <s v="Raju Muralidhar"/>
    <s v="Ibis Frankfurt Airport"/>
    <x v="17"/>
    <s v="Germany"/>
    <s v="Euro"/>
    <n v="90"/>
    <s v="Euro"/>
    <n v="63"/>
    <n v="1"/>
    <n v="1.36879"/>
    <n v="86.233769999999993"/>
    <n v="36.957329999999999"/>
    <n v="61.901910000000001"/>
    <n v="5338.0350695007"/>
    <n v="5338.0350695007"/>
    <n v="2287.7293155002999"/>
    <n v="0.42857142857142855"/>
    <n v="20"/>
    <n v="1"/>
    <n v="0"/>
    <n v="0"/>
    <n v="5338.0350695007"/>
    <n v="0"/>
    <n v="0"/>
    <n v="0"/>
  </r>
  <r>
    <n v="112"/>
    <s v="WWSIN/1105555"/>
    <d v="2014-02-17T00:00:00"/>
    <s v="Indegene lifesystem Pvt. Ltd."/>
    <s v="Ramachandran Ramalingam"/>
    <s v="Hotel Excelsior-Monopol GmbH"/>
    <x v="17"/>
    <s v="Germany"/>
    <s v="Euro"/>
    <n v="90"/>
    <s v="Euro"/>
    <n v="70"/>
    <n v="2"/>
    <n v="1.36879"/>
    <n v="191.63059999999999"/>
    <n v="54.751599999999996"/>
    <n v="61.901910000000001"/>
    <n v="5931.1500772229992"/>
    <n v="11862.300154445998"/>
    <n v="3389.228615556"/>
    <n v="0.28571428571428575"/>
    <n v="20"/>
    <n v="1"/>
    <n v="0"/>
    <n v="0"/>
    <n v="11862.300154445998"/>
    <n v="0"/>
    <n v="0"/>
    <n v="0"/>
  </r>
  <r>
    <n v="113"/>
    <s v="WWSIN/1105364"/>
    <d v="2014-02-07T00:00:00"/>
    <s v="Indegene lifesystem Pvt. Ltd."/>
    <s v="Raju Muralidhar"/>
    <s v="Ibis Frankfurt Airport"/>
    <x v="17"/>
    <s v="Germany"/>
    <s v="Euro"/>
    <n v="94"/>
    <s v="Euro"/>
    <n v="84"/>
    <n v="1"/>
    <n v="1.36879"/>
    <n v="114.97836"/>
    <n v="13.687899999999999"/>
    <n v="61.901910000000001"/>
    <n v="7117.3800926675995"/>
    <n v="7117.3800926675995"/>
    <n v="847.30715388900001"/>
    <n v="0.11904761904761905"/>
    <n v="20"/>
    <n v="0"/>
    <n v="1"/>
    <n v="0"/>
    <n v="0"/>
    <n v="7117.3800926675995"/>
    <n v="0"/>
    <n v="0"/>
  </r>
  <r>
    <n v="114"/>
    <s v="WWSIN/1105401"/>
    <d v="2014-02-08T00:00:00"/>
    <s v="Indegene lifesystem Pvt. Ltd."/>
    <s v="Raju Muralidhar"/>
    <s v="Hilton Garden Inn Frankfurt Airport"/>
    <x v="18"/>
    <s v="Germany"/>
    <s v="Euro"/>
    <n v="200"/>
    <s v="Euro"/>
    <n v="113"/>
    <n v="4"/>
    <n v="1.36879"/>
    <n v="618.69308000000001"/>
    <n v="476.33891999999997"/>
    <n v="61.901910000000001"/>
    <n v="9574.5708389456995"/>
    <n v="38298.283355782798"/>
    <n v="29486.288955337197"/>
    <n v="0.76991150442477874"/>
    <n v="21"/>
    <n v="0"/>
    <n v="1"/>
    <n v="0"/>
    <n v="0"/>
    <n v="38298.283355782798"/>
    <n v="0"/>
    <n v="0"/>
  </r>
  <r>
    <n v="115"/>
    <s v="WWSIN/1103665"/>
    <s v="2013-11-05"/>
    <s v="Indegene lifesystem Pvt. Ltd."/>
    <s v="Muralidhar Raju Konduru"/>
    <s v="Scandic Oslo Airport, Gardermoen"/>
    <x v="19"/>
    <s v="Norway"/>
    <s v="Euro"/>
    <n v="145"/>
    <s v="Euro"/>
    <n v="135"/>
    <n v="1"/>
    <n v="1.3611500000000001"/>
    <n v="183.75525000000002"/>
    <n v="13.4969"/>
    <n v="61.917879999999997"/>
    <n v="11377.73551887"/>
    <n v="11377.73551887"/>
    <n v="835.69943457199997"/>
    <n v="7.3450418423419192E-2"/>
    <n v="22"/>
    <n v="0"/>
    <n v="1"/>
    <n v="0"/>
    <n v="0"/>
    <n v="11377.73551887"/>
    <n v="0"/>
    <n v="0"/>
  </r>
  <r>
    <n v="116"/>
    <s v="WWSIN/1101784"/>
    <s v="2013-07-29"/>
    <s v="INDEGENE LIFESYSTEMS Pvt. Ltd(Bangalore1)"/>
    <s v="Hardeep Singh"/>
    <s v="ibis London Gatwick Airport"/>
    <x v="20"/>
    <s v="United Kingdom"/>
    <s v="Pound"/>
    <n v="68"/>
    <s v="Pound"/>
    <n v="58"/>
    <n v="1"/>
    <n v="1.5499700000000001"/>
    <n v="89.898260000000008"/>
    <n v="15.499700000000001"/>
    <n v="62.243479999999998"/>
    <n v="5595.5805483448003"/>
    <n v="5595.5805483448003"/>
    <n v="964.75526695600001"/>
    <n v="0.17241379310344826"/>
    <n v="23"/>
    <n v="0"/>
    <n v="1"/>
    <n v="0"/>
    <n v="0"/>
    <n v="5595.5805483448003"/>
    <n v="0"/>
    <n v="0"/>
  </r>
  <r>
    <n v="117"/>
    <s v="WWSIN/1101783"/>
    <s v="2013-07-29"/>
    <s v="INDEGENE LIFESYSTEMS Pvt. Ltd(Bangalore1)"/>
    <s v="Hardeep Singh"/>
    <s v="ibis London Gatwick Airport"/>
    <x v="20"/>
    <s v="United Kingdom"/>
    <s v="Pound"/>
    <n v="75"/>
    <s v="Pound"/>
    <n v="65"/>
    <n v="1"/>
    <n v="1.5499700000000001"/>
    <n v="100.74805000000001"/>
    <n v="15.499700000000001"/>
    <n v="62.243479999999998"/>
    <n v="6270.9092352140005"/>
    <n v="6270.9092352140005"/>
    <n v="964.75526695600001"/>
    <n v="0.15384615384615383"/>
    <n v="23"/>
    <n v="0"/>
    <n v="1"/>
    <n v="0"/>
    <n v="0"/>
    <n v="6270.9092352140005"/>
    <n v="0"/>
    <n v="0"/>
  </r>
  <r>
    <n v="118"/>
    <s v="WWSIN/1100670"/>
    <d v="2013-05-17T00:00:00"/>
    <s v="Indegene lifesystem Pvt. Ltd."/>
    <s v="Raju Muralidhar"/>
    <s v="Ibis Geneve Aeroport"/>
    <x v="21"/>
    <s v="Switzerland"/>
    <s v="Euro"/>
    <n v="129"/>
    <s v="Euro"/>
    <n v="118"/>
    <n v="1"/>
    <n v="1.3059000000000001"/>
    <n v="154.09620000000001"/>
    <n v="14.3649"/>
    <n v="55.799210000000002"/>
    <n v="8598.4462240020002"/>
    <n v="8598.4462240020002"/>
    <n v="801.55007172900002"/>
    <n v="9.3220338983050849E-2"/>
    <n v="24"/>
    <n v="1"/>
    <n v="0"/>
    <n v="0"/>
    <n v="8598.4462240020002"/>
    <n v="0"/>
    <n v="0"/>
    <n v="0"/>
  </r>
  <r>
    <n v="119"/>
    <s v="WWSIN/1101020"/>
    <s v="2013-06-10"/>
    <s v="Indegene lifesystem Pvt. Ltd."/>
    <s v="Sukhvinder Kaur"/>
    <s v="Appart'Hotel Odalys Ferney Genève"/>
    <x v="21"/>
    <s v="France"/>
    <s v="Euro"/>
    <n v="177"/>
    <s v="Euro"/>
    <n v="167"/>
    <n v="1"/>
    <n v="1.3059000000000001"/>
    <n v="218.08530000000002"/>
    <n v="13.059000000000001"/>
    <n v="55.799210000000002"/>
    <n v="12168.987452613001"/>
    <n v="12168.987452613001"/>
    <n v="728.68188339000005"/>
    <n v="5.9880239520958084E-2"/>
    <n v="24"/>
    <n v="0"/>
    <n v="1"/>
    <n v="0"/>
    <n v="0"/>
    <n v="12168.987452613001"/>
    <n v="0"/>
    <n v="0"/>
  </r>
  <r>
    <n v="120"/>
    <s v="WWSIN/1100997"/>
    <s v="2013-06-07"/>
    <s v="Indegene lifesystem Pvt. Ltd."/>
    <s v="Sanjay Suresh Parikh"/>
    <s v="Appart'Hotel Odalys Ferney Genève"/>
    <x v="21"/>
    <s v="France"/>
    <s v="Euro"/>
    <n v="229"/>
    <s v="Euro"/>
    <n v="219"/>
    <n v="2"/>
    <n v="1.3059000000000001"/>
    <n v="571.98419999999999"/>
    <n v="26.118000000000002"/>
    <n v="55.799210000000002"/>
    <n v="15958.133246241001"/>
    <n v="31916.266492482002"/>
    <n v="1457.3637667800001"/>
    <n v="4.5662100456621002E-2"/>
    <n v="24"/>
    <n v="0"/>
    <n v="0"/>
    <n v="1"/>
    <n v="0"/>
    <n v="0"/>
    <n v="31916.266492482002"/>
    <n v="5616.2664924820019"/>
  </r>
  <r>
    <n v="121"/>
    <s v="WWSIN/1102963"/>
    <s v="2013-09-30"/>
    <s v="Indegene lifesystem Pvt. Ltd."/>
    <s v="Muralidhar Raju Konduru"/>
    <s v="Holiday Inn Express Geneva Airport"/>
    <x v="21"/>
    <s v="Switzerland"/>
    <s v="Euro"/>
    <n v="142"/>
    <s v="Euro"/>
    <n v="132"/>
    <n v="1"/>
    <n v="1.3247"/>
    <n v="174.8604"/>
    <n v="13.247"/>
    <n v="62.243479999999998"/>
    <n v="10883.919810191999"/>
    <n v="10883.919810191999"/>
    <n v="824.53937955999993"/>
    <n v="7.575757575757576E-2"/>
    <n v="24"/>
    <n v="0"/>
    <n v="1"/>
    <n v="0"/>
    <n v="0"/>
    <n v="10883.919810191999"/>
    <n v="0"/>
    <n v="0"/>
  </r>
  <r>
    <n v="122"/>
    <s v="WWSIN/1105400"/>
    <d v="2014-02-08T00:00:00"/>
    <s v="Indegene lifesystem Pvt. Ltd."/>
    <s v="Raju Muralidhar"/>
    <s v="Holiday Inn Express Geneva Airport"/>
    <x v="21"/>
    <s v="Switzerland"/>
    <s v="Euro"/>
    <n v="148"/>
    <s v="Euro"/>
    <n v="102"/>
    <n v="1"/>
    <n v="1.36879"/>
    <n v="139.61658"/>
    <n v="62.96434"/>
    <n v="61.901910000000001"/>
    <n v="8642.5329696678"/>
    <n v="8642.5329696678"/>
    <n v="3897.6129078894"/>
    <n v="0.45098039215686275"/>
    <n v="24"/>
    <n v="1"/>
    <n v="0"/>
    <n v="0"/>
    <n v="8642.5329696678"/>
    <n v="0"/>
    <n v="0"/>
    <n v="0"/>
  </r>
  <r>
    <n v="123"/>
    <s v="WWSIN/1105361"/>
    <d v="2014-02-06T00:00:00"/>
    <s v="Indegene lifesystem Pvt. Ltd."/>
    <s v="Raju Muralidhar"/>
    <s v="Holiday Inn Express Geneva Airport"/>
    <x v="21"/>
    <s v="Switzerland"/>
    <s v="Euro"/>
    <n v="148"/>
    <s v="Euro"/>
    <n v="138"/>
    <n v="2"/>
    <n v="1.36879"/>
    <n v="377.78604000000001"/>
    <n v="27.375799999999998"/>
    <n v="61.901910000000001"/>
    <n v="11692.838723668201"/>
    <n v="23385.677447336402"/>
    <n v="1694.614307778"/>
    <n v="7.2463768115942018E-2"/>
    <n v="24"/>
    <n v="0"/>
    <n v="1"/>
    <n v="0"/>
    <n v="0"/>
    <n v="23385.677447336402"/>
    <n v="0"/>
    <n v="0"/>
  </r>
  <r>
    <n v="124"/>
    <s v="WWSIN/1104349"/>
    <s v="2013-12-05"/>
    <s v="Indegene lifesystem Pvt. Ltd."/>
    <s v="SRIDHARAN RENGACHARI"/>
    <s v="Extended Stay America Hotel Los Angeles – Glendale"/>
    <x v="22"/>
    <s v="United States"/>
    <s v="US Dollar"/>
    <n v="131"/>
    <s v="US Dollar"/>
    <n v="121"/>
    <n v="2"/>
    <n v="1"/>
    <n v="242"/>
    <n v="20"/>
    <n v="61.917879999999997"/>
    <n v="7492.0634799999998"/>
    <n v="14984.12696"/>
    <n v="1238.3575999999998"/>
    <n v="8.2644628099173542E-2"/>
    <n v="25"/>
    <n v="0"/>
    <n v="1"/>
    <n v="0"/>
    <n v="0"/>
    <n v="14984.12696"/>
    <n v="0"/>
    <n v="0"/>
  </r>
  <r>
    <n v="125"/>
    <s v="WWSIN/1104033"/>
    <s v="2013-11-20"/>
    <s v="Indegene lifesystem Pvt. Ltd."/>
    <s v="Wajiha Tahar Ali"/>
    <s v="La Quinta Inn New Orleans West Bank / Gretna"/>
    <x v="23"/>
    <s v="United States"/>
    <s v="US Dollar"/>
    <n v="144"/>
    <s v="US Dollar"/>
    <n v="141"/>
    <n v="5"/>
    <n v="1"/>
    <n v="705"/>
    <n v="15"/>
    <n v="61.917879999999997"/>
    <n v="8730.4210800000001"/>
    <n v="43652.1054"/>
    <n v="928.76819999999998"/>
    <n v="2.1276595744680851E-2"/>
    <n v="26"/>
    <n v="0"/>
    <n v="1"/>
    <n v="0"/>
    <n v="0"/>
    <n v="43652.1054"/>
    <n v="0"/>
    <n v="0"/>
  </r>
  <r>
    <n v="126"/>
    <s v="WWSIN/1104032"/>
    <s v="2013-11-20"/>
    <s v="Indegene lifesystem Pvt. Ltd."/>
    <s v="Swapnil Suresh Ambulkar"/>
    <s v="La Quinta Inn New Orleans West Bank / Gretna"/>
    <x v="23"/>
    <s v="United States"/>
    <s v="US Dollar"/>
    <n v="144"/>
    <s v="US Dollar"/>
    <n v="134"/>
    <n v="6"/>
    <n v="1"/>
    <n v="804"/>
    <n v="60"/>
    <n v="61.917879999999997"/>
    <n v="8296.9959199999994"/>
    <n v="49781.97552"/>
    <n v="3715.0727999999999"/>
    <n v="7.4626865671641784E-2"/>
    <n v="26"/>
    <n v="0"/>
    <n v="1"/>
    <n v="0"/>
    <n v="0"/>
    <n v="49781.975519999993"/>
    <n v="0"/>
    <n v="0"/>
  </r>
  <r>
    <n v="127"/>
    <s v="WWSIN/1101670"/>
    <s v="2013-07-22"/>
    <s v="INDEGENE LIFESYSTEMS Pvt. Ltd(Bangalore1)"/>
    <s v="Shakun Gidwani"/>
    <s v="Ibis gurgaon"/>
    <x v="24"/>
    <s v="India"/>
    <s v="Indian Rupees"/>
    <n v="4375"/>
    <s v="Indian Rupees"/>
    <n v="4275"/>
    <n v="1"/>
    <n v="1.6619999999999999E-2"/>
    <n v="71.0505"/>
    <n v="1.6619999999999999"/>
    <n v="62.243479999999998"/>
    <n v="4422.4303757400003"/>
    <n v="4422.4303757400003"/>
    <n v="103.44866375999999"/>
    <n v="2.3391812865497071E-2"/>
    <n v="27"/>
    <n v="0"/>
    <n v="1"/>
    <n v="0"/>
    <n v="0"/>
    <n v="4422.4303757400003"/>
    <n v="0"/>
    <n v="0"/>
  </r>
  <r>
    <n v="128"/>
    <s v="WWSIN/1101669"/>
    <s v="2013-07-22"/>
    <s v="INDEGENE LIFESYSTEMS Pvt. Ltd(Bangalore1)"/>
    <s v="Anand Kiran"/>
    <s v="Ibis gurgaon"/>
    <x v="24"/>
    <s v="India"/>
    <s v="Indian Rupees"/>
    <n v="4375"/>
    <s v="Indian Rupees"/>
    <n v="4275"/>
    <n v="1"/>
    <n v="1.6619999999999999E-2"/>
    <n v="71.0505"/>
    <n v="1.6619999999999999"/>
    <n v="62.243479999999998"/>
    <n v="4422.4303757400003"/>
    <n v="4422.4303757400003"/>
    <n v="103.44866375999999"/>
    <n v="2.3391812865497071E-2"/>
    <n v="27"/>
    <n v="0"/>
    <n v="1"/>
    <n v="0"/>
    <n v="0"/>
    <n v="4422.4303757400003"/>
    <n v="0"/>
    <n v="0"/>
  </r>
  <r>
    <n v="129"/>
    <s v="WWSIN/1101668"/>
    <s v="2013-07-22"/>
    <s v="INDEGENE LIFESYSTEMS Pvt. Ltd(Bangalore1)"/>
    <s v="Gaurav Kapoor"/>
    <s v="Ibis gurgaon"/>
    <x v="24"/>
    <s v="India"/>
    <s v="Indian Rupees"/>
    <n v="4375"/>
    <s v="Indian Rupees"/>
    <n v="4275"/>
    <n v="1"/>
    <n v="1.6619999999999999E-2"/>
    <n v="71.0505"/>
    <n v="1.6619999999999999"/>
    <n v="62.243479999999998"/>
    <n v="4422.4303757400003"/>
    <n v="4422.4303757400003"/>
    <n v="103.44866375999999"/>
    <n v="2.3391812865497071E-2"/>
    <n v="27"/>
    <n v="0"/>
    <n v="1"/>
    <n v="0"/>
    <n v="0"/>
    <n v="4422.4303757400003"/>
    <n v="0"/>
    <n v="0"/>
  </r>
  <r>
    <n v="130"/>
    <s v="WWSIN/1101866"/>
    <d v="2013-08-01T00:00:00"/>
    <s v="Indegene lifesystem Pvt. Ltd."/>
    <s v="Gaurav Kapoor"/>
    <s v="Ibis gurgaon"/>
    <x v="24"/>
    <s v="India"/>
    <s v="Indian Rupees"/>
    <n v="4328"/>
    <s v="Indian Rupees"/>
    <n v="4228"/>
    <n v="1"/>
    <n v="1.6619999999999999E-2"/>
    <n v="70.269359999999992"/>
    <n v="1.6619999999999999"/>
    <n v="62.243479999999998"/>
    <n v="4373.809503772799"/>
    <n v="4373.809503772799"/>
    <n v="103.44866375999999"/>
    <n v="2.3651844843897828E-2"/>
    <n v="27"/>
    <n v="0"/>
    <n v="1"/>
    <n v="0"/>
    <n v="0"/>
    <n v="4373.809503772799"/>
    <n v="0"/>
    <n v="0"/>
  </r>
  <r>
    <n v="131"/>
    <s v="WWSIN/1102537"/>
    <s v="2013-09-04"/>
    <s v="INDEGENE LIFESYSTEMS Pvt. Ltd(Bangalore1)"/>
    <s v="Shakun Gidwani"/>
    <s v="Ibis gurgaon"/>
    <x v="24"/>
    <s v="India"/>
    <s v="Indian Rupees"/>
    <n v="3500"/>
    <s v="Indian Rupees"/>
    <n v="3100"/>
    <n v="1"/>
    <n v="1.6619999999999999E-2"/>
    <n v="51.521999999999998"/>
    <n v="6.6479999999999997"/>
    <n v="62.243479999999998"/>
    <n v="3206.9085765599998"/>
    <n v="3206.9085765599998"/>
    <n v="413.79465503999995"/>
    <n v="0.12903225806451613"/>
    <n v="27"/>
    <n v="1"/>
    <n v="0"/>
    <n v="0"/>
    <n v="3206.9085765599998"/>
    <n v="0"/>
    <n v="0"/>
    <n v="0"/>
  </r>
  <r>
    <n v="132"/>
    <s v="WWSIN/1103515"/>
    <s v="2013-10-28"/>
    <s v="Indegene lifesystem Pvt. Ltd."/>
    <s v="Nikita G"/>
    <s v="Ibis gurgaon"/>
    <x v="24"/>
    <s v="India"/>
    <s v="Indian Rupees"/>
    <n v="6000"/>
    <s v="Indian Rupees"/>
    <n v="5650"/>
    <n v="1"/>
    <n v="1.619E-2"/>
    <n v="91.473500000000001"/>
    <n v="5.6665000000000001"/>
    <n v="61.917879999999997"/>
    <n v="5663.8451961800001"/>
    <n v="5663.8451961800001"/>
    <n v="350.85766702000001"/>
    <n v="6.1946902654867256E-2"/>
    <n v="27"/>
    <n v="0"/>
    <n v="0"/>
    <n v="1"/>
    <n v="0"/>
    <n v="0"/>
    <n v="5663.8451961800001"/>
    <n v="863.84519618000013"/>
  </r>
  <r>
    <n v="133"/>
    <s v="WWSIN/1105446"/>
    <d v="2014-02-12T00:00:00"/>
    <s v="Indegene lifesystem Pvt. Ltd."/>
    <s v="Vishal Bellani"/>
    <s v="Best Western Skycity Hotel Gurgaon"/>
    <x v="24"/>
    <s v="India"/>
    <s v="Indian Rupees"/>
    <n v="4278"/>
    <s v="Indian Rupees"/>
    <n v="4178"/>
    <n v="1"/>
    <n v="1.619E-2"/>
    <n v="67.641819999999996"/>
    <n v="1.619"/>
    <n v="61.901910000000001"/>
    <n v="4187.1578538761996"/>
    <n v="4187.1578538761996"/>
    <n v="100.21919229"/>
    <n v="2.3934897079942556E-2"/>
    <n v="27"/>
    <n v="0"/>
    <n v="1"/>
    <n v="0"/>
    <n v="0"/>
    <n v="4187.1578538761996"/>
    <n v="0"/>
    <n v="0"/>
  </r>
  <r>
    <n v="134"/>
    <s v="WWSIN/1105447"/>
    <d v="2014-02-12T00:00:00"/>
    <s v="INDEGENE LIFESYSTEMS Pvt. Ltd(Bangalore1)"/>
    <s v="Samapti Barai"/>
    <s v="Best Western Skycity Hotel Gurgaon"/>
    <x v="24"/>
    <s v="India"/>
    <s v="Indian Rupees"/>
    <n v="4278"/>
    <s v="Indian Rupees"/>
    <n v="4178"/>
    <n v="1"/>
    <n v="1.619E-2"/>
    <n v="67.641819999999996"/>
    <n v="1.619"/>
    <n v="61.901910000000001"/>
    <n v="4187.1578538761996"/>
    <n v="4187.1578538761996"/>
    <n v="100.21919229"/>
    <n v="2.3934897079942556E-2"/>
    <n v="27"/>
    <n v="0"/>
    <n v="1"/>
    <n v="0"/>
    <n v="0"/>
    <n v="4187.1578538761996"/>
    <n v="0"/>
    <n v="0"/>
  </r>
  <r>
    <n v="135"/>
    <s v="WWSIN/1101735"/>
    <s v="2013-07-25"/>
    <s v="Indegene Lifesystems Pvt.Ltd. Unit 2"/>
    <s v="Pradip Advani"/>
    <s v="Ibis London Heathrow Airport "/>
    <x v="25"/>
    <s v="United Kingdom"/>
    <s v="Pound"/>
    <n v="99"/>
    <s v="Pound"/>
    <n v="89"/>
    <n v="6"/>
    <n v="1.5499700000000001"/>
    <n v="827.68398000000002"/>
    <n v="92.998199999999997"/>
    <n v="62.243479999999998"/>
    <n v="8586.3218759083993"/>
    <n v="51517.931255450399"/>
    <n v="5788.5316017360001"/>
    <n v="0.11235955056179775"/>
    <n v="28"/>
    <n v="0"/>
    <n v="1"/>
    <n v="0"/>
    <n v="0"/>
    <n v="51517.931255450399"/>
    <n v="0"/>
    <n v="0"/>
  </r>
  <r>
    <n v="136"/>
    <s v="WWSIN/1101733"/>
    <s v="2013-07-25"/>
    <s v="Indegene Lifesystems Pvt.Ltd. Unit 2"/>
    <s v="Pradip Advani"/>
    <s v="Radisson Blu Edwardian Heathrow Hotel"/>
    <x v="25"/>
    <s v="United Kingdom"/>
    <s v="Pound"/>
    <n v="104"/>
    <s v="Pound"/>
    <n v="94"/>
    <n v="2"/>
    <n v="1.5499700000000001"/>
    <n v="291.39436000000001"/>
    <n v="30.999400000000001"/>
    <n v="62.243479999999998"/>
    <n v="9068.6995093864007"/>
    <n v="18137.399018772801"/>
    <n v="1929.510533912"/>
    <n v="0.10638297872340424"/>
    <n v="28"/>
    <n v="0"/>
    <n v="1"/>
    <n v="0"/>
    <n v="0"/>
    <n v="18137.399018772801"/>
    <n v="0"/>
    <n v="0"/>
  </r>
  <r>
    <n v="137"/>
    <s v="WWSIN/1101731"/>
    <s v="2013-07-25"/>
    <s v="Indegene Lifesystems Pvt.Ltd. Unit 2"/>
    <s v="Pradip Advani"/>
    <s v="Ibis London Heathrow Airport "/>
    <x v="25"/>
    <s v="United Kingdom"/>
    <s v="Pound"/>
    <n v="108"/>
    <s v="Pound"/>
    <n v="98"/>
    <n v="1"/>
    <n v="1.5499700000000001"/>
    <n v="151.89706000000001"/>
    <n v="15.499700000000001"/>
    <n v="62.243479999999998"/>
    <n v="9454.6016161688003"/>
    <n v="9454.6016161688003"/>
    <n v="964.75526695600001"/>
    <n v="0.10204081632653061"/>
    <n v="28"/>
    <n v="0"/>
    <n v="1"/>
    <n v="0"/>
    <n v="0"/>
    <n v="9454.6016161688003"/>
    <n v="0"/>
    <n v="0"/>
  </r>
  <r>
    <n v="138"/>
    <s v="WWSIN/1104411"/>
    <s v="2013-12-09"/>
    <s v="INDEGENE LIFESYSTEMS Pvt. Ltd(Bangalore1)"/>
    <s v="Hardeep Singh"/>
    <s v="Ibis London Heathrow Airport "/>
    <x v="25"/>
    <s v="United Kingdom"/>
    <s v="Pound"/>
    <n v="115"/>
    <s v="Pound"/>
    <n v="84"/>
    <n v="1"/>
    <n v="1.6189100000000001"/>
    <n v="135.98844"/>
    <n v="50.186210000000003"/>
    <n v="61.917879999999997"/>
    <n v="8420.1159093072001"/>
    <n v="8420.1159093072001"/>
    <n v="3107.4237284348001"/>
    <n v="0.36904761904761907"/>
    <n v="28"/>
    <n v="0"/>
    <n v="1"/>
    <n v="0"/>
    <n v="0"/>
    <n v="8420.1159093072001"/>
    <n v="0"/>
    <n v="0"/>
  </r>
  <r>
    <n v="139"/>
    <s v="WWSIN/1101896"/>
    <d v="2013-08-03T00:00:00"/>
    <s v="INDEGENE LIFESYSTEMS Pvt. Ltd(Bangalore1)"/>
    <s v="Hardeep Singh"/>
    <s v="DoubleTree by Hilton London Heathrow Airport"/>
    <x v="26"/>
    <s v="United Kingdom"/>
    <s v="Pound"/>
    <n v="128"/>
    <s v="Pound"/>
    <n v="118"/>
    <n v="2"/>
    <n v="1.5499700000000001"/>
    <n v="365.79292000000004"/>
    <n v="30.999400000000001"/>
    <n v="62.243479999999998"/>
    <n v="11384.1121500808"/>
    <n v="22768.224300161601"/>
    <n v="1929.510533912"/>
    <n v="8.4745762711864403E-2"/>
    <n v="29"/>
    <n v="0"/>
    <n v="0"/>
    <n v="1"/>
    <n v="0"/>
    <n v="0"/>
    <n v="22768.224300161601"/>
    <n v="2988.2243001616007"/>
  </r>
  <r>
    <n v="140"/>
    <s v="WWSIN/1101890"/>
    <d v="2013-08-03T00:00:00"/>
    <s v="INDEGENE LIFESYSTEMS Pvt. Ltd(Bangalore1)"/>
    <s v="Hardeep Singh"/>
    <s v="DoubleTree by Hilton London Heathrow Airport"/>
    <x v="26"/>
    <s v="United Kingdom"/>
    <s v="Pound"/>
    <n v="124"/>
    <s v="Pound"/>
    <n v="114"/>
    <n v="1"/>
    <n v="1.5499700000000001"/>
    <n v="176.69658000000001"/>
    <n v="15.499700000000001"/>
    <n v="62.243479999999998"/>
    <n v="10998.210043298401"/>
    <n v="10998.210043298401"/>
    <n v="964.75526695600001"/>
    <n v="8.771929824561403E-2"/>
    <n v="29"/>
    <n v="0"/>
    <n v="0"/>
    <n v="1"/>
    <n v="0"/>
    <n v="0"/>
    <n v="10998.210043298401"/>
    <n v="1108.2100432984007"/>
  </r>
  <r>
    <n v="141"/>
    <s v="WWSIN/1102970"/>
    <s v="2013-09-30"/>
    <s v="Indegene lifesystem Pvt. Ltd."/>
    <s v="Muralidhar Raju Konduru"/>
    <s v="Premier Inn Heathrow Airport Terminal 5"/>
    <x v="26"/>
    <s v="United Kingdom"/>
    <s v="Pound"/>
    <n v="91"/>
    <s v="Pound"/>
    <n v="81"/>
    <n v="5"/>
    <n v="1.5499700000000001"/>
    <n v="627.73784999999998"/>
    <n v="77.498500000000007"/>
    <n v="62.243479999999998"/>
    <n v="7814.5176623436"/>
    <n v="39072.588311717998"/>
    <n v="4823.7763347800001"/>
    <n v="0.1234567901234568"/>
    <n v="29"/>
    <n v="1"/>
    <n v="0"/>
    <n v="0"/>
    <n v="39072.588311717998"/>
    <n v="0"/>
    <n v="0"/>
    <n v="0"/>
  </r>
  <r>
    <n v="142"/>
    <s v="WWSIN/1102861"/>
    <s v="2013-09-24"/>
    <s v="Indegene lifesystem Pvt. Ltd."/>
    <s v="Muralidhar Raju Konduru"/>
    <s v="Premier Inn Heathrow Airport Terminal 5"/>
    <x v="26"/>
    <s v="United Kingdom"/>
    <s v="Pound"/>
    <n v="100"/>
    <s v="Pound"/>
    <n v="90"/>
    <n v="3"/>
    <n v="1.5499700000000001"/>
    <n v="418.49190000000004"/>
    <n v="46.499099999999999"/>
    <n v="62.243479999999998"/>
    <n v="8682.797402604001"/>
    <n v="26048.392207812001"/>
    <n v="2894.265800868"/>
    <n v="0.1111111111111111"/>
    <n v="29"/>
    <n v="0"/>
    <n v="1"/>
    <n v="0"/>
    <n v="0"/>
    <n v="26048.392207812001"/>
    <n v="0"/>
    <n v="0"/>
  </r>
  <r>
    <n v="143"/>
    <s v="WWSIN/1104562"/>
    <s v="2013-12-21"/>
    <s v="Indegene lifesystem Pvt. Ltd."/>
    <s v="Muralidhar Raju Konduru"/>
    <s v="Mercure Hotel Frankfurt Airport"/>
    <x v="27"/>
    <s v="Germany"/>
    <s v="Euro"/>
    <n v="155"/>
    <s v="Euro"/>
    <n v="135"/>
    <n v="1"/>
    <n v="1.3611500000000001"/>
    <n v="183.75525000000002"/>
    <n v="27.223000000000003"/>
    <n v="61.917879999999997"/>
    <n v="11377.73551887"/>
    <n v="11377.73551887"/>
    <n v="1685.59044724"/>
    <n v="0.14814814814814814"/>
    <n v="30"/>
    <n v="0"/>
    <n v="0"/>
    <n v="1"/>
    <n v="0"/>
    <n v="0"/>
    <n v="11377.73551887"/>
    <n v="667.73551887000031"/>
  </r>
  <r>
    <n v="144"/>
    <s v="WWSIN/1104559"/>
    <s v="2013-12-21"/>
    <s v="Indegene lifesystem Pvt. Ltd."/>
    <s v="Muralidhar Raju Konduru"/>
    <s v="Mercure Hotel Frankfurt Airport"/>
    <x v="27"/>
    <s v="Germany"/>
    <s v="Euro"/>
    <n v="106"/>
    <s v="Euro"/>
    <n v="96"/>
    <n v="1"/>
    <n v="1.3611500000000001"/>
    <n v="130.6704"/>
    <n v="13.611500000000001"/>
    <n v="61.917879999999997"/>
    <n v="8090.8341467519995"/>
    <n v="8090.8341467519995"/>
    <n v="842.79522362"/>
    <n v="0.10416666666666667"/>
    <n v="30"/>
    <n v="1"/>
    <n v="0"/>
    <n v="0"/>
    <n v="8090.8341467519995"/>
    <n v="0"/>
    <n v="0"/>
    <n v="0"/>
  </r>
  <r>
    <n v="145"/>
    <s v="WWSIN/1102827"/>
    <s v="2013-09-20"/>
    <s v="Indegene lifesystem Pvt. Ltd."/>
    <s v="Shyam Dattani "/>
    <s v="City Garden Hotel "/>
    <x v="28"/>
    <s v="Hong Kong"/>
    <s v="US Dollar"/>
    <n v="189"/>
    <s v="US Dollar"/>
    <n v="179"/>
    <n v="3"/>
    <n v="1"/>
    <n v="537"/>
    <n v="30"/>
    <n v="62.243479999999998"/>
    <n v="11141.582920000001"/>
    <n v="33424.748760000002"/>
    <n v="1867.3044"/>
    <n v="5.5865921787709494E-2"/>
    <n v="31"/>
    <n v="0"/>
    <n v="1"/>
    <n v="0"/>
    <n v="0"/>
    <n v="33424.748760000002"/>
    <n v="0"/>
    <n v="0"/>
  </r>
  <r>
    <n v="146"/>
    <s v="WWSIN/1104603"/>
    <s v="2013-12-28"/>
    <s v="Indegene lifesystem Pvt. Ltd."/>
    <s v="Amit Srivastava"/>
    <s v="Novotel Century Hong Kong"/>
    <x v="28"/>
    <s v="Hong Kong"/>
    <s v="US Dollar"/>
    <n v="271"/>
    <s v="US Dollar"/>
    <n v="261"/>
    <n v="1"/>
    <n v="1"/>
    <n v="261"/>
    <n v="10"/>
    <n v="61.917879999999997"/>
    <n v="16160.56668"/>
    <n v="16160.56668"/>
    <n v="619.17879999999991"/>
    <n v="3.8314176245210725E-2"/>
    <n v="31"/>
    <n v="0"/>
    <n v="0"/>
    <n v="1"/>
    <n v="0"/>
    <n v="0"/>
    <n v="16160.56668"/>
    <n v="4230.5666799999999"/>
  </r>
  <r>
    <n v="147"/>
    <s v="WWSIN/1104942"/>
    <d v="2014-01-18T00:00:00"/>
    <s v="Indegene lifesystem Pvt. Ltd."/>
    <s v="Vishal Bellani"/>
    <s v="Charterhouse Causeway Bay Hotel"/>
    <x v="28"/>
    <s v="China"/>
    <s v="US Dollar"/>
    <n v="160"/>
    <s v="US Dollar"/>
    <n v="150"/>
    <n v="2"/>
    <n v="1"/>
    <n v="300"/>
    <n v="20"/>
    <n v="61.901910000000001"/>
    <n v="9285.2865000000002"/>
    <n v="18570.573"/>
    <n v="1238.0382"/>
    <n v="6.6666666666666666E-2"/>
    <n v="31"/>
    <n v="1"/>
    <n v="0"/>
    <n v="0"/>
    <n v="18570.573"/>
    <n v="0"/>
    <n v="0"/>
    <n v="0"/>
  </r>
  <r>
    <n v="148"/>
    <s v="WWSIN/1104943"/>
    <d v="2014-01-18T00:00:00"/>
    <s v="Indegene lifesystem Pvt. Ltd."/>
    <s v="Vivek Chaudhuri"/>
    <s v="Charterhouse Causeway Bay Hotel"/>
    <x v="28"/>
    <s v="China"/>
    <s v="US Dollar"/>
    <n v="160"/>
    <s v="US Dollar"/>
    <n v="150"/>
    <n v="2"/>
    <n v="1"/>
    <n v="300"/>
    <n v="20"/>
    <n v="61.901910000000001"/>
    <n v="9285.2865000000002"/>
    <n v="18570.573"/>
    <n v="1238.0382"/>
    <n v="6.6666666666666666E-2"/>
    <n v="31"/>
    <n v="1"/>
    <n v="0"/>
    <n v="0"/>
    <n v="18570.573"/>
    <n v="0"/>
    <n v="0"/>
    <n v="0"/>
  </r>
  <r>
    <n v="149"/>
    <s v="WWSIN/1102019"/>
    <d v="2013-08-08T00:00:00"/>
    <s v="INDEGENE LIFESYSTEMS Pvt. Ltd(Bangalore1)"/>
    <s v="Karthik Prabhakar"/>
    <s v="Red Fox Hotel"/>
    <x v="29"/>
    <s v="India"/>
    <s v="Indian Rupees"/>
    <n v="5000"/>
    <s v="Indian Rupees"/>
    <n v="4550"/>
    <n v="1"/>
    <n v="1.6619999999999999E-2"/>
    <n v="75.620999999999995"/>
    <n v="7.4790000000000001"/>
    <n v="62.243479999999998"/>
    <n v="4706.9142010799997"/>
    <n v="4706.9142010799997"/>
    <n v="465.51898691999997"/>
    <n v="9.8901098901098897E-2"/>
    <n v="32"/>
    <n v="1"/>
    <n v="0"/>
    <n v="0"/>
    <n v="4706.9142010799997"/>
    <n v="0"/>
    <n v="0"/>
    <n v="0"/>
  </r>
  <r>
    <n v="150"/>
    <s v="WWSIN/1101989"/>
    <d v="2013-08-08T00:00:00"/>
    <s v="Indegene lifesystem Pvt. Ltd."/>
    <s v="Asheena Munjal"/>
    <s v="Red Fox Hotel"/>
    <x v="29"/>
    <s v="India"/>
    <s v="Indian Rupees"/>
    <n v="5000"/>
    <s v="Indian Rupees"/>
    <n v="4550"/>
    <n v="2"/>
    <n v="1.6619999999999999E-2"/>
    <n v="151.24199999999999"/>
    <n v="14.958"/>
    <n v="62.243479999999998"/>
    <n v="4706.9142010799997"/>
    <n v="9413.8284021599993"/>
    <n v="931.03797383999995"/>
    <n v="9.8901098901098897E-2"/>
    <n v="32"/>
    <n v="1"/>
    <n v="0"/>
    <n v="0"/>
    <n v="9413.8284021599993"/>
    <n v="0"/>
    <n v="0"/>
    <n v="0"/>
  </r>
  <r>
    <n v="151"/>
    <s v="WWSIN/1101988"/>
    <d v="2013-08-08T00:00:00"/>
    <s v="INDEGENE LIFESYSTEMS Pvt. Ltd(Bangalore1)"/>
    <s v="Shakun Gidwani"/>
    <s v="Red Fox Hotel"/>
    <x v="29"/>
    <s v="India"/>
    <s v="Indian Rupees"/>
    <n v="5000"/>
    <s v="Indian Rupees"/>
    <n v="4550"/>
    <n v="1"/>
    <n v="1.6619999999999999E-2"/>
    <n v="75.620999999999995"/>
    <n v="7.4790000000000001"/>
    <n v="62.243479999999998"/>
    <n v="4706.9142010799997"/>
    <n v="4706.9142010799997"/>
    <n v="465.51898691999997"/>
    <n v="9.8901098901098897E-2"/>
    <n v="32"/>
    <n v="1"/>
    <n v="0"/>
    <n v="0"/>
    <n v="4706.9142010799997"/>
    <n v="0"/>
    <n v="0"/>
    <n v="0"/>
  </r>
  <r>
    <n v="152"/>
    <s v="WWSIN/1102591"/>
    <s v="2013-09-06"/>
    <s v="Indegene lifesystem Pvt. Ltd."/>
    <s v="Manish Gupta"/>
    <s v="Hyatt Hyderabad "/>
    <x v="29"/>
    <s v="India"/>
    <s v="Indian Rupees"/>
    <n v="10000"/>
    <s v="Indian Rupees"/>
    <n v="9500"/>
    <n v="1"/>
    <n v="1.6619999999999999E-2"/>
    <n v="157.88999999999999"/>
    <n v="8.31"/>
    <n v="62.243479999999998"/>
    <n v="9827.6230571999986"/>
    <n v="9827.6230571999986"/>
    <n v="517.2433188"/>
    <n v="5.2631578947368425E-2"/>
    <n v="32"/>
    <n v="0"/>
    <n v="0"/>
    <n v="1"/>
    <n v="0"/>
    <n v="0"/>
    <n v="9827.6230571999986"/>
    <n v="3927.6230571999986"/>
  </r>
  <r>
    <n v="153"/>
    <s v="WWSIN/1102590"/>
    <s v="2013-09-06"/>
    <s v="Indegene lifesystem Pvt. Ltd."/>
    <s v="Jeyraj Sundaram"/>
    <s v="Hyatt Hyderabad "/>
    <x v="29"/>
    <s v="India"/>
    <s v="Indian Rupees"/>
    <n v="10000"/>
    <s v="Indian Rupees"/>
    <n v="9500"/>
    <n v="1"/>
    <n v="1.6619999999999999E-2"/>
    <n v="157.88999999999999"/>
    <n v="8.31"/>
    <n v="62.243479999999998"/>
    <n v="9827.6230571999986"/>
    <n v="9827.6230571999986"/>
    <n v="517.2433188"/>
    <n v="5.2631578947368425E-2"/>
    <n v="32"/>
    <n v="0"/>
    <n v="0"/>
    <n v="1"/>
    <n v="0"/>
    <n v="0"/>
    <n v="9827.6230571999986"/>
    <n v="3927.6230571999986"/>
  </r>
  <r>
    <n v="154"/>
    <s v="WWSIN/1103443"/>
    <s v="2013-10-23"/>
    <s v="INDEGENE LIFESYSTEMS Pvt. Ltd(Bangalore1)"/>
    <s v="Damanbir Singh"/>
    <s v="Novotel Hyderabad Convention Center"/>
    <x v="29"/>
    <s v="India"/>
    <s v="Indian Rupees"/>
    <n v="5814"/>
    <s v="Indian Rupees"/>
    <n v="5750"/>
    <n v="1"/>
    <n v="1.619E-2"/>
    <n v="93.092500000000001"/>
    <n v="1.03616"/>
    <n v="61.917879999999997"/>
    <n v="5764.0902439000001"/>
    <n v="5764.0902439000001"/>
    <n v="64.156830540800001"/>
    <n v="1.1130434782608696E-2"/>
    <n v="32"/>
    <n v="0"/>
    <n v="1"/>
    <n v="0"/>
    <n v="0"/>
    <n v="5764.0902439000001"/>
    <n v="0"/>
    <n v="0"/>
  </r>
  <r>
    <n v="155"/>
    <s v="WWSIN/1103861"/>
    <s v="2013-11-13"/>
    <s v="INDEGENE LIFESYSTEMS Pvt. Ltd(Bangalore1)"/>
    <s v="Hardeep Singh"/>
    <s v=" Regenta One"/>
    <x v="29"/>
    <s v="India"/>
    <s v="Indian Rupees"/>
    <n v="4610"/>
    <s v="Indian Rupees"/>
    <n v="4600"/>
    <n v="1"/>
    <n v="1.619E-2"/>
    <n v="74.474000000000004"/>
    <n v="0.16020000000000001"/>
    <n v="61.917879999999997"/>
    <n v="4611.2721951200001"/>
    <n v="4611.2721951200001"/>
    <n v="9.919244376"/>
    <n v="2.1510862851464941E-3"/>
    <n v="32"/>
    <n v="1"/>
    <n v="0"/>
    <n v="0"/>
    <n v="4611.2721951200001"/>
    <n v="0"/>
    <n v="0"/>
    <n v="0"/>
  </r>
  <r>
    <n v="156"/>
    <s v="WWSIN/1105758"/>
    <d v="2014-02-25T00:00:00"/>
    <s v="Indegene lifesystem Pvt. Ltd."/>
    <s v="Gaurav Kapoor"/>
    <s v="Regenta One Hyderabad"/>
    <x v="29"/>
    <s v="India"/>
    <s v="Indian Rupees"/>
    <n v="4380"/>
    <s v="Indian Rupees"/>
    <n v="4280"/>
    <n v="1"/>
    <n v="1.619E-2"/>
    <n v="69.293199999999999"/>
    <n v="1.619"/>
    <n v="61.901910000000001"/>
    <n v="4289.3814300120002"/>
    <n v="4289.3814300120002"/>
    <n v="100.21919229"/>
    <n v="2.336448598130841E-2"/>
    <n v="32"/>
    <n v="1"/>
    <n v="0"/>
    <n v="0"/>
    <n v="4289.3814300120002"/>
    <n v="0"/>
    <n v="0"/>
    <n v="0"/>
  </r>
  <r>
    <n v="157"/>
    <s v="WWSIN/1105757"/>
    <d v="2014-02-25T00:00:00"/>
    <s v="Indegene lifesystem Pvt. Ltd."/>
    <s v="Manish Gupta"/>
    <s v="Regenta One Hyderabad"/>
    <x v="29"/>
    <s v="India"/>
    <s v="Indian Rupees"/>
    <n v="4380"/>
    <s v="Indian Rupees"/>
    <n v="4280"/>
    <n v="1"/>
    <n v="1.619E-2"/>
    <n v="69.293199999999999"/>
    <n v="1.619"/>
    <n v="61.901910000000001"/>
    <n v="4289.3814300120002"/>
    <n v="4289.3814300120002"/>
    <n v="100.21919229"/>
    <n v="2.336448598130841E-2"/>
    <n v="32"/>
    <n v="1"/>
    <n v="0"/>
    <n v="0"/>
    <n v="4289.3814300120002"/>
    <n v="0"/>
    <n v="0"/>
    <n v="0"/>
  </r>
  <r>
    <n v="158"/>
    <s v="WWSIN/1105756"/>
    <d v="2014-02-25T00:00:00"/>
    <s v="INDEGENE LIFESYSTEMS Pvt. Ltd(Bangalore1)"/>
    <s v="Hardeep Singh"/>
    <s v="Regenta One Hyderabad"/>
    <x v="29"/>
    <s v="India"/>
    <s v="Indian Rupees"/>
    <n v="4380"/>
    <s v="Indian Rupees"/>
    <n v="4280"/>
    <n v="2"/>
    <n v="1.619E-2"/>
    <n v="138.5864"/>
    <n v="3.238"/>
    <n v="61.901910000000001"/>
    <n v="4289.3814300120002"/>
    <n v="8578.7628600240005"/>
    <n v="200.43838457999999"/>
    <n v="2.336448598130841E-2"/>
    <n v="32"/>
    <n v="1"/>
    <n v="0"/>
    <n v="0"/>
    <n v="8578.7628600240005"/>
    <n v="0"/>
    <n v="0"/>
    <n v="0"/>
  </r>
  <r>
    <n v="159"/>
    <s v="WWSIN/1105432"/>
    <d v="2014-02-11T00:00:00"/>
    <s v="INDEGENE LIFESYSTEMS Pvt. Ltd(Bangalore1)"/>
    <s v="Kshitiz Shekhawat "/>
    <s v="Manasarovar The Fern"/>
    <x v="29"/>
    <s v="India"/>
    <s v="Indian Rupees"/>
    <n v="4700"/>
    <s v="Indian Rupees"/>
    <n v="3700"/>
    <n v="1"/>
    <n v="1.619E-2"/>
    <n v="59.902999999999999"/>
    <n v="16.190000000000001"/>
    <n v="61.901910000000001"/>
    <n v="3708.1101147300001"/>
    <n v="3708.1101147300001"/>
    <n v="1002.1919229000001"/>
    <n v="0.27027027027027029"/>
    <n v="32"/>
    <n v="1"/>
    <n v="0"/>
    <n v="0"/>
    <n v="3708.1101147300001"/>
    <n v="0"/>
    <n v="0"/>
    <n v="0"/>
  </r>
  <r>
    <n v="160"/>
    <s v="WWSIN/1102785"/>
    <s v="2013-09-18"/>
    <s v="Indegene lifesystem Pvt. Ltd."/>
    <s v="SRIDHARAN RENGACHARI"/>
    <s v="Best Western Grant Park "/>
    <x v="30"/>
    <s v="United States"/>
    <s v="US Dollar"/>
    <n v="230"/>
    <s v="US Dollar"/>
    <n v="220"/>
    <n v="1"/>
    <n v="1"/>
    <n v="220"/>
    <n v="10"/>
    <n v="62.243479999999998"/>
    <n v="13693.5656"/>
    <n v="13693.5656"/>
    <n v="622.4348"/>
    <n v="4.5454545454545456E-2"/>
    <n v="33"/>
    <n v="0"/>
    <n v="1"/>
    <n v="0"/>
    <n v="0"/>
    <n v="13693.5656"/>
    <n v="0"/>
    <n v="0"/>
  </r>
  <r>
    <n v="161"/>
    <s v="WWSIN/1100109"/>
    <d v="2013-04-09T00:00:00"/>
    <s v="Indegene lifesystem Pvt. Ltd."/>
    <s v="Saurabh Jain"/>
    <s v="Renaissance Istanbul Bosphorus Hotel"/>
    <x v="31"/>
    <s v="Turkey"/>
    <s v="Euro"/>
    <n v="171"/>
    <s v="Euro"/>
    <n v="161"/>
    <n v="3"/>
    <n v="1.3059000000000001"/>
    <n v="630.74970000000008"/>
    <n v="39.177"/>
    <n v="55.799210000000002"/>
    <n v="11731.778322579003"/>
    <n v="35195.334967737006"/>
    <n v="2186.04565017"/>
    <n v="6.2111801242236017E-2"/>
    <n v="34"/>
    <n v="0"/>
    <n v="1"/>
    <n v="0"/>
    <n v="0"/>
    <n v="35195.334967737006"/>
    <n v="0"/>
    <n v="0"/>
  </r>
  <r>
    <n v="162"/>
    <s v="WWSIN/1100108"/>
    <d v="2013-04-09T00:00:00"/>
    <s v="Indegene lifesystem Pvt. Ltd."/>
    <s v="Vivek Chaudhary "/>
    <s v="The Plaza Hotel"/>
    <x v="31"/>
    <s v="Turkey"/>
    <s v="Euro"/>
    <n v="215"/>
    <s v="Euro"/>
    <n v="205"/>
    <n v="4"/>
    <n v="1.3059000000000001"/>
    <n v="1070.838"/>
    <n v="52.236000000000004"/>
    <n v="55.799210000000002"/>
    <n v="14937.978609495"/>
    <n v="59751.914437979998"/>
    <n v="2914.7275335600002"/>
    <n v="4.878048780487805E-2"/>
    <n v="34"/>
    <n v="0"/>
    <n v="0"/>
    <n v="1"/>
    <n v="0"/>
    <n v="0"/>
    <n v="59751.914437979998"/>
    <n v="12711.914437979998"/>
  </r>
  <r>
    <n v="163"/>
    <s v="WWSIN/1100107"/>
    <d v="2013-04-09T00:00:00"/>
    <s v="Indegene lifesystem Pvt. Ltd."/>
    <s v="Vivek Chaudhary "/>
    <s v="Renaissance Istanbul Bosphorus Hotel"/>
    <x v="31"/>
    <s v="Turkey"/>
    <s v="Euro"/>
    <n v="171"/>
    <s v="Euro"/>
    <n v="161"/>
    <n v="3"/>
    <n v="1.3059000000000001"/>
    <n v="630.74970000000008"/>
    <n v="39.177"/>
    <n v="55.799210000000002"/>
    <n v="11731.778322579003"/>
    <n v="35195.334967737006"/>
    <n v="2186.04565017"/>
    <n v="6.2111801242236017E-2"/>
    <n v="34"/>
    <n v="0"/>
    <n v="1"/>
    <n v="0"/>
    <n v="0"/>
    <n v="35195.334967737006"/>
    <n v="0"/>
    <n v="0"/>
  </r>
  <r>
    <n v="164"/>
    <s v="WWSIN/1100741"/>
    <d v="2013-05-23T00:00:00"/>
    <s v="Indegene lifesystem Pvt. Ltd."/>
    <s v="Vivek Chaudhuri"/>
    <s v="Dedeman Istanbul"/>
    <x v="31"/>
    <s v="Turkey"/>
    <s v="Euro"/>
    <n v="186"/>
    <s v="Euro"/>
    <n v="176"/>
    <n v="5"/>
    <n v="1.3059000000000001"/>
    <n v="1149.192"/>
    <n v="65.295000000000002"/>
    <n v="55.799210000000002"/>
    <n v="12824.801147664"/>
    <n v="64124.005738320004"/>
    <n v="3643.4094169500004"/>
    <n v="5.6818181818181823E-2"/>
    <n v="34"/>
    <n v="0"/>
    <n v="0"/>
    <n v="1"/>
    <n v="0"/>
    <n v="0"/>
    <n v="64124.005738320004"/>
    <n v="5324.0057383200019"/>
  </r>
  <r>
    <n v="165"/>
    <s v="WWSIN/1101701"/>
    <s v="2013-07-23"/>
    <s v="Indegene lifesystem Pvt. Ltd."/>
    <s v="Vivek Chaudhuri"/>
    <s v="Dedeman Hotel Istanbul"/>
    <x v="31"/>
    <s v="Tuvalu"/>
    <s v="US Dollar"/>
    <n v="130"/>
    <s v="US Dollar"/>
    <n v="120"/>
    <n v="5"/>
    <n v="1"/>
    <n v="600"/>
    <n v="50"/>
    <n v="62.243479999999998"/>
    <n v="7469.217599999999"/>
    <n v="37346.087999999996"/>
    <n v="3112.174"/>
    <n v="8.3333333333333343E-2"/>
    <n v="34"/>
    <n v="1"/>
    <n v="0"/>
    <n v="0"/>
    <n v="37346.087999999996"/>
    <n v="0"/>
    <n v="0"/>
    <n v="0"/>
  </r>
  <r>
    <n v="166"/>
    <s v="WWSIN/1101700"/>
    <s v="2013-07-23"/>
    <s v="Indegene lifesystem Pvt. Ltd."/>
    <s v="Bhaskar Patil"/>
    <s v="Dedeman Hotel Istanbul"/>
    <x v="31"/>
    <s v="Tuvalu"/>
    <s v="US Dollar"/>
    <n v="130"/>
    <s v="US Dollar"/>
    <n v="120"/>
    <n v="5"/>
    <n v="1"/>
    <n v="600"/>
    <n v="50"/>
    <n v="62.243479999999998"/>
    <n v="7469.217599999999"/>
    <n v="37346.087999999996"/>
    <n v="3112.174"/>
    <n v="8.3333333333333343E-2"/>
    <n v="34"/>
    <n v="1"/>
    <n v="0"/>
    <n v="0"/>
    <n v="37346.087999999996"/>
    <n v="0"/>
    <n v="0"/>
    <n v="0"/>
  </r>
  <r>
    <n v="167"/>
    <s v="WWSIN/1102630"/>
    <s v="2013-09-11"/>
    <s v="Indegene lifesystem Pvt. Ltd."/>
    <s v="Vivek Chaudhuri"/>
    <s v="Dedeman Istanbul"/>
    <x v="31"/>
    <s v="Turkey"/>
    <s v="Euro"/>
    <n v="190"/>
    <s v="Euro"/>
    <n v="180"/>
    <n v="5"/>
    <n v="1.3247"/>
    <n v="1192.23"/>
    <n v="66.234999999999999"/>
    <n v="62.243479999999998"/>
    <n v="14841.708832079999"/>
    <n v="74208.544160399993"/>
    <n v="4122.6968977999995"/>
    <n v="5.5555555555555552E-2"/>
    <n v="34"/>
    <n v="0"/>
    <n v="0"/>
    <n v="1"/>
    <n v="0"/>
    <n v="0"/>
    <n v="74208.544160399993"/>
    <n v="15408.544160399997"/>
  </r>
  <r>
    <n v="168"/>
    <s v="WWSIN/1104612"/>
    <s v="2013-12-30"/>
    <s v="Indegene lifesystem Pvt. Ltd."/>
    <s v="Kapil Daga"/>
    <s v="Dedeman Hotel Istanbul"/>
    <x v="31"/>
    <s v="Tuvalu"/>
    <s v="US Dollar"/>
    <n v="122"/>
    <s v="US Dollar"/>
    <n v="112"/>
    <n v="6"/>
    <n v="1"/>
    <n v="672"/>
    <n v="60"/>
    <n v="61.917879999999997"/>
    <n v="6934.8025600000001"/>
    <n v="41608.815360000001"/>
    <n v="3715.0727999999999"/>
    <n v="8.9285714285714288E-2"/>
    <n v="34"/>
    <n v="1"/>
    <n v="0"/>
    <n v="0"/>
    <n v="41608.815360000001"/>
    <n v="0"/>
    <n v="0"/>
    <n v="0"/>
  </r>
  <r>
    <n v="169"/>
    <s v="WWSIN/1102250"/>
    <d v="2013-08-21T00:00:00"/>
    <s v="Indegene lifesystem Pvt. Ltd."/>
    <s v="Raju Muralidhar"/>
    <s v="Hotel Bel Air Copenhagen"/>
    <x v="32"/>
    <s v="Denmark"/>
    <s v="Euro"/>
    <n v="115"/>
    <s v="Euro"/>
    <n v="105"/>
    <n v="1"/>
    <n v="1.3247"/>
    <n v="139.09350000000001"/>
    <n v="13.247"/>
    <n v="62.243479999999998"/>
    <n v="8657.6634853800006"/>
    <n v="8657.6634853800006"/>
    <n v="824.53937955999993"/>
    <n v="9.5238095238095219E-2"/>
    <n v="35"/>
    <n v="0"/>
    <n v="1"/>
    <n v="0"/>
    <n v="0"/>
    <n v="8657.6634853800006"/>
    <n v="0"/>
    <n v="0"/>
  </r>
  <r>
    <n v="170"/>
    <s v="WWSIN/1102927"/>
    <s v="2013-09-27"/>
    <s v="Indegene lifesystem Pvt. Ltd."/>
    <s v="Muralidhar Konduru"/>
    <s v="Hotel Bel Air Copenhagen"/>
    <x v="32"/>
    <s v="Denmark"/>
    <s v="Euro"/>
    <n v="113"/>
    <s v="Euro"/>
    <n v="103"/>
    <n v="1"/>
    <n v="1.3247"/>
    <n v="136.44409999999999"/>
    <n v="13.247"/>
    <n v="62.243479999999998"/>
    <n v="8492.7556094679985"/>
    <n v="8492.7556094679985"/>
    <n v="824.53937955999993"/>
    <n v="9.7087378640776711E-2"/>
    <n v="35"/>
    <n v="0"/>
    <n v="1"/>
    <n v="0"/>
    <n v="0"/>
    <n v="8492.7556094679985"/>
    <n v="0"/>
    <n v="0"/>
  </r>
  <r>
    <n v="171"/>
    <s v="WWSIN/1103666"/>
    <s v="2013-11-05"/>
    <s v="Indegene lifesystem Pvt. Ltd."/>
    <s v="Muralidhar Raju Konduru"/>
    <s v="ibis Frankfurt Airport, Kelsterbach"/>
    <x v="33"/>
    <s v="Germany"/>
    <s v="Euro"/>
    <n v="68"/>
    <s v="Euro"/>
    <n v="58"/>
    <n v="1"/>
    <n v="1.3611500000000001"/>
    <n v="78.946700000000007"/>
    <n v="13.4969"/>
    <n v="61.917879999999997"/>
    <n v="4888.2122969960001"/>
    <n v="4888.2122969960001"/>
    <n v="835.69943457199997"/>
    <n v="0.17096218081313089"/>
    <n v="36"/>
    <n v="0"/>
    <n v="1"/>
    <n v="0"/>
    <n v="0"/>
    <n v="4888.2122969960001"/>
    <n v="0"/>
    <n v="0"/>
  </r>
  <r>
    <n v="172"/>
    <s v="WWSIN/1104812"/>
    <d v="2014-01-13T00:00:00"/>
    <s v="INDEGENE LIFESYSTEMS Pvt. Ltd(Bangalore1)"/>
    <s v="Sharanjit Singh"/>
    <s v="Residence Inn Atlanta Kennesaw/Town Center"/>
    <x v="34"/>
    <s v="United States"/>
    <s v="US Dollar"/>
    <n v="165"/>
    <s v="US Dollar"/>
    <n v="125"/>
    <n v="13"/>
    <n v="1"/>
    <n v="1625"/>
    <n v="520"/>
    <n v="61.901910000000001"/>
    <n v="7737.7387499999995"/>
    <n v="100590.60374999999"/>
    <n v="32188.993200000001"/>
    <n v="0.32"/>
    <n v="37"/>
    <n v="0"/>
    <n v="1"/>
    <n v="0"/>
    <n v="0"/>
    <n v="100590.60374999999"/>
    <n v="0"/>
    <n v="0"/>
  </r>
  <r>
    <n v="173"/>
    <s v="WWSIN/1104813"/>
    <d v="2014-01-13T00:00:00"/>
    <s v="INDEGENE LIFESYSTEMS Pvt. Ltd(Bangalore1)"/>
    <s v="Suhas Prabhu "/>
    <s v="Residence Inn Atlanta Kennesaw/Town Center"/>
    <x v="34"/>
    <s v="United States"/>
    <s v="US Dollar"/>
    <n v="165"/>
    <s v="US Dollar"/>
    <n v="155"/>
    <n v="4"/>
    <n v="1"/>
    <n v="620"/>
    <n v="40"/>
    <n v="61.901910000000001"/>
    <n v="9594.7960500000008"/>
    <n v="38379.184200000003"/>
    <n v="2476.0763999999999"/>
    <n v="6.4516129032258063E-2"/>
    <n v="37"/>
    <n v="0"/>
    <n v="0"/>
    <n v="1"/>
    <n v="0"/>
    <n v="0"/>
    <n v="38379.184200000003"/>
    <n v="2379.1842000000033"/>
  </r>
  <r>
    <n v="174"/>
    <s v="WWSIN/1102580"/>
    <s v="2013-09-06"/>
    <s v="Indegene lifesystem Pvt. Ltd."/>
    <s v="Dr Bhaskar Rajakumar"/>
    <s v="Metropark Hotel Kowloon"/>
    <x v="35"/>
    <s v="Hong Kong"/>
    <s v="US Dollar"/>
    <n v="124"/>
    <s v="US Dollar"/>
    <n v="114"/>
    <n v="2"/>
    <n v="1"/>
    <n v="228"/>
    <n v="20"/>
    <n v="62.243479999999998"/>
    <n v="7095.7567199999994"/>
    <n v="14191.513439999999"/>
    <n v="1244.8696"/>
    <n v="8.7719298245614044E-2"/>
    <n v="38"/>
    <n v="0"/>
    <n v="1"/>
    <n v="0"/>
    <n v="0"/>
    <n v="14191.513439999999"/>
    <n v="0"/>
    <n v="0"/>
  </r>
  <r>
    <n v="175"/>
    <s v="WWSIN/1102500"/>
    <s v="2013-09-03"/>
    <s v="Indegene lifesystem Pvt. Ltd."/>
    <s v="Gaurav Kapoor"/>
    <s v="Metropark Hotel Kowloon"/>
    <x v="35"/>
    <s v="Hong Kong"/>
    <s v="US Dollar"/>
    <n v="145"/>
    <s v="US Dollar"/>
    <n v="135"/>
    <n v="1"/>
    <n v="1"/>
    <n v="135"/>
    <n v="10"/>
    <n v="62.243479999999998"/>
    <n v="8402.8698000000004"/>
    <n v="8402.8698000000004"/>
    <n v="622.4348"/>
    <n v="7.407407407407407E-2"/>
    <n v="38"/>
    <n v="0"/>
    <n v="0"/>
    <n v="1"/>
    <n v="0"/>
    <n v="0"/>
    <n v="8402.8698000000004"/>
    <n v="112.8698000000004"/>
  </r>
  <r>
    <n v="176"/>
    <s v="WWSIN/1101598"/>
    <s v="2013-07-16"/>
    <s v="INDEGENE LIFESYSTEMS Pvt. Ltd(Bangalore1)"/>
    <s v="Damanbir Singh"/>
    <s v="Aloft Kuala Lumpur Sentral"/>
    <x v="36"/>
    <s v="Malaysia"/>
    <s v="US Dollar"/>
    <n v="89"/>
    <s v="US Dollar"/>
    <n v="79"/>
    <n v="1"/>
    <n v="1"/>
    <n v="79"/>
    <n v="10"/>
    <n v="62.243479999999998"/>
    <n v="4917.2349199999999"/>
    <n v="4917.2349199999999"/>
    <n v="622.4348"/>
    <n v="0.12658227848101267"/>
    <n v="39"/>
    <n v="1"/>
    <n v="0"/>
    <n v="0"/>
    <n v="4917.2349199999999"/>
    <n v="0"/>
    <n v="0"/>
    <n v="0"/>
  </r>
  <r>
    <n v="177"/>
    <s v="WWSIN/1102663"/>
    <s v="2013-09-12"/>
    <s v="INDEGENE LIFESYSTEMS Pvt. Ltd(Bangalore1)"/>
    <s v="Damanbir Singh"/>
    <s v="DoubleTree by Hilton Hotel Kuala Lumpur"/>
    <x v="36"/>
    <s v="Malaysia"/>
    <s v="US Dollar"/>
    <n v="155"/>
    <s v="US Dollar"/>
    <n v="145"/>
    <n v="3"/>
    <n v="1"/>
    <n v="435"/>
    <n v="30"/>
    <n v="62.243479999999998"/>
    <n v="9025.3045999999995"/>
    <n v="27075.913799999998"/>
    <n v="1867.3044"/>
    <n v="6.8965517241379309E-2"/>
    <n v="39"/>
    <n v="0"/>
    <n v="0"/>
    <n v="1"/>
    <n v="0"/>
    <n v="0"/>
    <n v="27075.913799999998"/>
    <n v="885.91379999999845"/>
  </r>
  <r>
    <n v="178"/>
    <s v="WWSIN/1105214"/>
    <d v="2014-01-30T00:00:00"/>
    <s v="INDEGENE LIFESYSTEMS Pvt. Ltd(Bangalore1)"/>
    <s v="Damanbir Singh"/>
    <s v="RENAISSANCE KUALA LUMPUR HOTEL"/>
    <x v="36"/>
    <s v="Malaysia"/>
    <s v="US Dollar"/>
    <n v="190"/>
    <s v="US Dollar"/>
    <n v="129"/>
    <n v="2"/>
    <n v="1"/>
    <n v="258"/>
    <n v="122"/>
    <n v="61.901910000000001"/>
    <n v="7985.3463899999997"/>
    <n v="15970.692779999999"/>
    <n v="7552.0330199999999"/>
    <n v="0.47286821705426357"/>
    <n v="39"/>
    <n v="0"/>
    <n v="1"/>
    <n v="0"/>
    <n v="0"/>
    <n v="15970.692779999999"/>
    <n v="0"/>
    <n v="0"/>
  </r>
  <r>
    <n v="179"/>
    <s v="WWSIN/1105213"/>
    <d v="2014-01-30T00:00:00"/>
    <s v="Indegene lifesystem Pvt. Ltd."/>
    <s v="Rohan Seth"/>
    <s v="RENAISSANCE KUALA LUMPUR HOTEL"/>
    <x v="36"/>
    <s v="Malaysia"/>
    <s v="US Dollar"/>
    <n v="190"/>
    <s v="US Dollar"/>
    <n v="129"/>
    <n v="2"/>
    <n v="1"/>
    <n v="258"/>
    <n v="122"/>
    <n v="61.901910000000001"/>
    <n v="7985.3463899999997"/>
    <n v="15970.692779999999"/>
    <n v="7552.0330199999999"/>
    <n v="0.47286821705426357"/>
    <n v="39"/>
    <n v="0"/>
    <n v="1"/>
    <n v="0"/>
    <n v="0"/>
    <n v="15970.692779999999"/>
    <n v="0"/>
    <n v="0"/>
  </r>
  <r>
    <n v="180"/>
    <s v="WWSIN/1105535"/>
    <d v="2014-02-17T00:00:00"/>
    <s v="Indegene lifesystem Pvt. Ltd."/>
    <s v="Snigdha Das"/>
    <s v="Le Meridien Kuala Lumpur"/>
    <x v="36"/>
    <s v="Malaysia"/>
    <s v="US Dollar"/>
    <n v="131"/>
    <s v="US Dollar"/>
    <n v="121"/>
    <n v="1"/>
    <n v="1"/>
    <n v="121"/>
    <n v="10"/>
    <n v="61.901910000000001"/>
    <n v="7490.1311100000003"/>
    <n v="7490.1311100000003"/>
    <n v="619.01909999999998"/>
    <n v="8.2644628099173542E-2"/>
    <n v="39"/>
    <n v="0"/>
    <n v="1"/>
    <n v="0"/>
    <n v="0"/>
    <n v="7490.1311100000003"/>
    <n v="0"/>
    <n v="0"/>
  </r>
  <r>
    <n v="181"/>
    <s v="WWSIN/1101587"/>
    <s v="2013-07-15"/>
    <s v="Indegene lifesystem Pvt. Ltd."/>
    <s v="Sanjay Suresh Parikh"/>
    <s v="Ibis London Euston St Pancras"/>
    <x v="37"/>
    <s v="United Kingdom"/>
    <s v="Pound"/>
    <n v="129"/>
    <s v="Pound"/>
    <n v="119"/>
    <n v="3"/>
    <n v="1.5499700000000001"/>
    <n v="553.33929000000001"/>
    <n v="46.499099999999999"/>
    <n v="62.243479999999998"/>
    <n v="11480.5876767764"/>
    <n v="34441.763030329203"/>
    <n v="2894.265800868"/>
    <n v="8.4033613445378144E-2"/>
    <n v="40"/>
    <n v="0"/>
    <n v="1"/>
    <n v="0"/>
    <n v="0"/>
    <n v="34441.763030329203"/>
    <n v="0"/>
    <n v="0"/>
  </r>
  <r>
    <n v="182"/>
    <s v="WWSIN/1101464"/>
    <s v="2013-07-05"/>
    <s v="Indegene lifesystem Pvt. Ltd."/>
    <s v="Aakash Deep Sharma"/>
    <s v="London Serviced apartment Courtfield"/>
    <x v="37"/>
    <s v="United Kingdom"/>
    <s v="Pound"/>
    <n v="129"/>
    <s v="Pound"/>
    <n v="113"/>
    <n v="13"/>
    <n v="1.5499700000000001"/>
    <n v="2276.9059299999999"/>
    <n v="322.39376000000004"/>
    <n v="62.243479999999998"/>
    <n v="10901.734516602799"/>
    <n v="141722.5487158364"/>
    <n v="20066.909552684803"/>
    <n v="0.14159292035398233"/>
    <n v="40"/>
    <n v="0"/>
    <n v="1"/>
    <n v="0"/>
    <n v="0"/>
    <n v="141722.5487158364"/>
    <n v="0"/>
    <n v="0"/>
  </r>
  <r>
    <n v="183"/>
    <s v="WWSIN/1102221"/>
    <d v="2013-08-21T00:00:00"/>
    <s v="Indegene lifesystem Pvt. Ltd."/>
    <s v="Sanjay Parikh"/>
    <s v="Sheraton Heathrow"/>
    <x v="37"/>
    <s v="United Kingdom"/>
    <s v="Pound"/>
    <n v="80"/>
    <s v="Pound"/>
    <n v="70"/>
    <n v="1"/>
    <n v="1.5499700000000001"/>
    <n v="108.4979"/>
    <n v="15.499700000000001"/>
    <n v="62.243479999999998"/>
    <n v="6753.2868686920001"/>
    <n v="6753.2868686920001"/>
    <n v="964.75526695600001"/>
    <n v="0.14285714285714285"/>
    <n v="40"/>
    <n v="1"/>
    <n v="0"/>
    <n v="0"/>
    <n v="6753.2868686920001"/>
    <n v="0"/>
    <n v="0"/>
    <n v="0"/>
  </r>
  <r>
    <n v="184"/>
    <s v="WWSIN/1103664"/>
    <s v="2013-11-05"/>
    <s v="Indegene lifesystem Pvt. Ltd."/>
    <s v="Sridharan Vijaya Rengachari"/>
    <s v="Think Apartments Earls Court"/>
    <x v="37"/>
    <s v="United Kingdom"/>
    <s v="Pound"/>
    <n v="194"/>
    <s v="Pound"/>
    <n v="184"/>
    <n v="1"/>
    <n v="1.6189100000000001"/>
    <n v="297.87943999999999"/>
    <n v="16.092400000000001"/>
    <n v="61.917879999999997"/>
    <n v="18444.0634203872"/>
    <n v="18444.0634203872"/>
    <n v="996.40729211200005"/>
    <n v="5.4023198109946768E-2"/>
    <n v="40"/>
    <n v="0"/>
    <n v="0"/>
    <n v="1"/>
    <n v="0"/>
    <n v="0"/>
    <n v="18444.0634203872"/>
    <n v="5884.0634203871996"/>
  </r>
  <r>
    <n v="185"/>
    <s v="WWSIN/1103612"/>
    <s v="2013-11-01"/>
    <s v="Indegene lifesystem Pvt. Ltd."/>
    <s v="Sridharan Vijaya Rengachari"/>
    <s v="Think Apartments Earls Court"/>
    <x v="37"/>
    <s v="United Kingdom"/>
    <s v="Pound"/>
    <n v="150"/>
    <s v="Pound"/>
    <n v="140"/>
    <n v="2"/>
    <n v="1.6189100000000001"/>
    <n v="453.29480000000001"/>
    <n v="32.3782"/>
    <n v="61.917879999999997"/>
    <n v="14033.526515512"/>
    <n v="28067.053031023999"/>
    <n v="2004.7895022159998"/>
    <n v="7.1428571428571425E-2"/>
    <n v="40"/>
    <n v="0"/>
    <n v="0"/>
    <n v="1"/>
    <n v="0"/>
    <n v="0"/>
    <n v="28067.053031023999"/>
    <n v="2947.0530310239992"/>
  </r>
  <r>
    <n v="186"/>
    <s v="WWSIN/1105465"/>
    <d v="2014-02-12T00:00:00"/>
    <s v="Indegene lifesystem Pvt. Ltd."/>
    <s v="Saurabh Jain"/>
    <s v="Lancaster Gate Hotel"/>
    <x v="37"/>
    <s v="United Kingdom"/>
    <s v="Pound"/>
    <n v="150"/>
    <s v="Pound"/>
    <n v="118"/>
    <n v="3"/>
    <n v="1.65507"/>
    <n v="585.89477999999997"/>
    <n v="158.88672"/>
    <n v="61.901910000000001"/>
    <n v="12089.3353136766"/>
    <n v="36268.005941029798"/>
    <n v="9835.3914416352"/>
    <n v="0.2711864406779661"/>
    <n v="40"/>
    <n v="0"/>
    <n v="1"/>
    <n v="0"/>
    <n v="0"/>
    <n v="36268.005941029798"/>
    <n v="0"/>
    <n v="0"/>
  </r>
  <r>
    <n v="187"/>
    <s v="WWSIN/1105464"/>
    <d v="2014-02-12T00:00:00"/>
    <s v="INDEGENE LIFESYSTEMS Pvt. Ltd(Bangalore1)"/>
    <s v="Damanbir Singh"/>
    <s v="Lancaster Gate Hotel"/>
    <x v="37"/>
    <s v="United Kingdom"/>
    <s v="Pound"/>
    <n v="120"/>
    <s v="Pound"/>
    <n v="105"/>
    <n v="5"/>
    <n v="1.65507"/>
    <n v="868.91174999999998"/>
    <n v="124.13025"/>
    <n v="61.901910000000001"/>
    <n v="10757.459389288499"/>
    <n v="53787.296946442497"/>
    <n v="7683.8995637775006"/>
    <n v="0.14285714285714288"/>
    <n v="40"/>
    <n v="0"/>
    <n v="1"/>
    <n v="0"/>
    <n v="0"/>
    <n v="53787.296946442497"/>
    <n v="0"/>
    <n v="0"/>
  </r>
  <r>
    <n v="188"/>
    <s v="WWSUS/1101208"/>
    <s v="2013-09-12"/>
    <s v="Indegene(CME Universe LLC)"/>
    <s v="Michael Miller"/>
    <s v="Vivanta by Taj - Gomti Nagar, Lucknow"/>
    <x v="38"/>
    <s v="India"/>
    <s v="Indian Rupees"/>
    <n v="10510"/>
    <s v="Indian Rupees"/>
    <n v="10500"/>
    <n v="1"/>
    <n v="1.6619999999999999E-2"/>
    <n v="174.51"/>
    <n v="0.16619999999999999"/>
    <n v="62.243479999999998"/>
    <n v="10862.109694799999"/>
    <n v="10862.109694799999"/>
    <n v="10.344866375999999"/>
    <n v="9.5238095238095227E-4"/>
    <n v="41"/>
    <n v="0"/>
    <n v="0"/>
    <n v="1"/>
    <n v="0"/>
    <n v="0"/>
    <n v="10862.109694799999"/>
    <n v="1392.1096947999995"/>
  </r>
  <r>
    <n v="189"/>
    <s v="WWSUS/1101207"/>
    <s v="2013-09-12"/>
    <s v="Indegene(CME Universe LLC)"/>
    <s v="John Bisognano"/>
    <s v="Vivanta by Taj - Gomti Nagar, Lucknow"/>
    <x v="38"/>
    <s v="India"/>
    <s v="Indian Rupees"/>
    <n v="10510"/>
    <s v="Indian Rupees"/>
    <n v="10500"/>
    <n v="1"/>
    <n v="1.6619999999999999E-2"/>
    <n v="174.51"/>
    <n v="0.16619999999999999"/>
    <n v="62.243479999999998"/>
    <n v="10862.109694799999"/>
    <n v="10862.109694799999"/>
    <n v="10.344866375999999"/>
    <n v="9.5238095238095227E-4"/>
    <n v="41"/>
    <n v="0"/>
    <n v="0"/>
    <n v="1"/>
    <n v="0"/>
    <n v="0"/>
    <n v="10862.109694799999"/>
    <n v="1392.1096947999995"/>
  </r>
  <r>
    <n v="190"/>
    <s v="WWSIN/1104295"/>
    <s v="2013-12-03"/>
    <s v="Indegene(CME Universe LLC)"/>
    <s v="Michael Miller"/>
    <s v="Vivanta by Taj - Gomti Nagar, Lucknow"/>
    <x v="38"/>
    <s v="India"/>
    <s v="Indian Rupees"/>
    <n v="10510"/>
    <s v="Indian Rupees"/>
    <n v="10500"/>
    <n v="1"/>
    <n v="1.619E-2"/>
    <n v="169.995"/>
    <n v="0.16189999999999999"/>
    <n v="61.917879999999997"/>
    <n v="10525.7300106"/>
    <n v="10525.7300106"/>
    <n v="10.024504771999998"/>
    <n v="9.5238095238095216E-4"/>
    <n v="41"/>
    <n v="0"/>
    <n v="0"/>
    <n v="1"/>
    <n v="0"/>
    <n v="0"/>
    <n v="10525.7300106"/>
    <n v="1055.7300106000002"/>
  </r>
  <r>
    <n v="191"/>
    <s v="WWSIN/1104296"/>
    <s v="2013-12-03"/>
    <s v="Indegene(CME Universe LLC)"/>
    <s v="John Bisognano"/>
    <s v="Vivanta by Taj - Gomti Nagar, Lucknow"/>
    <x v="38"/>
    <s v="India"/>
    <s v="Indian Rupees"/>
    <n v="10510"/>
    <s v="Indian Rupees"/>
    <n v="10500"/>
    <n v="1"/>
    <n v="1.619E-2"/>
    <n v="169.995"/>
    <n v="0.16189999999999999"/>
    <n v="61.917879999999997"/>
    <n v="10525.7300106"/>
    <n v="10525.7300106"/>
    <n v="10.024504771999998"/>
    <n v="9.5238095238095216E-4"/>
    <n v="41"/>
    <n v="0"/>
    <n v="0"/>
    <n v="1"/>
    <n v="0"/>
    <n v="0"/>
    <n v="10525.7300106"/>
    <n v="1055.7300106000002"/>
  </r>
  <r>
    <n v="192"/>
    <s v="WWSIN/1105194"/>
    <d v="2014-01-30T00:00:00"/>
    <s v="INDEGENE LIFESYSTEMS Pvt. Ltd(Bangalore1)"/>
    <s v="Anand Kiran"/>
    <s v="Clarks Avadh View Hotel "/>
    <x v="38"/>
    <s v="India"/>
    <s v="Indian Rupees"/>
    <n v="7500"/>
    <s v="Indian Rupees"/>
    <n v="6500"/>
    <n v="1"/>
    <n v="1.619E-2"/>
    <n v="105.235"/>
    <n v="16.190000000000001"/>
    <n v="61.901910000000001"/>
    <n v="6514.2474988499998"/>
    <n v="6514.2474988499998"/>
    <n v="1002.1919229000001"/>
    <n v="0.15384615384615388"/>
    <n v="41"/>
    <n v="1"/>
    <n v="0"/>
    <n v="0"/>
    <n v="6514.2474988499998"/>
    <n v="0"/>
    <n v="0"/>
    <n v="0"/>
  </r>
  <r>
    <n v="193"/>
    <s v="WWSIN/1105191"/>
    <d v="2014-01-30T00:00:00"/>
    <s v="Indegene lifesystem Pvt. Ltd."/>
    <s v="Sridhar V"/>
    <s v="Clarks Avadh View Hotel "/>
    <x v="38"/>
    <s v="India"/>
    <s v="Indian Rupees"/>
    <n v="7500"/>
    <s v="Indian Rupees"/>
    <n v="6500"/>
    <n v="1"/>
    <n v="1.619E-2"/>
    <n v="105.235"/>
    <n v="16.190000000000001"/>
    <n v="61.901910000000001"/>
    <n v="6514.2474988499998"/>
    <n v="6514.2474988499998"/>
    <n v="1002.1919229000001"/>
    <n v="0.15384615384615388"/>
    <n v="41"/>
    <n v="1"/>
    <n v="0"/>
    <n v="0"/>
    <n v="6514.2474988499998"/>
    <n v="0"/>
    <n v="0"/>
    <n v="0"/>
  </r>
  <r>
    <n v="194"/>
    <s v="WWSIN/1105177"/>
    <d v="2014-01-29T00:00:00"/>
    <s v="INDEGENE LIFESYSTEMS Pvt. Ltd(Bangalore1)"/>
    <s v="Bina Patil "/>
    <s v="Clarks Avadh View Hotel "/>
    <x v="38"/>
    <s v="India"/>
    <s v="Indian Rupees"/>
    <n v="7500"/>
    <s v="Indian Rupees"/>
    <n v="6500"/>
    <n v="1"/>
    <n v="1.619E-2"/>
    <n v="105.235"/>
    <n v="16.190000000000001"/>
    <n v="61.901910000000001"/>
    <n v="6514.2474988499998"/>
    <n v="6514.2474988499998"/>
    <n v="1002.1919229000001"/>
    <n v="0.15384615384615388"/>
    <n v="41"/>
    <n v="1"/>
    <n v="0"/>
    <n v="0"/>
    <n v="6514.2474988499998"/>
    <n v="0"/>
    <n v="0"/>
    <n v="0"/>
  </r>
  <r>
    <n v="195"/>
    <s v="WWSIN/1105176"/>
    <d v="2014-01-29T00:00:00"/>
    <s v="INDEGENE LIFESYSTEMS Pvt. Ltd(Bangalore1)"/>
    <s v="Srihari S"/>
    <s v="Clarks Avadh View Hotel "/>
    <x v="38"/>
    <s v="India"/>
    <s v="Indian Rupees"/>
    <n v="7500"/>
    <s v="Indian Rupees"/>
    <n v="6500"/>
    <n v="1"/>
    <n v="1.619E-2"/>
    <n v="105.235"/>
    <n v="16.190000000000001"/>
    <n v="61.901910000000001"/>
    <n v="6514.2474988499998"/>
    <n v="6514.2474988499998"/>
    <n v="1002.1919229000001"/>
    <n v="0.15384615384615388"/>
    <n v="41"/>
    <n v="1"/>
    <n v="0"/>
    <n v="0"/>
    <n v="6514.2474988499998"/>
    <n v="0"/>
    <n v="0"/>
    <n v="0"/>
  </r>
  <r>
    <n v="196"/>
    <s v="WWSIN/1103166"/>
    <s v="2013-10-08"/>
    <s v="Indegene lifesystem Pvt. Ltd."/>
    <s v="Priyanka Agarwal"/>
    <s v="The Thames Hotel"/>
    <x v="39"/>
    <s v="United Kingdom"/>
    <s v="Pound"/>
    <n v="79"/>
    <s v="Pound"/>
    <n v="69"/>
    <n v="2"/>
    <n v="1.6189100000000001"/>
    <n v="223.40958000000001"/>
    <n v="32.3782"/>
    <n v="61.917879999999997"/>
    <n v="6916.5237826451994"/>
    <n v="13833.047565290399"/>
    <n v="2004.7895022159998"/>
    <n v="0.14492753623188406"/>
    <n v="42"/>
    <n v="0"/>
    <n v="1"/>
    <n v="0"/>
    <n v="0"/>
    <n v="13833.047565290399"/>
    <n v="0"/>
    <n v="0"/>
  </r>
  <r>
    <n v="197"/>
    <s v="WWSIN/1103157"/>
    <s v="2013-10-08"/>
    <s v="Indegene lifesystem Pvt. Ltd."/>
    <s v="Ramachandran Ramalingam"/>
    <s v="The Thames Hotel"/>
    <x v="39"/>
    <s v="United Kingdom"/>
    <s v="Pound"/>
    <n v="79"/>
    <s v="Pound"/>
    <n v="69"/>
    <n v="2"/>
    <n v="1.6189100000000001"/>
    <n v="223.40958000000001"/>
    <n v="32.3782"/>
    <n v="61.917879999999997"/>
    <n v="6916.5237826451994"/>
    <n v="13833.047565290399"/>
    <n v="2004.7895022159998"/>
    <n v="0.14492753623188406"/>
    <n v="42"/>
    <n v="0"/>
    <n v="1"/>
    <n v="0"/>
    <n v="0"/>
    <n v="13833.047565290399"/>
    <n v="0"/>
    <n v="0"/>
  </r>
  <r>
    <n v="198"/>
    <s v="WWSIN/1100993"/>
    <s v="2013-06-07"/>
    <s v="Indegene lifesystem Pvt. Ltd."/>
    <s v="Sanjay Suresh Parikh"/>
    <s v="Mainzer Hof"/>
    <x v="40"/>
    <s v="Germany"/>
    <s v="Euro"/>
    <n v="82"/>
    <s v="Euro"/>
    <n v="72"/>
    <n v="2"/>
    <n v="1.3059000000000001"/>
    <n v="188.0496"/>
    <n v="26.118000000000002"/>
    <n v="55.799210000000002"/>
    <n v="5246.5095604079997"/>
    <n v="10493.019120815999"/>
    <n v="1457.3637667800001"/>
    <n v="0.1388888888888889"/>
    <n v="43"/>
    <n v="1"/>
    <n v="0"/>
    <n v="0"/>
    <n v="10493.019120815999"/>
    <n v="0"/>
    <n v="0"/>
    <n v="0"/>
  </r>
  <r>
    <n v="199"/>
    <s v="WWSIN/1100992"/>
    <s v="2013-06-07"/>
    <s v="Indegene lifesystem Pvt. Ltd."/>
    <s v="Pradip Advani"/>
    <s v="Mainzer Hof"/>
    <x v="40"/>
    <s v="Germany"/>
    <s v="Euro"/>
    <n v="82"/>
    <s v="Euro"/>
    <n v="72"/>
    <n v="2"/>
    <n v="1.3059000000000001"/>
    <n v="188.0496"/>
    <n v="26.118000000000002"/>
    <n v="55.799210000000002"/>
    <n v="5246.5095604079997"/>
    <n v="10493.019120815999"/>
    <n v="1457.3637667800001"/>
    <n v="0.1388888888888889"/>
    <n v="43"/>
    <n v="1"/>
    <n v="0"/>
    <n v="0"/>
    <n v="10493.019120815999"/>
    <n v="0"/>
    <n v="0"/>
    <n v="0"/>
  </r>
  <r>
    <n v="200"/>
    <s v="WWSIN/1101562"/>
    <s v="2013-07-12"/>
    <s v="Indegene lifesystem Pvt. Ltd."/>
    <s v="Ashish Kumar Pandita"/>
    <s v="Advena Europa Hotel Mainz"/>
    <x v="40"/>
    <s v="Germany"/>
    <s v="Euro"/>
    <n v="82"/>
    <s v="Euro"/>
    <n v="72"/>
    <n v="6"/>
    <n v="1.3247"/>
    <n v="572.2704"/>
    <n v="79.481999999999999"/>
    <n v="62.243479999999998"/>
    <n v="5936.6835328320003"/>
    <n v="35620.101196992"/>
    <n v="4947.2362773599998"/>
    <n v="0.1388888888888889"/>
    <n v="43"/>
    <n v="1"/>
    <n v="0"/>
    <n v="0"/>
    <n v="35620.101196992"/>
    <n v="0"/>
    <n v="0"/>
    <n v="0"/>
  </r>
  <r>
    <n v="201"/>
    <s v="WWSIN/1103959"/>
    <s v="2013-11-16"/>
    <s v="Indegene lifesystem Pvt. Ltd."/>
    <s v="Muralidhar Raju Konduru"/>
    <s v="Hotel Novotel Mainz"/>
    <x v="40"/>
    <s v="Germany"/>
    <s v="Euro"/>
    <n v="162"/>
    <s v="Euro"/>
    <n v="152"/>
    <n v="2"/>
    <n v="1.3611500000000001"/>
    <n v="413.78960000000001"/>
    <n v="26.9938"/>
    <n v="61.917879999999997"/>
    <n v="12810.487399023999"/>
    <n v="25620.974798047999"/>
    <n v="1671.3988691439999"/>
    <n v="6.5235568994484155E-2"/>
    <n v="43"/>
    <n v="0"/>
    <n v="0"/>
    <n v="1"/>
    <n v="0"/>
    <n v="0"/>
    <n v="25620.974798047999"/>
    <n v="5920.9747980479988"/>
  </r>
  <r>
    <n v="202"/>
    <s v="WWSIN/1104617"/>
    <s v="2013-12-30"/>
    <s v="Indegene lifesystem Pvt. Ltd."/>
    <s v="Sanjay Suresh Parikh"/>
    <s v="Hilton Mainz City"/>
    <x v="40"/>
    <s v="Germany"/>
    <s v="Euro"/>
    <n v="130"/>
    <s v="Euro"/>
    <n v="127"/>
    <n v="2"/>
    <n v="1.3611500000000001"/>
    <n v="345.7321"/>
    <n v="8.1669"/>
    <n v="61.917879999999997"/>
    <n v="10703.499339974"/>
    <n v="21406.998679947999"/>
    <n v="505.67713417199997"/>
    <n v="2.3622047244094488E-2"/>
    <n v="43"/>
    <n v="0"/>
    <n v="0"/>
    <n v="1"/>
    <n v="0"/>
    <n v="0"/>
    <n v="21406.998679947999"/>
    <n v="1706.9986799479993"/>
  </r>
  <r>
    <n v="203"/>
    <s v="WWSIN/1104664"/>
    <d v="2014-01-03T00:00:00"/>
    <s v="Indegene lifesystem Pvt. Ltd."/>
    <s v="Tarun Mathur"/>
    <s v="Hilton Mainz City"/>
    <x v="40"/>
    <s v="Germany"/>
    <s v="Euro"/>
    <n v="189"/>
    <s v="Euro"/>
    <n v="179"/>
    <n v="2"/>
    <n v="1.36879"/>
    <n v="490.02681999999999"/>
    <n v="27.375799999999998"/>
    <n v="61.901910000000001"/>
    <n v="15166.7980546131"/>
    <n v="30333.5961092262"/>
    <n v="1694.614307778"/>
    <n v="5.5865921787709494E-2"/>
    <n v="43"/>
    <n v="0"/>
    <n v="0"/>
    <n v="1"/>
    <n v="0"/>
    <n v="0"/>
    <n v="30333.5961092262"/>
    <n v="10633.5961092262"/>
  </r>
  <r>
    <n v="204"/>
    <s v="WWSIN/1104663"/>
    <d v="2014-01-03T00:00:00"/>
    <s v="Indegene lifesystem Pvt. Ltd."/>
    <s v="Marc Valdiviezo"/>
    <s v="Hilton Mainz City"/>
    <x v="40"/>
    <s v="Germany"/>
    <s v="Euro"/>
    <n v="189"/>
    <s v="Euro"/>
    <n v="179"/>
    <n v="1"/>
    <n v="1.36879"/>
    <n v="245.01340999999999"/>
    <n v="13.687899999999999"/>
    <n v="61.901910000000001"/>
    <n v="15166.7980546131"/>
    <n v="15166.7980546131"/>
    <n v="847.30715388900001"/>
    <n v="5.5865921787709494E-2"/>
    <n v="43"/>
    <n v="0"/>
    <n v="0"/>
    <n v="1"/>
    <n v="0"/>
    <n v="0"/>
    <n v="15166.7980546131"/>
    <n v="5316.7980546131002"/>
  </r>
  <r>
    <n v="205"/>
    <s v="WWSIN/1104662"/>
    <d v="2014-01-03T00:00:00"/>
    <s v="Indegene lifesystem Pvt. Ltd."/>
    <s v="Mark Benthin "/>
    <s v="Hilton Mainz City"/>
    <x v="40"/>
    <s v="Germany"/>
    <s v="Euro"/>
    <n v="152"/>
    <s v="Euro"/>
    <n v="142"/>
    <n v="1"/>
    <n v="1.36879"/>
    <n v="194.36818"/>
    <n v="13.687899999999999"/>
    <n v="61.901910000000001"/>
    <n v="12031.7615852238"/>
    <n v="12031.7615852238"/>
    <n v="847.30715388900001"/>
    <n v="7.0422535211267609E-2"/>
    <n v="43"/>
    <n v="0"/>
    <n v="0"/>
    <n v="1"/>
    <n v="0"/>
    <n v="0"/>
    <n v="12031.7615852238"/>
    <n v="2181.7615852237996"/>
  </r>
  <r>
    <n v="206"/>
    <s v="WWSIN/1101746"/>
    <s v="2013-07-26"/>
    <s v="Indegene lifesystem Pvt. Ltd."/>
    <s v="Karthik Enumulla "/>
    <s v="Premier Inn London Kew"/>
    <x v="41"/>
    <s v="United Kingdom"/>
    <s v="Pound"/>
    <n v="119"/>
    <s v="Pound"/>
    <n v="109"/>
    <n v="5"/>
    <n v="1.5499700000000001"/>
    <n v="844.73365000000001"/>
    <n v="77.498500000000007"/>
    <n v="62.243479999999998"/>
    <n v="10515.832409820399"/>
    <n v="52579.162049102"/>
    <n v="4823.7763347800001"/>
    <n v="9.1743119266055051E-2"/>
    <n v="44"/>
    <n v="0"/>
    <n v="1"/>
    <n v="0"/>
    <n v="0"/>
    <n v="52579.162049102"/>
    <n v="0"/>
    <n v="0"/>
  </r>
  <r>
    <n v="207"/>
    <s v="WWSIN/1101925"/>
    <d v="2013-08-06T00:00:00"/>
    <s v="Indegene lifesystem Pvt. Ltd."/>
    <s v="Karthik Enumulla"/>
    <s v="Premier Inn London Kew"/>
    <x v="41"/>
    <s v="United Kingdom"/>
    <s v="Pound"/>
    <n v="119"/>
    <s v="Pound"/>
    <n v="111"/>
    <n v="8"/>
    <n v="1.5499700000000001"/>
    <n v="1376.37336"/>
    <n v="99.198080000000004"/>
    <n v="62.243479999999998"/>
    <n v="10708.783463211599"/>
    <n v="85670.267705692793"/>
    <n v="6174.4337085183997"/>
    <n v="7.2072072072072071E-2"/>
    <n v="44"/>
    <n v="0"/>
    <n v="1"/>
    <n v="0"/>
    <n v="0"/>
    <n v="85670.267705692793"/>
    <n v="0"/>
    <n v="0"/>
  </r>
  <r>
    <n v="208"/>
    <s v="WWSIN/1102275"/>
    <d v="2013-08-22T00:00:00"/>
    <s v="INDEGENE LIFESYSTEMS Pvt. Ltd(Bangalore1)"/>
    <s v="Vikramadith Raman"/>
    <s v="Quality Inn &amp; Suites P.E. Trudeau Airport"/>
    <x v="42"/>
    <s v="Canada"/>
    <s v="Canadian Dollar"/>
    <n v="115"/>
    <s v="Canadian Dollar"/>
    <n v="101"/>
    <n v="15"/>
    <n v="0.96245000000000003"/>
    <n v="1458.11175"/>
    <n v="202.11449999999999"/>
    <n v="62.243479999999998"/>
    <n v="6050.5299699260004"/>
    <n v="90757.949548889999"/>
    <n v="12580.30983846"/>
    <n v="0.13861386138613863"/>
    <n v="45"/>
    <n v="0"/>
    <n v="1"/>
    <n v="0"/>
    <n v="0"/>
    <n v="90757.949548889999"/>
    <n v="0"/>
    <n v="0"/>
  </r>
  <r>
    <n v="209"/>
    <s v="WWSIN/1102018"/>
    <d v="2013-08-08T00:00:00"/>
    <s v="INDEGENE LIFESYSTEMS Pvt. Ltd(Bangalore1)"/>
    <s v="Kushal Manupati"/>
    <s v="Quality Inn &amp; Suites P.E. Trudeau Airport"/>
    <x v="42"/>
    <s v="Canada"/>
    <s v="Canadian Dollar"/>
    <n v="115"/>
    <s v="Canadian Dollar"/>
    <n v="101"/>
    <n v="16"/>
    <n v="0.96245000000000003"/>
    <n v="1555.3192000000001"/>
    <n v="215.58879999999999"/>
    <n v="62.243479999999998"/>
    <n v="6050.5299699260004"/>
    <n v="96808.479518816006"/>
    <n v="13418.997161023999"/>
    <n v="0.1386138613861386"/>
    <n v="45"/>
    <n v="0"/>
    <n v="1"/>
    <n v="0"/>
    <n v="0"/>
    <n v="96808.479518816006"/>
    <n v="0"/>
    <n v="0"/>
  </r>
  <r>
    <n v="210"/>
    <s v="WWSIN/1102017"/>
    <d v="2013-08-08T00:00:00"/>
    <s v="INDEGENE LIFESYSTEMS Pvt. Ltd(Bangalore1)"/>
    <s v="Vikramadith Raman"/>
    <s v="Quality Inn &amp; Suites P.E. Trudeau Airport"/>
    <x v="42"/>
    <s v="Canada"/>
    <s v="Canadian Dollar"/>
    <n v="115"/>
    <s v="Canadian Dollar"/>
    <n v="105"/>
    <n v="10"/>
    <n v="0.96245000000000003"/>
    <n v="1010.5725"/>
    <n v="96.245000000000005"/>
    <n v="62.243479999999998"/>
    <n v="6290.1549192299999"/>
    <n v="62901.549192300001"/>
    <n v="5990.6237326"/>
    <n v="9.5238095238095233E-2"/>
    <n v="45"/>
    <n v="0"/>
    <n v="1"/>
    <n v="0"/>
    <n v="0"/>
    <n v="62901.549192300001"/>
    <n v="0"/>
    <n v="0"/>
  </r>
  <r>
    <n v="211"/>
    <s v="WWSIN/1102786"/>
    <s v="2013-09-18"/>
    <s v="Indegene lifesystem Pvt. Ltd."/>
    <s v="SRIDHARAN RENGACHARI"/>
    <s v="Quality Inn &amp; Suites Aéroport P.E. Montréal-Trudeau Airport"/>
    <x v="42"/>
    <s v="United States"/>
    <s v="US Dollar"/>
    <n v="111"/>
    <s v="US Dollar"/>
    <n v="101"/>
    <n v="3"/>
    <n v="1"/>
    <n v="303"/>
    <n v="30"/>
    <n v="62.243479999999998"/>
    <n v="6286.59148"/>
    <n v="18859.774440000001"/>
    <n v="1867.3044"/>
    <n v="9.9009900990099001E-2"/>
    <n v="45"/>
    <n v="0"/>
    <n v="1"/>
    <n v="0"/>
    <n v="0"/>
    <n v="18859.774440000001"/>
    <n v="0"/>
    <n v="0"/>
  </r>
  <r>
    <n v="212"/>
    <s v="WWSIN/1102589"/>
    <s v="2013-09-06"/>
    <s v="INDEGENE LIFESYSTEMS Pvt. Ltd(Bangalore1)"/>
    <s v="Vikramadith Raman"/>
    <s v="Quality Inn &amp; Suites P.E. Trudeau Airport"/>
    <x v="42"/>
    <s v="Canada"/>
    <s v="Canadian Dollar"/>
    <n v="115"/>
    <s v="Canadian Dollar"/>
    <n v="101"/>
    <n v="7"/>
    <n v="0.96484000000000003"/>
    <n v="682.14188000000001"/>
    <n v="94.554320000000004"/>
    <n v="62.243479999999998"/>
    <n v="6065.5549235631997"/>
    <n v="42458.884464942399"/>
    <n v="5885.3899258336005"/>
    <n v="0.13861386138613863"/>
    <n v="45"/>
    <n v="0"/>
    <n v="1"/>
    <n v="0"/>
    <n v="0"/>
    <n v="42458.884464942399"/>
    <n v="0"/>
    <n v="0"/>
  </r>
  <r>
    <n v="213"/>
    <s v="WWSIN/1102395"/>
    <d v="2013-08-28T00:00:00"/>
    <s v="Indegene lifesystem Pvt. Ltd."/>
    <s v="Pradip Advani"/>
    <s v="Ibis Mumbai Airport"/>
    <x v="43"/>
    <s v="India"/>
    <s v="Indian Rupees"/>
    <n v="7106"/>
    <s v="Indian Rupees"/>
    <n v="7006"/>
    <n v="1"/>
    <n v="1.6619999999999999E-2"/>
    <n v="116.43971999999999"/>
    <n v="1.6619999999999999"/>
    <n v="62.243479999999998"/>
    <n v="7247.6133830255994"/>
    <n v="7247.6133830255994"/>
    <n v="103.44866375999999"/>
    <n v="1.4273479874393376E-2"/>
    <n v="46"/>
    <n v="1"/>
    <n v="0"/>
    <n v="0"/>
    <n v="7247.6133830255994"/>
    <n v="0"/>
    <n v="0"/>
    <n v="0"/>
  </r>
  <r>
    <n v="214"/>
    <s v="WWSIN/1102185"/>
    <d v="2013-08-19T00:00:00"/>
    <s v="INDEGENE LIFESYSTEMS Pvt. Ltd(Bangalore1)"/>
    <s v="Hardeep Singh"/>
    <s v="Ibis Mumbai Airport"/>
    <x v="43"/>
    <s v="India"/>
    <s v="Indian Rupees"/>
    <n v="5166"/>
    <s v="Indian Rupees"/>
    <n v="5066"/>
    <n v="1"/>
    <n v="1.6619999999999999E-2"/>
    <n v="84.196919999999992"/>
    <n v="1.6619999999999999"/>
    <n v="62.243479999999998"/>
    <n v="5240.7093060815996"/>
    <n v="5240.7093060815996"/>
    <n v="103.44866375999999"/>
    <n v="1.9739439399921042E-2"/>
    <n v="46"/>
    <n v="1"/>
    <n v="0"/>
    <n v="0"/>
    <n v="5240.7093060815996"/>
    <n v="0"/>
    <n v="0"/>
    <n v="0"/>
  </r>
  <r>
    <n v="215"/>
    <s v="WWSIN/1102783"/>
    <s v="2013-09-18"/>
    <s v="Indegene lifesystem Pvt. Ltd."/>
    <s v="Bhaskar Rajakumar"/>
    <s v="Hotel Regal Enclave"/>
    <x v="43"/>
    <s v="India"/>
    <s v="Indian Rupees"/>
    <n v="4800"/>
    <s v="Indian Rupees"/>
    <n v="4700"/>
    <n v="1"/>
    <n v="1.6619999999999999E-2"/>
    <n v="78.11399999999999"/>
    <n v="1.6619999999999999"/>
    <n v="62.243479999999998"/>
    <n v="4862.0871967199992"/>
    <n v="4862.0871967199992"/>
    <n v="103.44866375999999"/>
    <n v="2.1276595744680854E-2"/>
    <n v="46"/>
    <n v="1"/>
    <n v="0"/>
    <n v="0"/>
    <n v="4862.0871967199992"/>
    <n v="0"/>
    <n v="0"/>
    <n v="0"/>
  </r>
  <r>
    <n v="216"/>
    <s v="WWSIN/1102779"/>
    <s v="2013-09-18"/>
    <s v="Indegene lifesystem Pvt. Ltd."/>
    <s v="Punita Mittal"/>
    <s v="Hotel Regal Enclave"/>
    <x v="43"/>
    <s v="India"/>
    <s v="Indian Rupees"/>
    <n v="4800"/>
    <s v="Indian Rupees"/>
    <n v="4700"/>
    <n v="1"/>
    <n v="1.6619999999999999E-2"/>
    <n v="78.11399999999999"/>
    <n v="1.6619999999999999"/>
    <n v="62.243479999999998"/>
    <n v="4862.0871967199992"/>
    <n v="4862.0871967199992"/>
    <n v="103.44866375999999"/>
    <n v="2.1276595744680854E-2"/>
    <n v="46"/>
    <n v="1"/>
    <n v="0"/>
    <n v="0"/>
    <n v="4862.0871967199992"/>
    <n v="0"/>
    <n v="0"/>
    <n v="0"/>
  </r>
  <r>
    <n v="217"/>
    <s v="WWSIN/1102655"/>
    <s v="2013-09-12"/>
    <s v="INDEGENE LIFESYSTEMS Pvt. Ltd(Bangalore1)"/>
    <s v="Damanbir Singh"/>
    <s v="Ibis Mumbai Airport"/>
    <x v="43"/>
    <s v="India"/>
    <s v="Indian Rupees"/>
    <n v="7000"/>
    <s v="Indian Rupees"/>
    <n v="6900"/>
    <n v="2"/>
    <n v="1.6619999999999999E-2"/>
    <n v="229.35599999999999"/>
    <n v="3.3239999999999998"/>
    <n v="62.243479999999998"/>
    <n v="7137.9577994399997"/>
    <n v="14275.915598879999"/>
    <n v="206.89732751999998"/>
    <n v="1.4492753623188404E-2"/>
    <n v="46"/>
    <n v="1"/>
    <n v="0"/>
    <n v="0"/>
    <n v="14275.915598879999"/>
    <n v="0"/>
    <n v="0"/>
    <n v="0"/>
  </r>
  <r>
    <n v="218"/>
    <s v="WWSUS/1101201"/>
    <s v="2013-09-11"/>
    <s v="Indegene(CME Universe LLC)"/>
    <s v="Lisa Lynn Miller"/>
    <s v="The Orchid, Mumbai"/>
    <x v="43"/>
    <s v="India"/>
    <s v="Indian Rupees"/>
    <n v="8400"/>
    <s v="Indian Rupees"/>
    <n v="7400"/>
    <n v="1"/>
    <n v="1.6619999999999999E-2"/>
    <n v="122.988"/>
    <n v="16.62"/>
    <n v="62.243479999999998"/>
    <n v="7655.2011182400001"/>
    <n v="7655.2011182400001"/>
    <n v="1034.4866376"/>
    <n v="0.13513513513513514"/>
    <n v="46"/>
    <n v="1"/>
    <n v="0"/>
    <n v="0"/>
    <n v="7655.2011182400001"/>
    <n v="0"/>
    <n v="0"/>
    <n v="0"/>
  </r>
  <r>
    <n v="219"/>
    <s v="WWSUS/1101200"/>
    <s v="2013-09-11"/>
    <s v="Indegene(CME Universe LLC)"/>
    <s v="Michael Miller"/>
    <s v="The Orchid, Mumbai"/>
    <x v="43"/>
    <s v="India"/>
    <s v="Indian Rupees"/>
    <n v="8400"/>
    <s v="Indian Rupees"/>
    <n v="7400"/>
    <n v="1"/>
    <n v="1.6619999999999999E-2"/>
    <n v="122.988"/>
    <n v="16.62"/>
    <n v="62.243479999999998"/>
    <n v="7655.2011182400001"/>
    <n v="7655.2011182400001"/>
    <n v="1034.4866376"/>
    <n v="0.13513513513513514"/>
    <n v="46"/>
    <n v="1"/>
    <n v="0"/>
    <n v="0"/>
    <n v="7655.2011182400001"/>
    <n v="0"/>
    <n v="0"/>
    <n v="0"/>
  </r>
  <r>
    <n v="220"/>
    <s v="WWSIN/1104235"/>
    <s v="2013-11-29"/>
    <s v="INDEGENE LIFESYSTEMS Pvt. Ltd(Bangalore1)"/>
    <s v="Hardeep Singh"/>
    <s v="Ramee Guestline Hotel Juhu"/>
    <x v="43"/>
    <s v="India"/>
    <s v="Indian Rupees"/>
    <n v="7500"/>
    <s v="US Dollar"/>
    <n v="6700"/>
    <n v="1"/>
    <n v="1"/>
    <n v="6700"/>
    <n v="800"/>
    <n v="61.917879999999997"/>
    <n v="414849.79599999997"/>
    <n v="414849.79599999997"/>
    <n v="49534.303999999996"/>
    <n v="0.11940298507462686"/>
    <n v="46"/>
    <n v="0"/>
    <n v="0"/>
    <n v="1"/>
    <n v="0"/>
    <n v="0"/>
    <n v="414849.79599999997"/>
    <n v="380609.79599999997"/>
  </r>
  <r>
    <n v="221"/>
    <s v="WWSIN/1103979"/>
    <s v="2013-11-18"/>
    <s v="INDEGENE LIFESYSTEMS Pvt. Ltd(Bangalore1)"/>
    <s v="Hardeep Singh"/>
    <s v="Ibis Mumbai Airport"/>
    <x v="43"/>
    <s v="India"/>
    <s v="Indian Rupees"/>
    <n v="9500"/>
    <s v="Indian Rupees"/>
    <n v="8950"/>
    <n v="2"/>
    <n v="1.619E-2"/>
    <n v="289.80099999999999"/>
    <n v="17.622"/>
    <n v="61.917879999999997"/>
    <n v="8971.9317709399984"/>
    <n v="17943.863541879997"/>
    <n v="1091.11688136"/>
    <n v="6.0807243591291964E-2"/>
    <n v="46"/>
    <n v="1"/>
    <n v="0"/>
    <n v="0"/>
    <n v="17943.863541879997"/>
    <n v="0"/>
    <n v="0"/>
    <n v="0"/>
  </r>
  <r>
    <n v="222"/>
    <s v="WWSIN/1103822"/>
    <s v="2013-11-12"/>
    <s v="INDEGENE LIFESYSTEMS Pvt. Ltd(Bangalore1)"/>
    <s v="Hardeep Singh"/>
    <s v="Ibis Mumbai Airport"/>
    <x v="43"/>
    <s v="India"/>
    <s v="Indian Rupees"/>
    <n v="7000"/>
    <s v="Indian Rupees"/>
    <n v="6350"/>
    <n v="1"/>
    <n v="1.619E-2"/>
    <n v="102.8065"/>
    <n v="10.413"/>
    <n v="61.917879999999997"/>
    <n v="6365.5605302199992"/>
    <n v="6365.5605302199992"/>
    <n v="644.75088443999994"/>
    <n v="0.10128736996201602"/>
    <n v="46"/>
    <n v="1"/>
    <n v="0"/>
    <n v="0"/>
    <n v="6365.5605302199992"/>
    <n v="0"/>
    <n v="0"/>
    <n v="0"/>
  </r>
  <r>
    <n v="223"/>
    <s v="WWSIN/1104302"/>
    <s v="2013-12-03"/>
    <s v="Indegene(CME Universe LLC)"/>
    <s v="Lisa Lynn Miller"/>
    <s v="The Orchid, Mumbai"/>
    <x v="43"/>
    <s v="India"/>
    <s v="Indian Rupees"/>
    <n v="8400"/>
    <s v="Indian Rupees"/>
    <n v="7400"/>
    <n v="1"/>
    <n v="1.619E-2"/>
    <n v="119.806"/>
    <n v="16.190000000000001"/>
    <n v="61.917879999999997"/>
    <n v="7418.1335312799993"/>
    <n v="7418.1335312799993"/>
    <n v="1002.4504772"/>
    <n v="0.13513513513513514"/>
    <n v="46"/>
    <n v="1"/>
    <n v="0"/>
    <n v="0"/>
    <n v="7418.1335312799993"/>
    <n v="0"/>
    <n v="0"/>
    <n v="0"/>
  </r>
  <r>
    <n v="224"/>
    <s v="WWSIN/1104303"/>
    <s v="2013-12-03"/>
    <s v="Indegene(CME Universe LLC)"/>
    <s v="Michael Miller"/>
    <s v="The Orchid, Mumbai"/>
    <x v="43"/>
    <s v="India"/>
    <s v="Indian Rupees"/>
    <n v="8400"/>
    <s v="Indian Rupees"/>
    <n v="7400"/>
    <n v="1"/>
    <n v="1.619E-2"/>
    <n v="119.806"/>
    <n v="16.190000000000001"/>
    <n v="61.917879999999997"/>
    <n v="7418.1335312799993"/>
    <n v="7418.1335312799993"/>
    <n v="1002.4504772"/>
    <n v="0.13513513513513514"/>
    <n v="46"/>
    <n v="1"/>
    <n v="0"/>
    <n v="0"/>
    <n v="7418.1335312799993"/>
    <n v="0"/>
    <n v="0"/>
    <n v="0"/>
  </r>
  <r>
    <n v="225"/>
    <s v="WWSIN/1105234"/>
    <d v="2014-01-31T00:00:00"/>
    <s v="INDEGENE LIFESYSTEMS Pvt. Ltd(Bangalore1)"/>
    <s v="Hardeep Singh"/>
    <s v="The Orchid"/>
    <x v="43"/>
    <s v="India"/>
    <s v="Indian Rupees"/>
    <n v="9000"/>
    <s v="Indian Rupees"/>
    <n v="7413"/>
    <n v="2"/>
    <n v="1.619E-2"/>
    <n v="240.03294"/>
    <n v="51.387059999999998"/>
    <n v="61.901910000000001"/>
    <n v="7429.2487244576996"/>
    <n v="14858.497448915399"/>
    <n v="3180.9571632846"/>
    <n v="0.21408336705787132"/>
    <n v="46"/>
    <n v="1"/>
    <n v="0"/>
    <n v="0"/>
    <n v="14858.497448915399"/>
    <n v="0"/>
    <n v="0"/>
    <n v="0"/>
  </r>
  <r>
    <n v="226"/>
    <s v="WWSIN/1105312"/>
    <d v="2014-02-04T00:00:00"/>
    <s v="INDEGENE LIFESYSTEMS Pvt. Ltd(Bangalore1)"/>
    <s v="Hardeep Singh"/>
    <s v="The Orchid"/>
    <x v="43"/>
    <s v="India"/>
    <s v="Indian Rupees"/>
    <n v="9000"/>
    <s v="Indian Rupees"/>
    <n v="8459"/>
    <n v="1"/>
    <n v="1.619E-2"/>
    <n v="136.95121"/>
    <n v="8.7587899999999994"/>
    <n v="61.901910000000001"/>
    <n v="8477.5414758111001"/>
    <n v="8477.5414758111001"/>
    <n v="542.18583028889998"/>
    <n v="6.395555030145407E-2"/>
    <n v="46"/>
    <n v="1"/>
    <n v="0"/>
    <n v="0"/>
    <n v="8477.5414758111001"/>
    <n v="0"/>
    <n v="0"/>
    <n v="0"/>
  </r>
  <r>
    <n v="227"/>
    <s v="WWSIN/1100663"/>
    <d v="2013-05-17T00:00:00"/>
    <s v="INDEGENE LIFESYSTEMS Pvt. Ltd(Bangalore1)"/>
    <s v="Shakun Gidwani"/>
    <s v="ibis Gurgaon"/>
    <x v="44"/>
    <s v="India"/>
    <s v="Indian Rupees"/>
    <n v="3000"/>
    <s v="Indian Rupees"/>
    <n v="2810"/>
    <n v="1"/>
    <n v="1.83E-2"/>
    <n v="51.423000000000002"/>
    <n v="3.4769999999999999"/>
    <n v="55.799210000000002"/>
    <n v="2869.3627758300004"/>
    <n v="2869.3627758300004"/>
    <n v="194.01385317"/>
    <n v="6.7615658362989314E-2"/>
    <n v="47"/>
    <n v="1"/>
    <n v="0"/>
    <n v="0"/>
    <n v="2869.3627758300004"/>
    <n v="0"/>
    <n v="0"/>
    <n v="0"/>
  </r>
  <r>
    <n v="228"/>
    <s v="WWSIN/1103529"/>
    <s v="2013-10-29"/>
    <s v="Indegene lifesystem Pvt. Ltd."/>
    <s v="Manish Gupta"/>
    <s v="Eaton Smart, New Delhi Airport Transit Hotel"/>
    <x v="44"/>
    <s v="India"/>
    <s v="Indian Rupees"/>
    <n v="11610"/>
    <s v="Indian Rupees"/>
    <n v="11599"/>
    <n v="1"/>
    <n v="1.619E-2"/>
    <n v="187.78781000000001"/>
    <n v="0.17809"/>
    <n v="61.917879999999997"/>
    <n v="11627.423085042799"/>
    <n v="11627.423085042799"/>
    <n v="11.026955249199998"/>
    <n v="9.4835761703595135E-4"/>
    <n v="47"/>
    <n v="0"/>
    <n v="0"/>
    <n v="1"/>
    <n v="0"/>
    <n v="0"/>
    <n v="11627.423085042799"/>
    <n v="4107.4230850427994"/>
  </r>
  <r>
    <n v="229"/>
    <s v="WWSIN/1104747"/>
    <d v="2014-01-09T00:00:00"/>
    <s v="INDEGENE LIFESYSTEMS Pvt. Ltd(Bangalore1)"/>
    <s v="Damanbir Singh"/>
    <s v="Kempinski Ambience Delhi "/>
    <x v="44"/>
    <s v="India"/>
    <s v="Indian Rupees"/>
    <n v="7400"/>
    <s v="Indian Rupees"/>
    <n v="6400"/>
    <n v="1"/>
    <n v="1.619E-2"/>
    <n v="103.616"/>
    <n v="16.190000000000001"/>
    <n v="61.901910000000001"/>
    <n v="6414.0283065599997"/>
    <n v="6414.0283065599997"/>
    <n v="1002.1919229000001"/>
    <n v="0.15625000000000003"/>
    <n v="47"/>
    <n v="0"/>
    <n v="1"/>
    <n v="0"/>
    <n v="0"/>
    <n v="6414.0283065599997"/>
    <n v="0"/>
    <n v="0"/>
  </r>
  <r>
    <n v="230"/>
    <s v="WWSIN/1104746"/>
    <d v="2014-01-09T00:00:00"/>
    <s v="Indegene lifesystem Pvt. Ltd."/>
    <s v="Nikita G"/>
    <s v="Kempinski Ambience Delhi "/>
    <x v="44"/>
    <s v="India"/>
    <s v="Indian Rupees"/>
    <n v="7421"/>
    <s v="Indian Rupees"/>
    <n v="6400"/>
    <n v="1"/>
    <n v="1.619E-2"/>
    <n v="103.616"/>
    <n v="16.529989999999998"/>
    <n v="61.901910000000001"/>
    <n v="6414.0283065599997"/>
    <n v="6414.0283065599997"/>
    <n v="1023.2379532808999"/>
    <n v="0.15953124999999999"/>
    <n v="47"/>
    <n v="0"/>
    <n v="1"/>
    <n v="0"/>
    <n v="0"/>
    <n v="6414.0283065599997"/>
    <n v="0"/>
    <n v="0"/>
  </r>
  <r>
    <n v="231"/>
    <s v="WWSIN/1100802"/>
    <d v="2013-05-28T00:00:00"/>
    <s v="Indegene lifesystem Pvt. Ltd."/>
    <s v="Manish Gupta"/>
    <s v="Courtyard by Marriott Newark Liberty International Airport"/>
    <x v="45"/>
    <s v="United States"/>
    <s v="US Dollar"/>
    <n v="238"/>
    <s v="US Dollar"/>
    <n v="228"/>
    <n v="1"/>
    <n v="1"/>
    <n v="228"/>
    <n v="10"/>
    <n v="55.799210000000002"/>
    <n v="12722.219880000001"/>
    <n v="12722.219880000001"/>
    <n v="557.99210000000005"/>
    <n v="4.3859649122807022E-2"/>
    <n v="48"/>
    <n v="0"/>
    <n v="0"/>
    <n v="1"/>
    <n v="0"/>
    <n v="0"/>
    <n v="12722.219880000001"/>
    <n v="1192.2198800000006"/>
  </r>
  <r>
    <n v="232"/>
    <s v="WWSIN/1100745"/>
    <d v="2013-05-30T00:00:00"/>
    <s v="Indegene lifesystem Pvt. Ltd."/>
    <s v="Manish Gupta"/>
    <s v="Courtyard by Marriott Newark Liberty International Airport"/>
    <x v="45"/>
    <s v="United States"/>
    <s v="US Dollar"/>
    <n v="168"/>
    <s v="US Dollar"/>
    <n v="158"/>
    <n v="1"/>
    <n v="1"/>
    <n v="158"/>
    <n v="10"/>
    <n v="55.799210000000002"/>
    <n v="8816.2751800000005"/>
    <n v="8816.2751800000005"/>
    <n v="557.99210000000005"/>
    <n v="6.3291139240506333E-2"/>
    <n v="48"/>
    <n v="1"/>
    <n v="0"/>
    <n v="0"/>
    <n v="8816.2751800000005"/>
    <n v="0"/>
    <n v="0"/>
    <n v="0"/>
  </r>
  <r>
    <n v="233"/>
    <s v="WWSIN/1100701"/>
    <d v="2013-05-22T00:00:00"/>
    <s v="Indegene lifesystem Pvt. Ltd."/>
    <s v="Manish Gupta"/>
    <s v="Courtyard Cranbury South Brunswick"/>
    <x v="45"/>
    <s v="United States"/>
    <s v="US Dollar"/>
    <n v="190"/>
    <s v="US Dollar"/>
    <n v="180"/>
    <n v="2"/>
    <n v="1"/>
    <n v="360"/>
    <n v="20"/>
    <n v="55.799210000000002"/>
    <n v="10043.8578"/>
    <n v="20087.7156"/>
    <n v="1115.9842000000001"/>
    <n v="5.5555555555555559E-2"/>
    <n v="48"/>
    <n v="0"/>
    <n v="1"/>
    <n v="0"/>
    <n v="0"/>
    <n v="20087.7156"/>
    <n v="0"/>
    <n v="0"/>
  </r>
  <r>
    <n v="234"/>
    <s v="WWSIN/1100648"/>
    <d v="2013-05-16T00:00:00"/>
    <s v="Indegene lifesystem Pvt. Ltd."/>
    <s v="Sanjay Suresh Parikh"/>
    <s v="Courtyard by Marriott Cranbury South Brunswick "/>
    <x v="45"/>
    <s v="United States"/>
    <s v="US Dollar"/>
    <n v="145"/>
    <s v="US Dollar"/>
    <n v="135"/>
    <n v="1"/>
    <n v="1"/>
    <n v="135"/>
    <n v="10"/>
    <n v="55.799210000000002"/>
    <n v="7532.8933500000003"/>
    <n v="7532.8933500000003"/>
    <n v="557.99210000000005"/>
    <n v="7.4074074074074084E-2"/>
    <n v="48"/>
    <n v="1"/>
    <n v="0"/>
    <n v="0"/>
    <n v="7532.8933500000003"/>
    <n v="0"/>
    <n v="0"/>
    <n v="0"/>
  </r>
  <r>
    <n v="235"/>
    <s v="WWSIN/1100452"/>
    <d v="2013-05-03T00:00:00"/>
    <s v="Indegene lifesystem Pvt. Ltd."/>
    <s v="Wajiha Tahar Ali"/>
    <s v="HYATT house Bridgewater"/>
    <x v="45"/>
    <s v="United States"/>
    <s v="US Dollar"/>
    <n v="233"/>
    <s v="US Dollar"/>
    <n v="189"/>
    <n v="3"/>
    <n v="1"/>
    <n v="567"/>
    <n v="132"/>
    <n v="55.799210000000002"/>
    <n v="10546.05069"/>
    <n v="31638.15207"/>
    <n v="7365.4957199999999"/>
    <n v="0.23280423280423279"/>
    <n v="48"/>
    <n v="0"/>
    <n v="1"/>
    <n v="0"/>
    <n v="0"/>
    <n v="31638.15207"/>
    <n v="0"/>
    <n v="0"/>
  </r>
  <r>
    <n v="236"/>
    <s v="WWSIN/1104886"/>
    <d v="2014-01-16T00:00:00"/>
    <s v="Indegene lifesystem Pvt. Ltd."/>
    <s v="Sanjay Suresh Parikh"/>
    <s v="Hampton Inn Newark-Airport"/>
    <x v="45"/>
    <s v="United States"/>
    <s v="US Dollar"/>
    <n v="148"/>
    <s v="US Dollar"/>
    <n v="138"/>
    <n v="1"/>
    <n v="1"/>
    <n v="138"/>
    <n v="10"/>
    <n v="61.901910000000001"/>
    <n v="8542.4635799999996"/>
    <n v="8542.4635799999996"/>
    <n v="619.01909999999998"/>
    <n v="7.2463768115942032E-2"/>
    <n v="48"/>
    <n v="1"/>
    <n v="0"/>
    <n v="0"/>
    <n v="8542.4635799999996"/>
    <n v="0"/>
    <n v="0"/>
    <n v="0"/>
  </r>
  <r>
    <n v="237"/>
    <s v="WWSIN/1104887"/>
    <d v="2014-01-16T00:00:00"/>
    <s v="Indegene lifesystem Pvt. Ltd."/>
    <s v="Sanjay Suresh Parikh"/>
    <s v="Hampton Inn Newark-Airport"/>
    <x v="45"/>
    <s v="United States"/>
    <s v="US Dollar"/>
    <n v="219"/>
    <s v="US Dollar"/>
    <n v="209"/>
    <n v="2"/>
    <n v="1"/>
    <n v="418"/>
    <n v="20"/>
    <n v="61.901910000000001"/>
    <n v="12937.49919"/>
    <n v="25874.998380000001"/>
    <n v="1238.0382"/>
    <n v="4.784688995215311E-2"/>
    <n v="48"/>
    <n v="0"/>
    <n v="0"/>
    <n v="1"/>
    <n v="0"/>
    <n v="0"/>
    <n v="25874.998380000001"/>
    <n v="2814.9983800000009"/>
  </r>
  <r>
    <n v="238"/>
    <s v="WWSIN/1104608"/>
    <s v="2013-12-30"/>
    <s v="Indegene Lifesystems Pvt. Ltd. SEZ01"/>
    <s v="BHASKAR RANGNATH PATIL"/>
    <s v="Metro Hotel Sydney Central Haymarket"/>
    <x v="46"/>
    <s v="Australia"/>
    <s v="Australian Dollar"/>
    <n v="187"/>
    <s v="Australian Dollar"/>
    <n v="177"/>
    <n v="21"/>
    <n v="0.89876"/>
    <n v="3340.69092"/>
    <n v="188.7396"/>
    <n v="61.917879999999997"/>
    <n v="9849.9285476975983"/>
    <n v="206848.49950164958"/>
    <n v="11686.355904048"/>
    <n v="5.6497175141242938E-2"/>
    <n v="49"/>
    <n v="0"/>
    <n v="1"/>
    <n v="0"/>
    <n v="0"/>
    <n v="206848.49950164955"/>
    <n v="0"/>
    <n v="0"/>
  </r>
  <r>
    <n v="239"/>
    <s v="WWSIN/1100064"/>
    <d v="2013-04-08T00:00:00"/>
    <s v="Indegene lifesystem Pvt. Ltd."/>
    <s v="Ramachandran Ramalingam"/>
    <s v="Staybridge Suites North Brunswick Hotel"/>
    <x v="47"/>
    <s v="United States"/>
    <s v="US Dollar"/>
    <n v="145"/>
    <s v="US Dollar"/>
    <n v="139"/>
    <n v="1"/>
    <n v="1"/>
    <n v="139"/>
    <n v="6"/>
    <n v="55.799210000000002"/>
    <n v="7756.0901899999999"/>
    <n v="7756.0901899999999"/>
    <n v="334.79525999999998"/>
    <n v="4.3165467625899276E-2"/>
    <n v="50"/>
    <n v="0"/>
    <n v="1"/>
    <n v="0"/>
    <n v="0"/>
    <n v="7756.0901899999999"/>
    <n v="0"/>
    <n v="0"/>
  </r>
  <r>
    <n v="240"/>
    <s v="WWSIN/1101533"/>
    <s v="2013-07-11"/>
    <s v="Indegene lifesystem Pvt. Ltd."/>
    <s v="Tanu Priya"/>
    <s v="MONDESTAY Midosuji-Umeda"/>
    <x v="48"/>
    <s v="Japan"/>
    <s v="US Dollar"/>
    <n v="91"/>
    <s v="US Dollar"/>
    <n v="81"/>
    <n v="72"/>
    <n v="1"/>
    <n v="5832"/>
    <n v="720"/>
    <n v="62.243479999999998"/>
    <n v="5041.7218800000001"/>
    <n v="363003.97535999998"/>
    <n v="44815.3056"/>
    <n v="0.1234567901234568"/>
    <n v="51"/>
    <n v="0"/>
    <n v="1"/>
    <n v="0"/>
    <n v="0"/>
    <n v="363003.97535999998"/>
    <n v="0"/>
    <n v="0"/>
  </r>
  <r>
    <n v="241"/>
    <s v="WWSIN/1102954"/>
    <s v="2013-09-30"/>
    <s v="Indegene lifesystem Pvt. Ltd."/>
    <s v="Muralidhar Raju Konduru"/>
    <s v="Holiday Inn Paris Gare De l'Est"/>
    <x v="49"/>
    <s v="France"/>
    <s v="Euro"/>
    <n v="103"/>
    <s v="Euro"/>
    <n v="93"/>
    <n v="1"/>
    <n v="1.3247"/>
    <n v="123.19710000000001"/>
    <n v="13.247"/>
    <n v="62.243479999999998"/>
    <n v="7668.2162299080001"/>
    <n v="7668.2162299080001"/>
    <n v="824.53937955999993"/>
    <n v="0.1075268817204301"/>
    <n v="52"/>
    <n v="1"/>
    <n v="0"/>
    <n v="0"/>
    <n v="7668.2162299080001"/>
    <n v="0"/>
    <n v="0"/>
    <n v="0"/>
  </r>
  <r>
    <n v="242"/>
    <s v="WWSIN/1102759"/>
    <s v="2013-09-16"/>
    <s v="Indegene lifesystem Pvt. Ltd."/>
    <s v="Sanjay Suresh Parikh"/>
    <s v="Mercure Paris gare du Nord la Fayette"/>
    <x v="49"/>
    <s v="France"/>
    <s v="Euro"/>
    <n v="137"/>
    <s v="Euro"/>
    <n v="127"/>
    <n v="1"/>
    <n v="1.3247"/>
    <n v="168.23689999999999"/>
    <n v="13.247"/>
    <n v="62.243479999999998"/>
    <n v="10471.650120412"/>
    <n v="10471.650120412"/>
    <n v="824.53937955999993"/>
    <n v="7.874015748031496E-2"/>
    <n v="52"/>
    <n v="1"/>
    <n v="0"/>
    <n v="0"/>
    <n v="10471.650120412"/>
    <n v="0"/>
    <n v="0"/>
    <n v="0"/>
  </r>
  <r>
    <n v="243"/>
    <s v="WWSIN/1104100"/>
    <s v="2013-11-24"/>
    <s v="Indegene lifesystem Pvt. Ltd."/>
    <s v="Sanjay Parikh"/>
    <s v="Golden Tulip Opera de Noailles"/>
    <x v="49"/>
    <s v="France"/>
    <s v="Euro"/>
    <n v="219"/>
    <s v="Euro"/>
    <n v="208"/>
    <n v="3"/>
    <n v="1.3611500000000001"/>
    <n v="849.35760000000005"/>
    <n v="44.539770000000004"/>
    <n v="61.917879999999997"/>
    <n v="17530.140651295998"/>
    <n v="52590.421953887999"/>
    <n v="2757.8081340876001"/>
    <n v="5.2439361230181496E-2"/>
    <n v="52"/>
    <n v="0"/>
    <n v="0"/>
    <n v="1"/>
    <n v="0"/>
    <n v="0"/>
    <n v="52590.421953887999"/>
    <n v="7200.4219538879952"/>
  </r>
  <r>
    <n v="244"/>
    <s v="WWSIN/1104101"/>
    <s v="2013-11-24"/>
    <s v="Indegene lifesystem Pvt. Ltd."/>
    <s v="Manish Gupta"/>
    <s v="Golden Tulip Opera de Noailles"/>
    <x v="49"/>
    <s v="France"/>
    <s v="Euro"/>
    <n v="219"/>
    <s v="Euro"/>
    <n v="208"/>
    <n v="3"/>
    <n v="1.3611500000000001"/>
    <n v="849.35760000000005"/>
    <n v="44.539770000000004"/>
    <n v="61.917879999999997"/>
    <n v="17530.140651295998"/>
    <n v="52590.421953887999"/>
    <n v="2757.8081340876001"/>
    <n v="5.2439361230181496E-2"/>
    <n v="52"/>
    <n v="0"/>
    <n v="0"/>
    <n v="1"/>
    <n v="0"/>
    <n v="0"/>
    <n v="52590.421953887999"/>
    <n v="7200.4219538879952"/>
  </r>
  <r>
    <n v="245"/>
    <s v="WWSIN/1103742"/>
    <s v="2013-11-08"/>
    <s v="Indegene lifesystem Pvt. Ltd."/>
    <s v="Sanjay Suresh Parikh"/>
    <s v="Mercure Paris Terminus Nord"/>
    <x v="49"/>
    <s v="France"/>
    <s v="Euro"/>
    <n v="198"/>
    <s v="Euro"/>
    <n v="188"/>
    <n v="1"/>
    <n v="1.3611500000000001"/>
    <n v="255.89620000000002"/>
    <n v="13.4969"/>
    <n v="61.917879999999997"/>
    <n v="15844.550204056"/>
    <n v="15844.550204056"/>
    <n v="835.69943457199997"/>
    <n v="5.2743651527455269E-2"/>
    <n v="52"/>
    <n v="0"/>
    <n v="0"/>
    <n v="1"/>
    <n v="0"/>
    <n v="0"/>
    <n v="15844.550204056"/>
    <n v="714.55020405600044"/>
  </r>
  <r>
    <n v="246"/>
    <s v="WWSIN/1103667"/>
    <s v="2013-11-05"/>
    <s v="Indegene lifesystem Pvt. Ltd."/>
    <s v="Muralidhar Raju Konduru"/>
    <s v="Ibis Styles Paris Gare de l'Est Chateau Landon"/>
    <x v="49"/>
    <s v="France"/>
    <s v="Euro"/>
    <n v="139"/>
    <s v="Euro"/>
    <n v="129"/>
    <n v="2"/>
    <n v="1.3611500000000001"/>
    <n v="351.17670000000004"/>
    <n v="26.9938"/>
    <n v="61.917879999999997"/>
    <n v="10872.058384698001"/>
    <n v="21744.116769396001"/>
    <n v="1671.3988691439999"/>
    <n v="7.686671695474101E-2"/>
    <n v="52"/>
    <n v="1"/>
    <n v="0"/>
    <n v="0"/>
    <n v="21744.116769396001"/>
    <n v="0"/>
    <n v="0"/>
    <n v="0"/>
  </r>
  <r>
    <n v="247"/>
    <s v="WWSIN/1104561"/>
    <s v="2013-12-21"/>
    <s v="Indegene lifesystem Pvt. Ltd."/>
    <s v="Muralidhar Raju Konduru"/>
    <s v="Ibis Paris CDG Terminal Roissy"/>
    <x v="49"/>
    <s v="France"/>
    <s v="Euro"/>
    <n v="114"/>
    <s v="Euro"/>
    <n v="94"/>
    <n v="1"/>
    <n v="1.3611500000000001"/>
    <n v="127.94810000000001"/>
    <n v="27.223000000000003"/>
    <n v="61.917879999999997"/>
    <n v="7922.2751020280002"/>
    <n v="7922.2751020280002"/>
    <n v="1685.59044724"/>
    <n v="0.21276595744680851"/>
    <n v="52"/>
    <n v="1"/>
    <n v="0"/>
    <n v="0"/>
    <n v="7922.2751020280002"/>
    <n v="0"/>
    <n v="0"/>
    <n v="0"/>
  </r>
  <r>
    <n v="248"/>
    <s v="WWSIN/1105325"/>
    <d v="2014-02-05T00:00:00"/>
    <s v="Indegene lifesystem Pvt. Ltd."/>
    <s v="Raju Muralidhar"/>
    <s v="ibis Paris CDG Airport"/>
    <x v="49"/>
    <s v="France"/>
    <s v="Euro"/>
    <n v="118"/>
    <s v="Euro"/>
    <n v="117"/>
    <n v="1"/>
    <n v="1.36879"/>
    <n v="160.14842999999999"/>
    <n v="1.36879"/>
    <n v="61.901910000000001"/>
    <n v="9913.4937005012998"/>
    <n v="9913.4937005012998"/>
    <n v="84.730715388899995"/>
    <n v="8.5470085470085461E-3"/>
    <n v="52"/>
    <n v="1"/>
    <n v="0"/>
    <n v="0"/>
    <n v="9913.4937005012998"/>
    <n v="0"/>
    <n v="0"/>
    <n v="0"/>
  </r>
  <r>
    <n v="249"/>
    <s v="WWSIN/1104234"/>
    <s v="2013-11-29"/>
    <s v="INDEGENE LIFESYSTEMS Pvt. Ltd(Bangalore1)"/>
    <s v="Damanbir Singh"/>
    <s v="The Royale Bintang Damansara Hotel"/>
    <x v="50"/>
    <s v="Malaysia"/>
    <s v="US Dollar"/>
    <n v="128"/>
    <s v="US Dollar"/>
    <n v="116"/>
    <n v="2"/>
    <n v="1"/>
    <n v="232"/>
    <n v="24"/>
    <n v="61.917879999999997"/>
    <n v="7182.47408"/>
    <n v="14364.94816"/>
    <n v="1486.0291199999999"/>
    <n v="0.10344827586206896"/>
    <n v="53"/>
    <n v="0"/>
    <n v="1"/>
    <n v="0"/>
    <n v="0"/>
    <n v="14364.94816"/>
    <n v="0"/>
    <n v="0"/>
  </r>
  <r>
    <n v="250"/>
    <s v="WWSIN/1104369"/>
    <s v="2013-12-06"/>
    <s v="INDEGENE LIFESYSTEMS Pvt. Ltd(Bangalore1)"/>
    <s v="Harsha Arumugam"/>
    <s v="The Royale Bintang Damansara Hotel"/>
    <x v="50"/>
    <s v="Malaysia"/>
    <s v="US Dollar"/>
    <n v="140"/>
    <s v="US Dollar"/>
    <n v="130"/>
    <n v="2"/>
    <n v="1"/>
    <n v="260"/>
    <n v="20"/>
    <n v="61.917879999999997"/>
    <n v="8049.3243999999995"/>
    <n v="16098.648799999999"/>
    <n v="1238.3575999999998"/>
    <n v="7.6923076923076913E-2"/>
    <n v="53"/>
    <n v="0"/>
    <n v="1"/>
    <n v="0"/>
    <n v="0"/>
    <n v="16098.648799999999"/>
    <n v="0"/>
    <n v="0"/>
  </r>
  <r>
    <n v="251"/>
    <s v="WWSIN/1105582"/>
    <d v="2014-02-18T00:00:00"/>
    <s v="Indegene lifesystem Pvt. Ltd."/>
    <s v="Saurabh Jain"/>
    <s v="Hyatt Place Princeton"/>
    <x v="51"/>
    <s v="United States"/>
    <s v="US Dollar"/>
    <n v="175"/>
    <s v="US Dollar"/>
    <n v="165"/>
    <n v="2"/>
    <n v="1"/>
    <n v="330"/>
    <n v="20"/>
    <n v="61.901910000000001"/>
    <n v="10213.81515"/>
    <n v="20427.630300000001"/>
    <n v="1238.0382"/>
    <n v="6.0606060606060601E-2"/>
    <n v="54"/>
    <n v="0"/>
    <n v="1"/>
    <n v="0"/>
    <n v="0"/>
    <n v="20427.630300000001"/>
    <n v="0"/>
    <n v="0"/>
  </r>
  <r>
    <n v="252"/>
    <s v="WWSIN/1102802"/>
    <s v="2013-09-19"/>
    <s v="Indegene lifesystem Pvt. Ltd."/>
    <s v="Pradip Advani"/>
    <s v="Hotel &amp; Restaurant Danner "/>
    <x v="52"/>
    <s v="Germany"/>
    <s v="Euro"/>
    <n v="95"/>
    <s v="Euro"/>
    <n v="85"/>
    <n v="2"/>
    <n v="1.3247"/>
    <n v="225.19900000000001"/>
    <n v="26.494"/>
    <n v="62.243479999999998"/>
    <n v="7008.58472626"/>
    <n v="14017.16945252"/>
    <n v="1649.0787591199999"/>
    <n v="0.1176470588235294"/>
    <n v="55"/>
    <n v="0"/>
    <n v="1"/>
    <n v="0"/>
    <n v="0"/>
    <n v="14017.16945252"/>
    <n v="0"/>
    <n v="0"/>
  </r>
  <r>
    <n v="253"/>
    <s v="WWSIN/1100650"/>
    <d v="2013-05-16T00:00:00"/>
    <s v="Indegene lifesystem Pvt. Ltd."/>
    <s v="Manish Gupta"/>
    <s v="Holiday Inn Rockland"/>
    <x v="53"/>
    <s v="United States"/>
    <s v="US Dollar"/>
    <n v="160"/>
    <s v="US Dollar"/>
    <n v="150"/>
    <n v="2"/>
    <n v="1"/>
    <n v="300"/>
    <n v="20"/>
    <n v="55.799210000000002"/>
    <n v="8369.8814999999995"/>
    <n v="16739.762999999999"/>
    <n v="1115.9842000000001"/>
    <n v="6.666666666666668E-2"/>
    <n v="56"/>
    <n v="0"/>
    <n v="1"/>
    <n v="0"/>
    <n v="0"/>
    <n v="16739.762999999999"/>
    <n v="0"/>
    <n v="0"/>
  </r>
  <r>
    <n v="254"/>
    <s v="WWSIN/1100647"/>
    <d v="2013-05-16T00:00:00"/>
    <s v="Indegene lifesystem Pvt. Ltd."/>
    <s v="Sanjay Suresh Parikh"/>
    <s v="Holiday Inn Rockland"/>
    <x v="53"/>
    <s v="United States"/>
    <s v="US Dollar"/>
    <n v="146"/>
    <s v="US Dollar"/>
    <n v="136"/>
    <n v="2"/>
    <n v="1"/>
    <n v="272"/>
    <n v="20"/>
    <n v="55.799210000000002"/>
    <n v="7588.6925600000004"/>
    <n v="15177.385120000001"/>
    <n v="1115.9842000000001"/>
    <n v="7.3529411764705885E-2"/>
    <n v="56"/>
    <n v="0"/>
    <n v="1"/>
    <n v="0"/>
    <n v="0"/>
    <n v="15177.385120000001"/>
    <n v="0"/>
    <n v="0"/>
  </r>
  <r>
    <n v="255"/>
    <s v="WWSIN/1100527"/>
    <d v="2013-05-09T00:00:00"/>
    <s v="INDEGENE LIFESYSTEMS Pvt. Ltd(Bangalore1)"/>
    <s v="Harsha Arumugam"/>
    <s v="Crystal Crown Hotel Petaling Jaya"/>
    <x v="54"/>
    <s v="Malaysia"/>
    <s v="US Dollar"/>
    <n v="93"/>
    <s v="US Dollar"/>
    <n v="83"/>
    <n v="2"/>
    <n v="1"/>
    <n v="166"/>
    <n v="20"/>
    <n v="55.799210000000002"/>
    <n v="4631.3344299999999"/>
    <n v="9262.6688599999998"/>
    <n v="1115.9842000000001"/>
    <n v="0.12048192771084339"/>
    <n v="57"/>
    <n v="0"/>
    <n v="1"/>
    <n v="0"/>
    <n v="0"/>
    <n v="9262.6688599999998"/>
    <n v="0"/>
    <n v="0"/>
  </r>
  <r>
    <n v="256"/>
    <s v="WWSIN/1103435"/>
    <s v="2013-10-22"/>
    <s v="Indegene lifesystem Pvt. Ltd."/>
    <s v="Harsha Arumugam Ram Mohan"/>
    <s v="Crystal Crown Hotel Petaling Jaya"/>
    <x v="54"/>
    <s v="Malaysia"/>
    <s v="US Dollar"/>
    <n v="83"/>
    <s v="US Dollar"/>
    <n v="73"/>
    <n v="3"/>
    <n v="1"/>
    <n v="219"/>
    <n v="30"/>
    <n v="61.917879999999997"/>
    <n v="4520.0052399999995"/>
    <n v="13560.015719999999"/>
    <n v="1857.5364"/>
    <n v="0.13698630136986301"/>
    <n v="57"/>
    <n v="0"/>
    <n v="1"/>
    <n v="0"/>
    <n v="0"/>
    <n v="13560.015719999999"/>
    <n v="0"/>
    <n v="0"/>
  </r>
  <r>
    <n v="257"/>
    <s v="WWSIN/1101389"/>
    <s v="2013-07-01"/>
    <s v="Indegene lifesystem Pvt. Ltd."/>
    <s v="Lin Wei Han"/>
    <s v="Millennium Seoul Hilton"/>
    <x v="55"/>
    <s v="Korea, Republic of  (South Korea)"/>
    <s v="US Dollar"/>
    <n v="209"/>
    <s v="US Dollar"/>
    <n v="199"/>
    <n v="3"/>
    <n v="1"/>
    <n v="597"/>
    <n v="30"/>
    <n v="62.243479999999998"/>
    <n v="12386.452519999999"/>
    <n v="37159.357559999997"/>
    <n v="1867.3044"/>
    <n v="5.0251256281407038E-2"/>
    <n v="58"/>
    <n v="0"/>
    <n v="0"/>
    <n v="1"/>
    <n v="0"/>
    <n v="0"/>
    <n v="37159.357559999997"/>
    <n v="739.35755999999674"/>
  </r>
  <r>
    <n v="258"/>
    <s v="WWSIN/1101388"/>
    <s v="2013-07-01"/>
    <s v="Indegene lifesystem Pvt. Ltd."/>
    <s v="Vivek Chaudhuri"/>
    <s v="Millennium Seoul Hilton"/>
    <x v="55"/>
    <s v="Korea, Republic of  (South Korea)"/>
    <s v="US Dollar"/>
    <n v="209"/>
    <s v="US Dollar"/>
    <n v="199"/>
    <n v="4"/>
    <n v="1"/>
    <n v="796"/>
    <n v="40"/>
    <n v="62.243479999999998"/>
    <n v="12386.452519999999"/>
    <n v="49545.810079999996"/>
    <n v="2489.7392"/>
    <n v="5.0251256281407038E-2"/>
    <n v="58"/>
    <n v="0"/>
    <n v="0"/>
    <n v="1"/>
    <n v="0"/>
    <n v="0"/>
    <n v="49545.810079999996"/>
    <n v="985.81007999999565"/>
  </r>
  <r>
    <n v="259"/>
    <s v="WWSIN/1105673"/>
    <d v="2014-02-21T00:00:00"/>
    <s v="Indegene Lifesystems Pvt. Ltd. SEZ01"/>
    <s v="Roopashree Sattikar"/>
    <s v="Best Western Premier Hotel Kukdo"/>
    <x v="55"/>
    <s v="Korea"/>
    <s v="US Dollar"/>
    <n v="137"/>
    <s v="US Dollar"/>
    <n v="127"/>
    <n v="3"/>
    <n v="1"/>
    <n v="381"/>
    <n v="30"/>
    <n v="61.901910000000001"/>
    <n v="7861.5425700000005"/>
    <n v="23584.627710000001"/>
    <n v="1857.0572999999999"/>
    <n v="7.874015748031496E-2"/>
    <n v="58"/>
    <n v="1"/>
    <n v="0"/>
    <n v="0"/>
    <n v="23584.627710000001"/>
    <n v="0"/>
    <n v="0"/>
    <n v="0"/>
  </r>
  <r>
    <n v="260"/>
    <s v="WWSIN/1104888"/>
    <d v="2014-01-16T00:00:00"/>
    <s v="Indegene lifesystem Pvt. Ltd."/>
    <s v="Tahira Shafiulla"/>
    <s v="Radisson Blu Plaza Xingguo Hotel Shanghai"/>
    <x v="56"/>
    <s v="China"/>
    <s v="US Dollar"/>
    <n v="168"/>
    <s v="US Dollar"/>
    <n v="158"/>
    <n v="2"/>
    <n v="1"/>
    <n v="316"/>
    <n v="20"/>
    <n v="61.901910000000001"/>
    <n v="9780.5017800000005"/>
    <n v="19561.003560000001"/>
    <n v="1238.0382"/>
    <n v="6.3291139240506319E-2"/>
    <n v="59"/>
    <n v="0"/>
    <n v="1"/>
    <n v="0"/>
    <n v="0"/>
    <n v="19561.003560000001"/>
    <n v="0"/>
    <n v="0"/>
  </r>
  <r>
    <n v="261"/>
    <s v="WWSIN/1100031"/>
    <d v="2013-04-04T00:00:00"/>
    <s v="INDEGENE LIFESYSTEMS Pvt. Ltd(Bangalore1)"/>
    <s v="Harsha Arumugam"/>
    <s v="Santa Grand Hotel Bugis"/>
    <x v="57"/>
    <s v="Singapore"/>
    <s v="US Dollar"/>
    <n v="100"/>
    <s v="US Dollar"/>
    <n v="96.1"/>
    <n v="2"/>
    <n v="1"/>
    <n v="192.2"/>
    <n v="7.8000000000000114"/>
    <n v="55.799210000000002"/>
    <n v="5362.3040810000002"/>
    <n v="10724.608162"/>
    <n v="435.23383800000067"/>
    <n v="4.0582726326743035E-2"/>
    <n v="60"/>
    <n v="1"/>
    <n v="0"/>
    <n v="0"/>
    <n v="10724.608162"/>
    <n v="0"/>
    <n v="0"/>
    <n v="0"/>
  </r>
  <r>
    <n v="262"/>
    <s v="WWSIN/1100526"/>
    <d v="2013-05-09T00:00:00"/>
    <s v="INDEGENE LIFESYSTEMS Pvt. Ltd(Bangalore1)"/>
    <s v="Harsha Arumugam"/>
    <s v="Santa Grand Hotel Bugis"/>
    <x v="57"/>
    <s v="Singapore"/>
    <s v="Singapore Dollar"/>
    <n v="157"/>
    <s v="Singapore Dollar"/>
    <n v="147"/>
    <n v="1"/>
    <n v="0.80105000000000004"/>
    <n v="117.75435"/>
    <n v="8.0105000000000004"/>
    <n v="55.799210000000002"/>
    <n v="6570.5997040635002"/>
    <n v="6570.5997040635002"/>
    <n v="446.97957170500001"/>
    <n v="6.8027210884353748E-2"/>
    <n v="60"/>
    <n v="1"/>
    <n v="0"/>
    <n v="0"/>
    <n v="6570.5997040635002"/>
    <n v="0"/>
    <n v="0"/>
    <n v="0"/>
  </r>
  <r>
    <n v="263"/>
    <s v="WWSIN/1101759"/>
    <s v="2013-07-26"/>
    <s v="INDEGENE LIFESYSTEMS Pvt. Ltd(Bangalore1)"/>
    <s v="Gaurav Kapoor"/>
    <s v="Parkroyal On Kitchener Road"/>
    <x v="57"/>
    <s v="Singapore"/>
    <s v="US Dollar"/>
    <n v="200"/>
    <s v="US Dollar"/>
    <n v="190"/>
    <n v="4"/>
    <n v="1"/>
    <n v="760"/>
    <n v="40"/>
    <n v="62.243479999999998"/>
    <n v="11826.261199999999"/>
    <n v="47305.044799999996"/>
    <n v="2489.7392"/>
    <n v="5.2631578947368425E-2"/>
    <n v="60"/>
    <n v="0"/>
    <n v="0"/>
    <n v="1"/>
    <n v="0"/>
    <n v="0"/>
    <n v="47305.044799999996"/>
    <n v="2505.044799999996"/>
  </r>
  <r>
    <n v="264"/>
    <s v="WWSIN/1102397"/>
    <d v="2013-08-28T00:00:00"/>
    <s v="INDEGENE LIFESYSTEMS Pvt. Ltd(Bangalore1)"/>
    <s v="Samapti Barai"/>
    <s v="Parkroyal On Kitchener Road"/>
    <x v="57"/>
    <s v="Singapore"/>
    <s v="US Dollar"/>
    <n v="189"/>
    <s v="US Dollar"/>
    <n v="179"/>
    <n v="2"/>
    <n v="1"/>
    <n v="358"/>
    <n v="20"/>
    <n v="62.243479999999998"/>
    <n v="11141.582919999999"/>
    <n v="22283.165839999998"/>
    <n v="1244.8696"/>
    <n v="5.5865921787709501E-2"/>
    <n v="60"/>
    <n v="0"/>
    <n v="1"/>
    <n v="0"/>
    <n v="0"/>
    <n v="22283.165839999998"/>
    <n v="0"/>
    <n v="0"/>
  </r>
  <r>
    <n v="265"/>
    <s v="WWSIN/1102093"/>
    <d v="2013-08-13T00:00:00"/>
    <s v="INDEGENE LIFESYSTEMS Pvt. Ltd(Bangalore1)"/>
    <s v="Harsha Arumugam"/>
    <s v="V Hotel Lavender"/>
    <x v="57"/>
    <s v="Singapore"/>
    <s v="Singapore Dollar"/>
    <n v="180"/>
    <s v="Singapore Dollar"/>
    <n v="170"/>
    <n v="3"/>
    <n v="0.78891999999999995"/>
    <n v="402.3492"/>
    <n v="23.6676"/>
    <n v="62.243479999999998"/>
    <n v="8347.8714610719999"/>
    <n v="25043.614383215998"/>
    <n v="1473.1537872480001"/>
    <n v="5.8823529411764712E-2"/>
    <n v="60"/>
    <n v="1"/>
    <n v="0"/>
    <n v="0"/>
    <n v="25043.614383216001"/>
    <n v="0"/>
    <n v="0"/>
    <n v="0"/>
  </r>
  <r>
    <n v="266"/>
    <s v="WWSIN/1102077"/>
    <d v="2013-08-12T00:00:00"/>
    <s v="INDEGENE LIFESYSTEMS Pvt. Ltd(Bangalore1)"/>
    <s v="Samapti Barai"/>
    <s v="Link Hotel"/>
    <x v="57"/>
    <s v="Singapore"/>
    <s v="US Dollar"/>
    <n v="168"/>
    <s v="US Dollar"/>
    <n v="158"/>
    <n v="2"/>
    <n v="1"/>
    <n v="316"/>
    <n v="20"/>
    <n v="62.243479999999998"/>
    <n v="9834.4698399999997"/>
    <n v="19668.939679999999"/>
    <n v="1244.8696"/>
    <n v="6.3291139240506333E-2"/>
    <n v="60"/>
    <n v="0"/>
    <n v="1"/>
    <n v="0"/>
    <n v="0"/>
    <n v="19668.939679999999"/>
    <n v="0"/>
    <n v="0"/>
  </r>
  <r>
    <n v="267"/>
    <s v="WWSIN/1102076"/>
    <d v="2013-08-12T00:00:00"/>
    <s v="INDEGENE LIFESYSTEMS Pvt. Ltd(Bangalore1)"/>
    <s v="Damanbir Singh"/>
    <s v="Link Hotel"/>
    <x v="57"/>
    <s v="Singapore"/>
    <s v="US Dollar"/>
    <n v="168"/>
    <s v="US Dollar"/>
    <n v="155"/>
    <n v="2"/>
    <n v="1"/>
    <n v="310"/>
    <n v="26"/>
    <n v="62.243479999999998"/>
    <n v="9647.7394000000004"/>
    <n v="19295.478800000001"/>
    <n v="1618.3304799999999"/>
    <n v="8.3870967741935476E-2"/>
    <n v="60"/>
    <n v="0"/>
    <n v="1"/>
    <n v="0"/>
    <n v="0"/>
    <n v="19295.478800000001"/>
    <n v="0"/>
    <n v="0"/>
  </r>
  <r>
    <n v="268"/>
    <s v="WWSIN/1101868"/>
    <d v="2013-08-01T00:00:00"/>
    <s v="INDEGENE LIFESYSTEMS Pvt. Ltd(Bangalore1)"/>
    <s v="Samapti Barai"/>
    <s v="Parkroyal On Kitchener Road"/>
    <x v="57"/>
    <s v="Singapore"/>
    <s v="US Dollar"/>
    <n v="199"/>
    <s v="US Dollar"/>
    <n v="189"/>
    <n v="3"/>
    <n v="1"/>
    <n v="567"/>
    <n v="30"/>
    <n v="62.243479999999998"/>
    <n v="11764.017719999998"/>
    <n v="35292.053159999996"/>
    <n v="1867.3044"/>
    <n v="5.2910052910052914E-2"/>
    <n v="60"/>
    <n v="0"/>
    <n v="0"/>
    <n v="1"/>
    <n v="0"/>
    <n v="0"/>
    <n v="35292.053159999996"/>
    <n v="1692.053159999994"/>
  </r>
  <r>
    <n v="269"/>
    <s v="WWSIN/1102918"/>
    <s v="2013-09-27"/>
    <s v="Indegene lifesystem Pvt. Ltd."/>
    <s v="Kapil Daga"/>
    <s v="Village Hotel Albert Court"/>
    <x v="57"/>
    <s v="Singapore"/>
    <s v="US Dollar"/>
    <n v="186"/>
    <s v="US Dollar"/>
    <n v="176"/>
    <n v="2"/>
    <n v="1"/>
    <n v="352"/>
    <n v="20"/>
    <n v="62.243479999999998"/>
    <n v="10954.85248"/>
    <n v="21909.704959999999"/>
    <n v="1244.8696"/>
    <n v="5.6818181818181823E-2"/>
    <n v="60"/>
    <n v="0"/>
    <n v="1"/>
    <n v="0"/>
    <n v="0"/>
    <n v="21909.704959999999"/>
    <n v="0"/>
    <n v="0"/>
  </r>
  <r>
    <n v="270"/>
    <s v="WWSIN/1103173"/>
    <s v="2013-10-08"/>
    <s v="INDEGENE LIFESYSTEMS Pvt. Ltd(Bangalore1)"/>
    <s v="Swetha Shetty"/>
    <s v="Orchard Parade Hotel"/>
    <x v="57"/>
    <s v="Singapore"/>
    <s v="Singapore Dollar"/>
    <n v="325"/>
    <s v="Singapore Dollar"/>
    <n v="247"/>
    <n v="2"/>
    <n v="0.80032000000000003"/>
    <n v="395.35808000000003"/>
    <n v="124.84992000000001"/>
    <n v="61.917879999999997"/>
    <n v="12239.8670772352"/>
    <n v="24479.7341544704"/>
    <n v="7730.4423645696006"/>
    <n v="0.31578947368421056"/>
    <n v="60"/>
    <n v="0"/>
    <n v="0"/>
    <n v="1"/>
    <n v="0"/>
    <n v="0"/>
    <n v="24479.7341544704"/>
    <n v="2079.7341544703995"/>
  </r>
  <r>
    <n v="271"/>
    <s v="WWSIN/1104484"/>
    <s v="2013-12-13"/>
    <s v="Indegene lifesystem Pvt. Ltd."/>
    <s v="Harsha Arumugam Ram Mohan"/>
    <s v="V Hotel Lavender"/>
    <x v="57"/>
    <s v="Singapore"/>
    <s v="Singapore Dollar"/>
    <n v="167"/>
    <s v="Singapore Dollar"/>
    <n v="157"/>
    <n v="2"/>
    <n v="0.80032000000000003"/>
    <n v="251.30048000000002"/>
    <n v="16.006399999999999"/>
    <n v="61.917879999999997"/>
    <n v="7779.9964822912007"/>
    <n v="15559.992964582401"/>
    <n v="991.08235443199987"/>
    <n v="6.3694267515923553E-2"/>
    <n v="60"/>
    <n v="1"/>
    <n v="0"/>
    <n v="0"/>
    <n v="15559.992964582401"/>
    <n v="0"/>
    <n v="0"/>
    <n v="0"/>
  </r>
  <r>
    <n v="272"/>
    <s v="WWSIN/1105179"/>
    <d v="2014-01-29T00:00:00"/>
    <s v="INDEGENE LIFESYSTEMS Pvt. Ltd(Bangalore1)"/>
    <s v="Samapti Barai"/>
    <s v="Bayview Hotel"/>
    <x v="57"/>
    <s v="Singapore"/>
    <s v="Singapore Dollar"/>
    <n v="170"/>
    <s v="Singapore Dollar"/>
    <n v="160"/>
    <n v="2"/>
    <n v="0.78829000000000005"/>
    <n v="252.25280000000001"/>
    <n v="15.7658"/>
    <n v="61.901910000000001"/>
    <n v="7807.4650614239999"/>
    <n v="15614.930122848"/>
    <n v="975.93313267799999"/>
    <n v="6.25E-2"/>
    <n v="60"/>
    <n v="1"/>
    <n v="0"/>
    <n v="0"/>
    <n v="15614.930122848"/>
    <n v="0"/>
    <n v="0"/>
    <n v="0"/>
  </r>
  <r>
    <n v="273"/>
    <s v="WWSIN/1105033"/>
    <d v="2014-01-23T00:00:00"/>
    <s v="Indegene lifesystem Pvt. Ltd."/>
    <s v="Gaurav Kapoor"/>
    <s v="Novotel Singapore Clarke Quay "/>
    <x v="57"/>
    <s v="Singapore"/>
    <s v="US Dollar"/>
    <n v="227"/>
    <s v="US Dollar"/>
    <n v="217"/>
    <n v="3"/>
    <n v="1"/>
    <n v="651"/>
    <n v="30"/>
    <n v="61.901910000000001"/>
    <n v="13432.714469999999"/>
    <n v="40298.143409999997"/>
    <n v="1857.0572999999999"/>
    <n v="4.6082949308755762E-2"/>
    <n v="60"/>
    <n v="0"/>
    <n v="0"/>
    <n v="1"/>
    <n v="0"/>
    <n v="0"/>
    <n v="40298.143409999997"/>
    <n v="6698.1434099999969"/>
  </r>
  <r>
    <n v="274"/>
    <s v="WWSIN/1104964"/>
    <d v="2014-01-20T00:00:00"/>
    <s v="Indegene lifesystem Pvt. Ltd."/>
    <s v="Kapil Daga"/>
    <s v="Village Hotel Bugis by Far East Hospitality"/>
    <x v="57"/>
    <s v="Singapore"/>
    <s v="US Dollar"/>
    <n v="184"/>
    <s v="US Dollar"/>
    <n v="174"/>
    <n v="1"/>
    <n v="1"/>
    <n v="174"/>
    <n v="10"/>
    <n v="61.901910000000001"/>
    <n v="10770.932339999999"/>
    <n v="10770.932339999999"/>
    <n v="619.01909999999998"/>
    <n v="5.7471264367816091E-2"/>
    <n v="60"/>
    <n v="0"/>
    <n v="1"/>
    <n v="0"/>
    <n v="0"/>
    <n v="10770.932339999999"/>
    <n v="0"/>
    <n v="0"/>
  </r>
  <r>
    <n v="275"/>
    <s v="WWSIN/1104807"/>
    <d v="2014-01-13T00:00:00"/>
    <s v="Indegene lifesystem Pvt. Ltd."/>
    <s v="Harsha Arumugam Ram Mohan"/>
    <s v="Village Hotel Bugis"/>
    <x v="57"/>
    <s v="Singapore"/>
    <s v="Singapore Dollar"/>
    <n v="246"/>
    <s v="Singapore Dollar"/>
    <n v="235"/>
    <n v="3"/>
    <n v="0.78829000000000005"/>
    <n v="555.74445000000003"/>
    <n v="26.013570000000001"/>
    <n v="61.901910000000001"/>
    <n v="11467.214308966502"/>
    <n v="34401.642926899505"/>
    <n v="1610.2896689187"/>
    <n v="4.6808510638297864E-2"/>
    <n v="60"/>
    <n v="0"/>
    <n v="0"/>
    <n v="1"/>
    <n v="0"/>
    <n v="0"/>
    <n v="34401.642926899505"/>
    <n v="801.64292689950707"/>
  </r>
  <r>
    <n v="276"/>
    <s v="WWSIN/1105650"/>
    <d v="2014-02-20T00:00:00"/>
    <s v="Indegene lifesystem Pvt. Ltd."/>
    <s v="Harsha Arumugam Ram Mohan"/>
    <s v="V Hotel Lavender"/>
    <x v="57"/>
    <s v="Singapore"/>
    <s v="US Dollar"/>
    <n v="157"/>
    <s v="US Dollar"/>
    <n v="147"/>
    <n v="2"/>
    <n v="1"/>
    <n v="294"/>
    <n v="20"/>
    <n v="61.901910000000001"/>
    <n v="9099.5807700000005"/>
    <n v="18199.161540000001"/>
    <n v="1238.0382"/>
    <n v="6.8027210884353734E-2"/>
    <n v="60"/>
    <n v="1"/>
    <n v="0"/>
    <n v="0"/>
    <n v="18199.161540000001"/>
    <n v="0"/>
    <n v="0"/>
    <n v="0"/>
  </r>
  <r>
    <n v="277"/>
    <s v="WWSIN/1105327"/>
    <d v="2014-02-05T00:00:00"/>
    <s v="Indegene lifesystem Pvt. Ltd."/>
    <s v="Harsha Arumugam Ram Mohan"/>
    <s v="Santa Grand Hotel Bugis"/>
    <x v="57"/>
    <s v="Singapore"/>
    <s v="Singapore Dollar"/>
    <n v="200"/>
    <s v="US Dollar"/>
    <n v="155"/>
    <n v="2"/>
    <n v="1"/>
    <n v="310"/>
    <n v="90"/>
    <n v="61.901910000000001"/>
    <n v="9594.7960500000008"/>
    <n v="19189.592100000002"/>
    <n v="5571.1719000000003"/>
    <n v="0.29032258064516125"/>
    <n v="60"/>
    <n v="0"/>
    <n v="1"/>
    <n v="0"/>
    <n v="0"/>
    <n v="19189.592100000002"/>
    <n v="0"/>
    <n v="0"/>
  </r>
  <r>
    <n v="278"/>
    <s v="WWSIN/1103167"/>
    <s v="2013-10-08"/>
    <s v="Indegene lifesystem Pvt. Ltd."/>
    <s v="Priyanka Agarwal"/>
    <s v="ibis Antibes Sophia Antipolis"/>
    <x v="58"/>
    <s v="France"/>
    <s v="Euro"/>
    <n v="100"/>
    <s v="Euro"/>
    <n v="90"/>
    <n v="3"/>
    <n v="1.3611500000000001"/>
    <n v="367.51050000000004"/>
    <n v="40.834500000000006"/>
    <n v="61.917879999999997"/>
    <n v="7585.1570125799999"/>
    <n v="22755.471037740001"/>
    <n v="2528.3856708600001"/>
    <n v="0.11111111111111112"/>
    <n v="61"/>
    <n v="0"/>
    <n v="0"/>
    <n v="1"/>
    <n v="0"/>
    <n v="0"/>
    <n v="22755.471037740001"/>
    <n v="45.471037739999701"/>
  </r>
  <r>
    <n v="279"/>
    <s v="WWSIN/1103156"/>
    <s v="2013-10-08"/>
    <s v="Indegene lifesystem Pvt. Ltd."/>
    <s v="Ramachandran Ramalingam"/>
    <s v="ibis Antibes Sophia Antipolis"/>
    <x v="58"/>
    <s v="France"/>
    <s v="Euro"/>
    <n v="79"/>
    <s v="Euro"/>
    <n v="69"/>
    <n v="2"/>
    <n v="1.3611500000000001"/>
    <n v="187.83870000000002"/>
    <n v="27.223000000000003"/>
    <n v="61.917879999999997"/>
    <n v="5815.2870429780005"/>
    <n v="11630.574085956001"/>
    <n v="1685.59044724"/>
    <n v="0.14492753623188404"/>
    <n v="61"/>
    <n v="1"/>
    <n v="0"/>
    <n v="0"/>
    <n v="11630.574085956001"/>
    <n v="0"/>
    <n v="0"/>
    <n v="0"/>
  </r>
  <r>
    <n v="280"/>
    <s v="WWSIN/1101937"/>
    <d v="2013-08-06T00:00:00"/>
    <s v="INDEGENE LIFESYSTEMS Pvt. Ltd(Bangalore1)"/>
    <s v="Damanbir Singh"/>
    <s v="Royal Pacific Hotel"/>
    <x v="59"/>
    <s v="Australia"/>
    <s v="Australian Dollar"/>
    <n v="131"/>
    <s v="Australian Dollar"/>
    <n v="131"/>
    <n v="5"/>
    <n v="0.90476000000000001"/>
    <n v="592.61779999999999"/>
    <n v="0"/>
    <n v="62.243479999999998"/>
    <n v="7377.3188363887994"/>
    <n v="36886.594181943998"/>
    <n v="0"/>
    <n v="0"/>
    <n v="62"/>
    <n v="1"/>
    <n v="0"/>
    <n v="0"/>
    <n v="36886.594181943998"/>
    <n v="0"/>
    <n v="0"/>
    <n v="0"/>
  </r>
  <r>
    <n v="281"/>
    <s v="WWSIN/1101936"/>
    <d v="2013-08-06T00:00:00"/>
    <s v="INDEGENE LIFESYSTEMS Pvt. Ltd(Bangalore1)"/>
    <s v="SNEHAL SHIVALING KATARE"/>
    <s v="Royal Pacific Hotel"/>
    <x v="59"/>
    <s v="Australia"/>
    <s v="Australian Dollar"/>
    <n v="144"/>
    <s v="Australian Dollar"/>
    <n v="134"/>
    <n v="6"/>
    <n v="0.90476000000000001"/>
    <n v="727.42704000000003"/>
    <n v="54.285600000000002"/>
    <n v="62.243479999999998"/>
    <n v="7546.2650692832003"/>
    <n v="45277.590415699204"/>
    <n v="3378.9246578880002"/>
    <n v="7.4626865671641784E-2"/>
    <n v="62"/>
    <n v="1"/>
    <n v="0"/>
    <n v="0"/>
    <n v="45277.590415699204"/>
    <n v="0"/>
    <n v="0"/>
    <n v="0"/>
  </r>
  <r>
    <n v="282"/>
    <s v="WWSIN/1102986"/>
    <s v="2013-09-30"/>
    <s v="Indegene lifesystem Pvt. Ltd."/>
    <s v="Vivek Chaudhuri"/>
    <s v="The Menzies Sydney"/>
    <x v="59"/>
    <s v="Australia"/>
    <s v="US Dollar"/>
    <n v="235"/>
    <s v="US Dollar"/>
    <n v="225"/>
    <n v="5"/>
    <n v="1"/>
    <n v="1125"/>
    <n v="50"/>
    <n v="62.243479999999998"/>
    <n v="14004.782999999999"/>
    <n v="70023.914999999994"/>
    <n v="3112.174"/>
    <n v="4.4444444444444446E-2"/>
    <n v="62"/>
    <n v="0"/>
    <n v="0"/>
    <n v="1"/>
    <n v="0"/>
    <n v="0"/>
    <n v="70023.914999999994"/>
    <n v="19573.914999999997"/>
  </r>
  <r>
    <n v="283"/>
    <s v="WWSIN/1104255"/>
    <s v="2013-12-02"/>
    <s v="Indegene Lifesystems Pvt. Ltd. SEZ01"/>
    <s v="Bhaskar Patil"/>
    <s v="Oaks on Castlereagh"/>
    <x v="59"/>
    <s v="Australia"/>
    <s v="US Dollar"/>
    <n v="150"/>
    <s v="US Dollar"/>
    <n v="140"/>
    <n v="11"/>
    <n v="1"/>
    <n v="1540"/>
    <n v="110"/>
    <n v="61.917879999999997"/>
    <n v="8668.5031999999992"/>
    <n v="95353.535199999998"/>
    <n v="6810.9667999999992"/>
    <n v="7.1428571428571425E-2"/>
    <n v="62"/>
    <n v="0"/>
    <n v="1"/>
    <n v="0"/>
    <n v="0"/>
    <n v="95353.535199999984"/>
    <n v="0"/>
    <n v="0"/>
  </r>
  <r>
    <n v="284"/>
    <s v="WWSIN/1103272"/>
    <s v="2013-10-12"/>
    <s v="Indegene lifesystem Pvt. Ltd."/>
    <s v="Sofie-Anh Duranceau"/>
    <s v="Shibuya Excel Hotel Tokyu "/>
    <x v="60"/>
    <s v="Japan"/>
    <s v="US Dollar"/>
    <n v="203"/>
    <s v="US Dollar"/>
    <n v="201"/>
    <n v="3"/>
    <n v="1"/>
    <n v="603"/>
    <n v="6"/>
    <n v="61.917879999999997"/>
    <n v="12445.49388"/>
    <n v="37336.481639999998"/>
    <n v="371.50727999999998"/>
    <n v="9.9502487562189053E-3"/>
    <n v="63"/>
    <n v="0"/>
    <n v="0"/>
    <n v="1"/>
    <n v="0"/>
    <n v="0"/>
    <n v="37336.481639999998"/>
    <n v="5626.48164"/>
  </r>
  <r>
    <n v="285"/>
    <s v="WWSIN/1103273"/>
    <s v="2013-10-12"/>
    <s v="Indegene lifesystem Pvt. Ltd."/>
    <s v="Wei Han Lin"/>
    <s v="Shibuya Excel Hotel Tokyu "/>
    <x v="60"/>
    <s v="Japan"/>
    <s v="US Dollar"/>
    <n v="232"/>
    <s v="US Dollar"/>
    <n v="231"/>
    <n v="2"/>
    <n v="1"/>
    <n v="462"/>
    <n v="2"/>
    <n v="61.917879999999997"/>
    <n v="14303.030279999999"/>
    <n v="28606.060559999998"/>
    <n v="123.83575999999999"/>
    <n v="4.329004329004329E-3"/>
    <n v="63"/>
    <n v="0"/>
    <n v="0"/>
    <n v="1"/>
    <n v="0"/>
    <n v="0"/>
    <n v="28606.060559999998"/>
    <n v="7466.0605599999981"/>
  </r>
  <r>
    <n v="286"/>
    <s v="WWSIN/1104237"/>
    <s v="2013-11-29"/>
    <s v="Indegene lifesystem Pvt. Ltd."/>
    <s v="Sheila Chandy"/>
    <s v="Shinjuku Washington Hotel(New Building)"/>
    <x v="60"/>
    <s v="Japan"/>
    <s v="US Dollar"/>
    <n v="120"/>
    <s v="US Dollar"/>
    <n v="107"/>
    <n v="3"/>
    <n v="1"/>
    <n v="321"/>
    <n v="39"/>
    <n v="61.917879999999997"/>
    <n v="6625.2131599999993"/>
    <n v="19875.639479999998"/>
    <n v="2414.7973199999997"/>
    <n v="0.12149532710280374"/>
    <n v="63"/>
    <n v="1"/>
    <n v="0"/>
    <n v="0"/>
    <n v="19875.639479999998"/>
    <n v="0"/>
    <n v="0"/>
    <n v="0"/>
  </r>
  <r>
    <n v="287"/>
    <s v="WWSIN/1104236"/>
    <s v="2013-11-29"/>
    <s v="Indegene lifesystem Pvt. Ltd."/>
    <s v="ANAND KIRAN PRAFULA CHANDRA NIJEGEL"/>
    <s v="Shinjuku Washington Hotel(New Building)"/>
    <x v="60"/>
    <s v="Japan"/>
    <s v="US Dollar"/>
    <n v="120"/>
    <s v="US Dollar"/>
    <n v="107"/>
    <n v="3"/>
    <n v="1"/>
    <n v="321"/>
    <n v="39"/>
    <n v="61.917879999999997"/>
    <n v="6625.2131599999993"/>
    <n v="19875.639479999998"/>
    <n v="2414.7973199999997"/>
    <n v="0.12149532710280374"/>
    <n v="63"/>
    <n v="1"/>
    <n v="0"/>
    <n v="0"/>
    <n v="19875.639479999998"/>
    <n v="0"/>
    <n v="0"/>
    <n v="0"/>
  </r>
  <r>
    <n v="288"/>
    <s v="WWSIN/1103466"/>
    <s v="2013-10-25"/>
    <s v="Indegene lifesystem Pvt. Ltd."/>
    <s v="Gaurav Kapoor"/>
    <s v="Novotel Citygate Hong Kong "/>
    <x v="61"/>
    <s v="Hong Kong"/>
    <s v="US Dollar"/>
    <n v="228"/>
    <s v="US Dollar"/>
    <n v="218"/>
    <n v="1"/>
    <n v="1"/>
    <n v="218"/>
    <n v="10"/>
    <n v="61.917879999999997"/>
    <n v="13498.097839999999"/>
    <n v="13498.097839999999"/>
    <n v="619.17879999999991"/>
    <n v="4.5871559633027519E-2"/>
    <n v="64"/>
    <n v="0"/>
    <n v="1"/>
    <n v="0"/>
    <n v="0"/>
    <n v="13498.097839999999"/>
    <n v="0"/>
    <n v="0"/>
  </r>
  <r>
    <n v="289"/>
    <s v="WWSIN/1104611"/>
    <s v="2013-12-30"/>
    <s v="Indegene lifesystem Pvt. Ltd."/>
    <s v="Gaurav Kapoor"/>
    <s v="Novotel Citygate Hong Kong "/>
    <x v="61"/>
    <s v="Hong Kong"/>
    <s v="US Dollar"/>
    <n v="259"/>
    <s v="US Dollar"/>
    <n v="230"/>
    <n v="2"/>
    <n v="1"/>
    <n v="460"/>
    <n v="58"/>
    <n v="61.917879999999997"/>
    <n v="14241.1124"/>
    <n v="28482.2248"/>
    <n v="3591.23704"/>
    <n v="0.12608695652173912"/>
    <n v="64"/>
    <n v="0"/>
    <n v="1"/>
    <n v="0"/>
    <n v="0"/>
    <n v="28482.2248"/>
    <n v="0"/>
    <n v="0"/>
  </r>
  <r>
    <n v="290"/>
    <s v="WWSIN/1100083"/>
    <s v="2013-06-11"/>
    <s v="Indegene lifesystem Pvt. Ltd."/>
    <s v="Arunjyoti Dasgupta,Samrat Chaudhuri"/>
    <s v="Holiday Inn Express Washington DC Northeast"/>
    <x v="62"/>
    <s v="United States"/>
    <s v="US Dollar"/>
    <n v="170"/>
    <s v="US Dollar"/>
    <n v="163"/>
    <n v="1"/>
    <n v="1"/>
    <n v="163"/>
    <n v="7"/>
    <n v="55.799210000000002"/>
    <n v="9095.2712300000003"/>
    <n v="9095.2712300000003"/>
    <n v="390.59447"/>
    <n v="4.2944785276073622E-2"/>
    <n v="65"/>
    <n v="0"/>
    <n v="1"/>
    <n v="0"/>
    <n v="0"/>
    <n v="9095.2712300000003"/>
    <n v="0"/>
    <n v="0"/>
  </r>
  <r>
    <n v="291"/>
    <s v="WWSIN/1101295"/>
    <s v="2013-06-26"/>
    <s v="Indegene lifesystem Pvt. Ltd."/>
    <s v="Muralidhar Konduru"/>
    <s v="Sheraton Heathrow Hotel"/>
    <x v="63"/>
    <s v="United Kingdom"/>
    <s v="Pound"/>
    <n v="121"/>
    <s v="Pound"/>
    <n v="111"/>
    <n v="2"/>
    <n v="1.5361800000000001"/>
    <n v="341.03196000000003"/>
    <n v="30.723600000000001"/>
    <n v="55.799210000000002"/>
    <n v="9514.6569763758016"/>
    <n v="19029.313952751603"/>
    <n v="1714.352608356"/>
    <n v="9.0090090090090072E-2"/>
    <n v="66"/>
    <n v="1"/>
    <n v="0"/>
    <n v="0"/>
    <n v="19029.313952751603"/>
    <n v="0"/>
    <n v="0"/>
    <n v="0"/>
  </r>
  <r>
    <n v="292"/>
    <s v="WWSIN/1102849"/>
    <s v="2013-09-23"/>
    <s v="Indegene lifesystem Pvt. Ltd."/>
    <s v="Sanjay Suresh Parikh"/>
    <s v="Sheraton Heathrow Hotel"/>
    <x v="63"/>
    <s v="United Kingdom"/>
    <s v="Pound"/>
    <n v="109"/>
    <s v="Pound"/>
    <n v="99"/>
    <n v="3"/>
    <n v="1.5499700000000001"/>
    <n v="460.34109000000001"/>
    <n v="46.499099999999999"/>
    <n v="62.243479999999998"/>
    <n v="9551.0771428644002"/>
    <n v="28653.231428593201"/>
    <n v="2894.265800868"/>
    <n v="0.10101010101010101"/>
    <n v="66"/>
    <n v="1"/>
    <n v="0"/>
    <n v="0"/>
    <n v="28653.231428593201"/>
    <n v="0"/>
    <n v="0"/>
    <n v="0"/>
  </r>
  <r>
    <n v="293"/>
    <s v="WWSIN/1103741"/>
    <s v="2013-11-08"/>
    <s v="Indegene lifesystem Pvt. Ltd."/>
    <s v="Sanjay Suresh Parikh"/>
    <s v="Sheraton Heathrow Hotel"/>
    <x v="63"/>
    <s v="United Kingdom"/>
    <s v="Pound"/>
    <n v="174"/>
    <s v="Pound"/>
    <n v="164"/>
    <n v="1"/>
    <n v="1.6189100000000001"/>
    <n v="265.50124"/>
    <n v="16.092400000000001"/>
    <n v="61.917879999999997"/>
    <n v="16439.273918171199"/>
    <n v="16439.273918171199"/>
    <n v="996.40729211200005"/>
    <n v="6.0611393001403696E-2"/>
    <n v="66"/>
    <n v="0"/>
    <n v="0"/>
    <n v="1"/>
    <n v="0"/>
    <n v="0"/>
    <n v="16439.273918171199"/>
    <n v="4679.2739181711986"/>
  </r>
  <r>
    <n v="294"/>
    <s v="WWSIN/1105354"/>
    <d v="2014-02-06T00:00:00"/>
    <s v="Indegene Lifesystems Pvt. Ltd.  SEZ02"/>
    <s v="Sudhir N Bhatt"/>
    <s v="Inn At Wilmington"/>
    <x v="64"/>
    <s v="United States"/>
    <s v="US Dollar"/>
    <n v="190"/>
    <s v="US Dollar"/>
    <n v="139"/>
    <n v="4"/>
    <n v="1"/>
    <n v="556"/>
    <n v="204"/>
    <n v="61.901910000000001"/>
    <n v="8604.3654900000001"/>
    <n v="34417.461960000001"/>
    <n v="12627.98964"/>
    <n v="0.36690647482014388"/>
    <n v="67"/>
    <n v="0"/>
    <n v="1"/>
    <n v="0"/>
    <n v="0"/>
    <n v="34417.461960000001"/>
    <n v="0"/>
    <n v="0"/>
  </r>
  <r>
    <n v="295"/>
    <s v="WWSIN/1105353"/>
    <d v="2014-02-06T00:00:00"/>
    <s v="Indegene Lifesystems Pvt. Ltd.  SEZ02"/>
    <s v="Perlinraj Rajendra"/>
    <s v="Inn At Wilmington"/>
    <x v="64"/>
    <s v="United States"/>
    <s v="US Dollar"/>
    <n v="190"/>
    <s v="US Dollar"/>
    <n v="139"/>
    <n v="4"/>
    <n v="1"/>
    <n v="556"/>
    <n v="204"/>
    <n v="61.901910000000001"/>
    <n v="8604.3654900000001"/>
    <n v="34417.461960000001"/>
    <n v="12627.98964"/>
    <n v="0.36690647482014388"/>
    <n v="67"/>
    <n v="0"/>
    <n v="1"/>
    <n v="0"/>
    <n v="0"/>
    <n v="34417.461960000001"/>
    <n v="0"/>
    <n v="0"/>
  </r>
  <r>
    <n v="296"/>
    <s v="WWSIN/1101786"/>
    <s v="2013-07-29"/>
    <s v="INDEGENE LIFESYSTEMS Pvt. Ltd(Bangalore1)"/>
    <s v="Hardeep Singh"/>
    <s v="Courtyard by Marriott Zurich North"/>
    <x v="65"/>
    <s v="Switzerland"/>
    <s v="Euro"/>
    <n v="175"/>
    <s v="Euro"/>
    <n v="165"/>
    <n v="1"/>
    <n v="1.3247"/>
    <n v="218.57550000000001"/>
    <n v="13.247"/>
    <n v="62.243479999999998"/>
    <n v="13604.89976274"/>
    <n v="13604.89976274"/>
    <n v="824.53937955999993"/>
    <n v="6.0606060606060601E-2"/>
    <n v="68"/>
    <n v="0"/>
    <n v="0"/>
    <n v="1"/>
    <n v="0"/>
    <n v="0"/>
    <n v="13604.89976274"/>
    <n v="2404.8997627400004"/>
  </r>
  <r>
    <n v="297"/>
    <s v="WWSIN/1101734"/>
    <s v="2013-07-25"/>
    <s v="Indegene Lifesystems Pvt.Ltd. Unit 2"/>
    <s v="Pradip Advani"/>
    <s v="Ibis Zurich Messe-Airport"/>
    <x v="65"/>
    <s v="Switzerland"/>
    <s v="Euro"/>
    <n v="108"/>
    <s v="Euro"/>
    <n v="98"/>
    <n v="1"/>
    <n v="1.3247"/>
    <n v="129.82060000000001"/>
    <n v="13.247"/>
    <n v="62.243479999999998"/>
    <n v="8080.4859196880006"/>
    <n v="8080.4859196880006"/>
    <n v="824.53937955999993"/>
    <n v="0.1020408163265306"/>
    <n v="68"/>
    <n v="1"/>
    <n v="0"/>
    <n v="0"/>
    <n v="8080.4859196880006"/>
    <n v="0"/>
    <n v="0"/>
    <n v="0"/>
  </r>
  <r>
    <n v="298"/>
    <s v="WWSIN/1102472"/>
    <d v="2013-08-30T00:00:00"/>
    <s v="INDEGENE LIFESYSTEMS Pvt. Ltd(Bangalore1)"/>
    <s v="Swetha Shetty"/>
    <s v="Holiday Inn Zurich Messe in Zurich"/>
    <x v="65"/>
    <m/>
    <s v="Euro"/>
    <n v="135"/>
    <s v="Euro"/>
    <n v="130"/>
    <n v="1"/>
    <n v="1.3247"/>
    <n v="172.21100000000001"/>
    <n v="6.6234999999999999"/>
    <n v="62.243479999999998"/>
    <n v="10719.011934280001"/>
    <n v="10719.011934280001"/>
    <n v="412.26968977999996"/>
    <n v="3.8461538461538457E-2"/>
    <n v="68"/>
    <n v="0"/>
    <n v="1"/>
    <n v="0"/>
    <n v="0"/>
    <n v="10719.011934280001"/>
    <n v="0"/>
    <n v="0"/>
  </r>
  <r>
    <n v="299"/>
    <s v="WWSIN/1102471"/>
    <d v="2013-08-30T00:00:00"/>
    <s v="Indegene lifesystem Pvt. Ltd."/>
    <s v="Rohan Seth"/>
    <s v="Holiday Inn Zurich Messe"/>
    <x v="65"/>
    <s v="Switzerland"/>
    <s v="Euro"/>
    <n v="125"/>
    <s v="Euro"/>
    <n v="115"/>
    <n v="1"/>
    <n v="1.3247"/>
    <n v="152.34049999999999"/>
    <n v="13.247"/>
    <n v="62.243479999999998"/>
    <n v="9482.2028649399999"/>
    <n v="9482.2028649399999"/>
    <n v="824.53937955999993"/>
    <n v="8.6956521739130432E-2"/>
    <n v="68"/>
    <n v="0"/>
    <n v="1"/>
    <n v="0"/>
    <n v="0"/>
    <n v="9482.2028649399999"/>
    <n v="0"/>
    <n v="0"/>
  </r>
  <r>
    <n v="300"/>
    <s v="WWSIN/1103874"/>
    <s v="2013-11-14"/>
    <s v="Indegene lifesystem Pvt. Ltd."/>
    <s v="Muralidhar Konduru"/>
    <s v="NH Zürich Airport Hotel"/>
    <x v="65"/>
    <s v="Switzerland"/>
    <s v="Euro"/>
    <n v="102"/>
    <s v="Euro"/>
    <n v="92"/>
    <n v="5"/>
    <n v="1.3611500000000001"/>
    <n v="626.12900000000002"/>
    <n v="67.484499999999997"/>
    <n v="61.917879999999997"/>
    <n v="7753.7160573040001"/>
    <n v="38768.580286520002"/>
    <n v="4178.4971728599994"/>
    <n v="0.10778050529523467"/>
    <n v="68"/>
    <n v="1"/>
    <n v="0"/>
    <n v="0"/>
    <n v="38768.580286520002"/>
    <n v="0"/>
    <n v="0"/>
    <n v="0"/>
  </r>
  <r>
    <n v="301"/>
    <s v="WWSIN/1105111"/>
    <d v="2014-01-28T00:00:00"/>
    <s v="INDEGENE LIFESYSTEMS Pvt. Ltd(Bangalore1)"/>
    <s v="Anand Kiran"/>
    <s v="Mercure Stoller Zurich"/>
    <x v="65"/>
    <s v="Switzerland"/>
    <s v="Euro"/>
    <n v="114"/>
    <s v="Euro"/>
    <n v="104"/>
    <n v="2"/>
    <n v="1.36879"/>
    <n v="284.70832000000001"/>
    <n v="27.375799999999998"/>
    <n v="61.901910000000001"/>
    <n v="8811.9944004456011"/>
    <n v="17623.988800891202"/>
    <n v="1694.614307778"/>
    <n v="9.6153846153846145E-2"/>
    <n v="68"/>
    <n v="1"/>
    <n v="0"/>
    <n v="0"/>
    <n v="17623.988800891202"/>
    <n v="0"/>
    <n v="0"/>
    <n v="0"/>
  </r>
  <r>
    <n v="302"/>
    <s v="WWSIN/1105022"/>
    <d v="2014-01-22T00:00:00"/>
    <s v="Indegene lifesystem Pvt. Ltd."/>
    <s v="Asheena Munjal"/>
    <s v="Holiday Inn Express Zurich Airport "/>
    <x v="65"/>
    <s v="Switzerland"/>
    <s v="Euro"/>
    <n v="161"/>
    <s v="Euro"/>
    <n v="151"/>
    <n v="1"/>
    <n v="1.36879"/>
    <n v="206.68728999999999"/>
    <n v="13.687899999999999"/>
    <n v="61.901910000000001"/>
    <n v="12794.3380237239"/>
    <n v="12794.3380237239"/>
    <n v="847.30715388900001"/>
    <n v="6.6225165562913912E-2"/>
    <n v="68"/>
    <n v="0"/>
    <n v="0"/>
    <n v="1"/>
    <n v="0"/>
    <n v="0"/>
    <n v="12794.3380237239"/>
    <n v="1594.3380237238998"/>
  </r>
  <r>
    <n v="303"/>
    <s v="WWSIN/1104945"/>
    <d v="2014-01-18T00:00:00"/>
    <s v="Indegene lifesystem Pvt. Ltd."/>
    <s v="Sanjay Suresh Parikh"/>
    <s v="Holiday Inn Express Zurich Airport "/>
    <x v="65"/>
    <s v="Switzerland"/>
    <s v="Euro"/>
    <n v="177"/>
    <s v="Euro"/>
    <n v="167"/>
    <n v="2"/>
    <n v="1.36879"/>
    <n v="457.17586"/>
    <n v="27.375799999999998"/>
    <n v="61.901910000000001"/>
    <n v="14150.029469946301"/>
    <n v="28300.058939892602"/>
    <n v="1694.614307778"/>
    <n v="5.9880239520958077E-2"/>
    <n v="68"/>
    <n v="0"/>
    <n v="0"/>
    <n v="1"/>
    <n v="0"/>
    <n v="0"/>
    <n v="28300.058939892602"/>
    <n v="5900.0589398926022"/>
  </r>
  <r>
    <n v="304"/>
    <s v="WWSIN/1105689"/>
    <d v="2014-02-22T00:00:00"/>
    <s v="Indegene lifesystem Pvt. Ltd."/>
    <s v="Raju Muralidhar"/>
    <s v="Holiday Inn Express Zurich Airport "/>
    <x v="65"/>
    <s v="Switzerland"/>
    <s v="Euro"/>
    <n v="170"/>
    <s v="Euro"/>
    <n v="125"/>
    <n v="1"/>
    <n v="1.36879"/>
    <n v="171.09875"/>
    <n v="61.595549999999996"/>
    <n v="61.901910000000001"/>
    <n v="10591.3394236125"/>
    <n v="10591.3394236125"/>
    <n v="3812.8821925005"/>
    <n v="0.36"/>
    <n v="68"/>
    <n v="0"/>
    <n v="1"/>
    <n v="0"/>
    <n v="0"/>
    <n v="10591.3394236125"/>
    <n v="0"/>
    <n v="0"/>
  </r>
  <r>
    <n v="305"/>
    <s v="WWSIN/1105448"/>
    <d v="2014-02-12T00:00:00"/>
    <s v="Indegene Lifesystems Pvt. Ltd.  SEZ02"/>
    <s v="Perlinraj Rajendra"/>
    <s v="Hotel Welcome Inn"/>
    <x v="65"/>
    <s v="Switzerland"/>
    <s v="Euro"/>
    <n v="126"/>
    <s v="Euro"/>
    <n v="116"/>
    <n v="1"/>
    <n v="1.36879"/>
    <n v="158.77964"/>
    <n v="13.687899999999999"/>
    <n v="61.901910000000001"/>
    <n v="9828.7629851124002"/>
    <n v="9828.7629851124002"/>
    <n v="847.30715388900001"/>
    <n v="8.6206896551724144E-2"/>
    <n v="68"/>
    <n v="0"/>
    <n v="1"/>
    <n v="0"/>
    <n v="0"/>
    <n v="9828.7629851124002"/>
    <n v="0"/>
    <n v="0"/>
  </r>
  <r>
    <n v="306"/>
    <s v="WWSIN/1105449"/>
    <d v="2014-02-12T00:00:00"/>
    <s v="Indegene Lifesystems Pvt. Ltd.  SEZ02"/>
    <s v="Sudhir N Bhatt"/>
    <s v="Hotel Welcome Inn"/>
    <x v="65"/>
    <s v="Switzerland"/>
    <s v="Euro"/>
    <n v="126"/>
    <s v="Euro"/>
    <n v="116"/>
    <n v="1"/>
    <n v="1.36879"/>
    <n v="158.77964"/>
    <n v="13.687899999999999"/>
    <n v="61.901910000000001"/>
    <n v="9828.7629851124002"/>
    <n v="9828.7629851124002"/>
    <n v="847.30715388900001"/>
    <n v="8.6206896551724144E-2"/>
    <n v="68"/>
    <n v="0"/>
    <n v="1"/>
    <n v="0"/>
    <n v="0"/>
    <n v="9828.7629851124002"/>
    <n v="0"/>
    <n v="0"/>
  </r>
  <r>
    <n v="307"/>
    <s v="WWSIN/1105326"/>
    <d v="2014-02-05T00:00:00"/>
    <s v="Indegene lifesystem Pvt. Ltd."/>
    <s v="Raju Muralidhar"/>
    <s v="Novotel Zurich Airport Messe"/>
    <x v="65"/>
    <s v="Switzerland"/>
    <s v="Euro"/>
    <n v="162"/>
    <s v="Euro"/>
    <n v="161"/>
    <n v="1"/>
    <n v="1.36879"/>
    <n v="220.37519"/>
    <n v="1.36879"/>
    <n v="61.901910000000001"/>
    <n v="13641.6451776129"/>
    <n v="13641.6451776129"/>
    <n v="84.730715388899995"/>
    <n v="6.2111801242236021E-3"/>
    <n v="68"/>
    <n v="0"/>
    <n v="0"/>
    <n v="1"/>
    <n v="0"/>
    <n v="0"/>
    <n v="13641.6451776129"/>
    <n v="2441.6451776128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70" firstHeaderRow="0" firstDataRow="1" firstDataCol="1"/>
  <pivotFields count="29">
    <pivotField showAll="0"/>
    <pivotField showAll="0"/>
    <pivotField showAll="0"/>
    <pivotField showAll="0"/>
    <pivotField showAll="0"/>
    <pivotField showAll="0"/>
    <pivotField axis="axisRow" dataField="1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27"/>
        <item x="5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numFmtId="43" showAll="0" defaultSubtotal="0"/>
    <pivotField dataField="1" numFmtId="165" showAll="0" defaultSubtotal="0"/>
    <pivotField showAll="0"/>
    <pivotField showAl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6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Number of room nights" fld="12" baseField="6" baseItem="1"/>
    <dataField name="Sum of Total _x000a_(INR)" fld="18" baseField="0" baseItem="0"/>
    <dataField name="Count of City" fld="6" subtotal="count" baseField="0" baseItem="0"/>
    <dataField name="Sum of Below _x000a_Range(C)" fld="22" baseField="0" baseItem="0"/>
    <dataField name="Sum of In _x000a_Range(C)" fld="23" baseField="0" baseItem="0"/>
    <dataField name="Sum of Above_x000a_Range(C)" fld="24" baseField="0" baseItem="0"/>
    <dataField name="Sum of Rate Per Night  _x000a_(INR)" fld="17" baseField="0" baseItem="0"/>
    <dataField name="Sum of Below _x000a_Range(S)" fld="25" baseField="0" baseItem="0"/>
    <dataField name="Sum of In _x000a_Range(S)" fld="26" baseField="0" baseItem="0"/>
    <dataField name="Sum of Above_x000a_Range(S)" fld="27" baseField="0" baseItem="0"/>
    <dataField name="Sum of Loss" fld="28" baseField="0" baseItem="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13"/>
  <sheetViews>
    <sheetView showGridLines="0" topLeftCell="D1" workbookViewId="0">
      <pane ySplit="2" topLeftCell="A3" activePane="bottomLeft" state="frozen"/>
      <selection activeCell="G1" sqref="G1"/>
      <selection pane="bottomLeft" activeCell="J2" sqref="J2"/>
    </sheetView>
  </sheetViews>
  <sheetFormatPr defaultRowHeight="15" x14ac:dyDescent="0.25"/>
  <cols>
    <col min="1" max="1" width="9.140625" style="23"/>
    <col min="2" max="2" width="15.7109375" customWidth="1"/>
    <col min="3" max="3" width="14.85546875" style="23" customWidth="1"/>
    <col min="4" max="4" width="40.85546875" customWidth="1"/>
    <col min="5" max="5" width="25.85546875" customWidth="1"/>
    <col min="6" max="6" width="37.42578125" customWidth="1"/>
    <col min="7" max="7" width="15.7109375" bestFit="1" customWidth="1"/>
    <col min="8" max="8" width="20" customWidth="1"/>
    <col min="9" max="9" width="15.85546875" customWidth="1"/>
    <col min="10" max="10" width="16.7109375" customWidth="1"/>
    <col min="11" max="11" width="13.85546875" customWidth="1"/>
    <col min="12" max="12" width="16.7109375" customWidth="1"/>
    <col min="13" max="13" width="18.28515625" style="33" bestFit="1" customWidth="1"/>
    <col min="14" max="14" width="14.85546875" customWidth="1"/>
    <col min="15" max="15" width="13.28515625" customWidth="1"/>
    <col min="16" max="16" width="12.5703125" customWidth="1"/>
    <col min="17" max="17" width="9.140625" customWidth="1"/>
    <col min="18" max="18" width="13" bestFit="1" customWidth="1"/>
    <col min="19" max="19" width="12.5703125" style="36" bestFit="1" customWidth="1"/>
    <col min="20" max="20" width="11.5703125" bestFit="1" customWidth="1"/>
    <col min="22" max="22" width="9.140625" style="23" customWidth="1"/>
    <col min="23" max="25" width="9.140625" style="23"/>
    <col min="26" max="26" width="12.85546875" customWidth="1"/>
    <col min="27" max="28" width="13.42578125" bestFit="1" customWidth="1"/>
    <col min="31" max="31" width="9.5703125" bestFit="1" customWidth="1"/>
  </cols>
  <sheetData>
    <row r="1" spans="1:29" x14ac:dyDescent="0.25">
      <c r="R1" s="42"/>
    </row>
    <row r="2" spans="1:29" s="30" customFormat="1" ht="45" x14ac:dyDescent="0.25">
      <c r="A2" s="28" t="s">
        <v>751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493</v>
      </c>
      <c r="O2" s="28" t="s">
        <v>494</v>
      </c>
      <c r="P2" s="28" t="s">
        <v>12</v>
      </c>
      <c r="Q2" s="28" t="s">
        <v>493</v>
      </c>
      <c r="R2" s="28" t="s">
        <v>769</v>
      </c>
      <c r="S2" s="28" t="s">
        <v>756</v>
      </c>
      <c r="T2" s="28" t="s">
        <v>13</v>
      </c>
      <c r="U2" s="29" t="s">
        <v>495</v>
      </c>
      <c r="V2" s="29" t="s">
        <v>777</v>
      </c>
      <c r="W2" s="28" t="s">
        <v>770</v>
      </c>
      <c r="X2" s="28" t="s">
        <v>771</v>
      </c>
      <c r="Y2" s="28" t="s">
        <v>772</v>
      </c>
      <c r="Z2" s="28" t="s">
        <v>773</v>
      </c>
      <c r="AA2" s="28" t="s">
        <v>774</v>
      </c>
      <c r="AB2" s="28" t="s">
        <v>775</v>
      </c>
      <c r="AC2" s="28" t="s">
        <v>786</v>
      </c>
    </row>
    <row r="3" spans="1:29" hidden="1" x14ac:dyDescent="0.25">
      <c r="A3" s="22">
        <v>1</v>
      </c>
      <c r="B3" s="14" t="s">
        <v>400</v>
      </c>
      <c r="C3" s="14" t="s">
        <v>387</v>
      </c>
      <c r="D3" s="14" t="s">
        <v>388</v>
      </c>
      <c r="E3" s="14" t="s">
        <v>394</v>
      </c>
      <c r="F3" s="14" t="s">
        <v>401</v>
      </c>
      <c r="G3" s="14" t="s">
        <v>402</v>
      </c>
      <c r="H3" s="14" t="s">
        <v>87</v>
      </c>
      <c r="I3" s="14" t="s">
        <v>88</v>
      </c>
      <c r="J3" s="14">
        <v>7810</v>
      </c>
      <c r="K3" s="14" t="s">
        <v>88</v>
      </c>
      <c r="L3" s="14">
        <v>7800</v>
      </c>
      <c r="M3" s="31">
        <v>1</v>
      </c>
      <c r="N3" s="16">
        <v>1.6619999999999999E-2</v>
      </c>
      <c r="O3" s="16">
        <f t="shared" ref="O3:O66" si="0">(L3*M3)*N3</f>
        <v>129.636</v>
      </c>
      <c r="P3" s="16">
        <f t="shared" ref="P3:P30" si="1">(J3-L3)*M3*N3</f>
        <v>0.16619999999999999</v>
      </c>
      <c r="Q3" s="14">
        <v>62.243479999999998</v>
      </c>
      <c r="R3" s="44">
        <f t="shared" ref="R3:R66" si="2">S3/M3</f>
        <v>8068.9957732799994</v>
      </c>
      <c r="S3" s="34">
        <f t="shared" ref="S3:S66" si="3">O3*Q3</f>
        <v>8068.9957732799994</v>
      </c>
      <c r="T3" s="17">
        <f t="shared" ref="T3:T66" si="4">P3*Q3</f>
        <v>10.344866375999999</v>
      </c>
      <c r="U3" s="18">
        <f t="shared" ref="U3:U66" si="5">T3/S3</f>
        <v>1.2820512820512821E-3</v>
      </c>
      <c r="V3" s="23">
        <f>MATCH(G3,Workings!A:A,0)</f>
        <v>18</v>
      </c>
      <c r="W3" s="22">
        <f>IF(R3&lt;INDEX(Workings!E:E,'Savings from Apr 13 to Feb 14'!V3),1,0)</f>
        <v>1</v>
      </c>
      <c r="X3" s="22">
        <f>IF(AND('Savings from Apr 13 to Feb 14'!R3&gt;=INDEX(Workings!E:E,'Savings from Apr 13 to Feb 14'!V3),'Savings from Apr 13 to Feb 14'!R3&lt;=INDEX(Workings!F:F,'Savings from Apr 13 to Feb 14'!V3)),1,0)</f>
        <v>0</v>
      </c>
      <c r="Y3" s="22">
        <f>IF(R3&gt;INDEX(Workings!F:F,'Savings from Apr 13 to Feb 14'!V3),1,0)</f>
        <v>0</v>
      </c>
      <c r="Z3" s="3">
        <f>IF(W3=1,$R3,0)*M3</f>
        <v>8068.9957732799994</v>
      </c>
      <c r="AA3" s="3">
        <f>IF(X3=1,$R3,0)*M3</f>
        <v>0</v>
      </c>
      <c r="AB3" s="3">
        <f>IF(Y3=1,$R3,0)*M3</f>
        <v>0</v>
      </c>
      <c r="AC3" s="3">
        <f>IF(AB3=0,0,(R3-INDEX(Workings!F:F,MATCH('Savings from Apr 13 to Feb 14'!G3,Workings!A:A,0))))*M3</f>
        <v>0</v>
      </c>
    </row>
    <row r="4" spans="1:29" hidden="1" x14ac:dyDescent="0.25">
      <c r="A4" s="22">
        <v>2</v>
      </c>
      <c r="B4" s="14" t="s">
        <v>403</v>
      </c>
      <c r="C4" s="14" t="s">
        <v>387</v>
      </c>
      <c r="D4" s="14" t="s">
        <v>388</v>
      </c>
      <c r="E4" s="14" t="s">
        <v>389</v>
      </c>
      <c r="F4" s="14" t="s">
        <v>401</v>
      </c>
      <c r="G4" s="14" t="s">
        <v>402</v>
      </c>
      <c r="H4" s="14" t="s">
        <v>87</v>
      </c>
      <c r="I4" s="14" t="s">
        <v>88</v>
      </c>
      <c r="J4" s="14">
        <v>7810</v>
      </c>
      <c r="K4" s="14" t="s">
        <v>88</v>
      </c>
      <c r="L4" s="14">
        <v>7800</v>
      </c>
      <c r="M4" s="31">
        <v>1</v>
      </c>
      <c r="N4" s="16">
        <v>1.6619999999999999E-2</v>
      </c>
      <c r="O4" s="16">
        <f t="shared" si="0"/>
        <v>129.636</v>
      </c>
      <c r="P4" s="16">
        <f t="shared" si="1"/>
        <v>0.16619999999999999</v>
      </c>
      <c r="Q4" s="14">
        <v>62.243479999999998</v>
      </c>
      <c r="R4" s="44">
        <f t="shared" si="2"/>
        <v>8068.9957732799994</v>
      </c>
      <c r="S4" s="34">
        <f t="shared" si="3"/>
        <v>8068.9957732799994</v>
      </c>
      <c r="T4" s="17">
        <f t="shared" si="4"/>
        <v>10.344866375999999</v>
      </c>
      <c r="U4" s="18">
        <f t="shared" si="5"/>
        <v>1.2820512820512821E-3</v>
      </c>
      <c r="V4" s="23">
        <f>MATCH(G4,Workings!A:A,0)</f>
        <v>18</v>
      </c>
      <c r="W4" s="22">
        <f>IF(R4&lt;INDEX(Workings!E:E,'Savings from Apr 13 to Feb 14'!V4),1,0)</f>
        <v>1</v>
      </c>
      <c r="X4" s="22">
        <f>IF(AND('Savings from Apr 13 to Feb 14'!R4&gt;INDEX(Workings!E:E,'Savings from Apr 13 to Feb 14'!V4),'Savings from Apr 13 to Feb 14'!R4&lt;INDEX(Workings!F:F,'Savings from Apr 13 to Feb 14'!V4)),1,0)</f>
        <v>0</v>
      </c>
      <c r="Y4" s="22">
        <f>IF(R4&gt;INDEX(Workings!F:F,'Savings from Apr 13 to Feb 14'!V4),1,0)</f>
        <v>0</v>
      </c>
      <c r="Z4" s="3">
        <f t="shared" ref="Z4:Z8" si="6">IF(W4=1,$R4,0)*M4</f>
        <v>8068.9957732799994</v>
      </c>
      <c r="AA4" s="3">
        <f t="shared" ref="AA4:AA8" si="7">IF(X4=1,$R4,0)*M4</f>
        <v>0</v>
      </c>
      <c r="AB4" s="3">
        <f t="shared" ref="AB4:AB8" si="8">IF(Y4=1,$R4,0)*M4</f>
        <v>0</v>
      </c>
      <c r="AC4" s="3">
        <f>IF(AB4=0,0,(R4-INDEX(Workings!F:F,MATCH('Savings from Apr 13 to Feb 14'!G4,Workings!A:A,0))))*M4</f>
        <v>0</v>
      </c>
    </row>
    <row r="5" spans="1:29" hidden="1" x14ac:dyDescent="0.25">
      <c r="A5" s="22">
        <v>3</v>
      </c>
      <c r="B5" s="14" t="s">
        <v>404</v>
      </c>
      <c r="C5" s="14" t="s">
        <v>387</v>
      </c>
      <c r="D5" s="14" t="s">
        <v>388</v>
      </c>
      <c r="E5" s="14" t="s">
        <v>392</v>
      </c>
      <c r="F5" s="14" t="s">
        <v>401</v>
      </c>
      <c r="G5" s="14" t="s">
        <v>402</v>
      </c>
      <c r="H5" s="14" t="s">
        <v>87</v>
      </c>
      <c r="I5" s="14" t="s">
        <v>88</v>
      </c>
      <c r="J5" s="14">
        <v>7810</v>
      </c>
      <c r="K5" s="14" t="s">
        <v>88</v>
      </c>
      <c r="L5" s="14">
        <v>7800</v>
      </c>
      <c r="M5" s="31">
        <v>1</v>
      </c>
      <c r="N5" s="16">
        <v>1.6619999999999999E-2</v>
      </c>
      <c r="O5" s="16">
        <f t="shared" si="0"/>
        <v>129.636</v>
      </c>
      <c r="P5" s="16">
        <f t="shared" si="1"/>
        <v>0.16619999999999999</v>
      </c>
      <c r="Q5" s="14">
        <v>62.243479999999998</v>
      </c>
      <c r="R5" s="44">
        <f t="shared" si="2"/>
        <v>8068.9957732799994</v>
      </c>
      <c r="S5" s="34">
        <f t="shared" si="3"/>
        <v>8068.9957732799994</v>
      </c>
      <c r="T5" s="17">
        <f t="shared" si="4"/>
        <v>10.344866375999999</v>
      </c>
      <c r="U5" s="18">
        <f t="shared" si="5"/>
        <v>1.2820512820512821E-3</v>
      </c>
      <c r="V5" s="23">
        <f>MATCH(G5,Workings!A:A,0)</f>
        <v>18</v>
      </c>
      <c r="W5" s="22">
        <f>IF(R5&lt;INDEX(Workings!E:E,'Savings from Apr 13 to Feb 14'!V5),1,0)</f>
        <v>1</v>
      </c>
      <c r="X5" s="22">
        <f>IF(AND('Savings from Apr 13 to Feb 14'!R5&gt;INDEX(Workings!E:E,'Savings from Apr 13 to Feb 14'!V5),'Savings from Apr 13 to Feb 14'!R5&lt;INDEX(Workings!F:F,'Savings from Apr 13 to Feb 14'!V5)),1,0)</f>
        <v>0</v>
      </c>
      <c r="Y5" s="22">
        <f>IF(R5&gt;INDEX(Workings!F:F,'Savings from Apr 13 to Feb 14'!V5),1,0)</f>
        <v>0</v>
      </c>
      <c r="Z5" s="3">
        <f t="shared" si="6"/>
        <v>8068.9957732799994</v>
      </c>
      <c r="AA5" s="3">
        <f t="shared" si="7"/>
        <v>0</v>
      </c>
      <c r="AB5" s="3">
        <f t="shared" si="8"/>
        <v>0</v>
      </c>
      <c r="AC5" s="3">
        <f>IF(AB5=0,0,(R5-INDEX(Workings!F:F,MATCH('Savings from Apr 13 to Feb 14'!G5,Workings!A:A,0))))*M5</f>
        <v>0</v>
      </c>
    </row>
    <row r="6" spans="1:29" hidden="1" x14ac:dyDescent="0.25">
      <c r="A6" s="22">
        <v>4</v>
      </c>
      <c r="B6" s="14" t="s">
        <v>622</v>
      </c>
      <c r="C6" s="14" t="s">
        <v>614</v>
      </c>
      <c r="D6" s="14" t="s">
        <v>388</v>
      </c>
      <c r="E6" s="14" t="s">
        <v>394</v>
      </c>
      <c r="F6" s="14" t="s">
        <v>401</v>
      </c>
      <c r="G6" s="14" t="s">
        <v>402</v>
      </c>
      <c r="H6" s="14" t="s">
        <v>87</v>
      </c>
      <c r="I6" s="14" t="s">
        <v>88</v>
      </c>
      <c r="J6" s="14">
        <v>7810</v>
      </c>
      <c r="K6" s="14" t="s">
        <v>88</v>
      </c>
      <c r="L6" s="14">
        <v>7800</v>
      </c>
      <c r="M6" s="31">
        <v>1</v>
      </c>
      <c r="N6" s="16">
        <v>1.619E-2</v>
      </c>
      <c r="O6" s="16">
        <f t="shared" si="0"/>
        <v>126.282</v>
      </c>
      <c r="P6" s="16">
        <f t="shared" si="1"/>
        <v>0.16189999999999999</v>
      </c>
      <c r="Q6" s="14">
        <v>61.917879999999997</v>
      </c>
      <c r="R6" s="44">
        <f t="shared" si="2"/>
        <v>7819.1137221599993</v>
      </c>
      <c r="S6" s="34">
        <f t="shared" si="3"/>
        <v>7819.1137221599993</v>
      </c>
      <c r="T6" s="17">
        <f t="shared" si="4"/>
        <v>10.024504771999998</v>
      </c>
      <c r="U6" s="18">
        <f t="shared" si="5"/>
        <v>1.2820512820512821E-3</v>
      </c>
      <c r="V6" s="23">
        <f>MATCH(G6,Workings!A:A,0)</f>
        <v>18</v>
      </c>
      <c r="W6" s="22">
        <f>IF(R6&lt;INDEX(Workings!E:E,'Savings from Apr 13 to Feb 14'!V6),1,0)</f>
        <v>1</v>
      </c>
      <c r="X6" s="22">
        <f>IF(AND('Savings from Apr 13 to Feb 14'!R6&gt;INDEX(Workings!E:E,'Savings from Apr 13 to Feb 14'!V6),'Savings from Apr 13 to Feb 14'!R6&lt;INDEX(Workings!F:F,'Savings from Apr 13 to Feb 14'!V6)),1,0)</f>
        <v>0</v>
      </c>
      <c r="Y6" s="22">
        <f>IF(R6&gt;INDEX(Workings!F:F,'Savings from Apr 13 to Feb 14'!V6),1,0)</f>
        <v>0</v>
      </c>
      <c r="Z6" s="3">
        <f t="shared" si="6"/>
        <v>7819.1137221599993</v>
      </c>
      <c r="AA6" s="3">
        <f t="shared" si="7"/>
        <v>0</v>
      </c>
      <c r="AB6" s="3">
        <f t="shared" si="8"/>
        <v>0</v>
      </c>
      <c r="AC6" s="3">
        <f>IF(AB6=0,0,(R6-INDEX(Workings!F:F,MATCH('Savings from Apr 13 to Feb 14'!G6,Workings!A:A,0))))*M6</f>
        <v>0</v>
      </c>
    </row>
    <row r="7" spans="1:29" hidden="1" x14ac:dyDescent="0.25">
      <c r="A7" s="22">
        <v>5</v>
      </c>
      <c r="B7" s="14" t="s">
        <v>623</v>
      </c>
      <c r="C7" s="14" t="s">
        <v>614</v>
      </c>
      <c r="D7" s="14" t="s">
        <v>388</v>
      </c>
      <c r="E7" s="14" t="s">
        <v>389</v>
      </c>
      <c r="F7" s="14" t="s">
        <v>401</v>
      </c>
      <c r="G7" s="14" t="s">
        <v>402</v>
      </c>
      <c r="H7" s="14" t="s">
        <v>87</v>
      </c>
      <c r="I7" s="14" t="s">
        <v>88</v>
      </c>
      <c r="J7" s="14">
        <v>7810</v>
      </c>
      <c r="K7" s="14" t="s">
        <v>88</v>
      </c>
      <c r="L7" s="14">
        <v>7800</v>
      </c>
      <c r="M7" s="31">
        <v>1</v>
      </c>
      <c r="N7" s="16">
        <v>1.619E-2</v>
      </c>
      <c r="O7" s="16">
        <f t="shared" si="0"/>
        <v>126.282</v>
      </c>
      <c r="P7" s="16">
        <f t="shared" si="1"/>
        <v>0.16189999999999999</v>
      </c>
      <c r="Q7" s="14">
        <v>61.917879999999997</v>
      </c>
      <c r="R7" s="44">
        <f t="shared" si="2"/>
        <v>7819.1137221599993</v>
      </c>
      <c r="S7" s="34">
        <f t="shared" si="3"/>
        <v>7819.1137221599993</v>
      </c>
      <c r="T7" s="17">
        <f t="shared" si="4"/>
        <v>10.024504771999998</v>
      </c>
      <c r="U7" s="18">
        <f t="shared" si="5"/>
        <v>1.2820512820512821E-3</v>
      </c>
      <c r="V7" s="23">
        <f>MATCH(G7,Workings!A:A,0)</f>
        <v>18</v>
      </c>
      <c r="W7" s="22">
        <f>IF(R7&lt;INDEX(Workings!E:E,'Savings from Apr 13 to Feb 14'!V7),1,0)</f>
        <v>1</v>
      </c>
      <c r="X7" s="22">
        <f>IF(AND('Savings from Apr 13 to Feb 14'!R7&gt;INDEX(Workings!E:E,'Savings from Apr 13 to Feb 14'!V7),'Savings from Apr 13 to Feb 14'!R7&lt;INDEX(Workings!F:F,'Savings from Apr 13 to Feb 14'!V7)),1,0)</f>
        <v>0</v>
      </c>
      <c r="Y7" s="22">
        <f>IF(R7&gt;INDEX(Workings!F:F,'Savings from Apr 13 to Feb 14'!V7),1,0)</f>
        <v>0</v>
      </c>
      <c r="Z7" s="3">
        <f t="shared" si="6"/>
        <v>7819.1137221599993</v>
      </c>
      <c r="AA7" s="3">
        <f t="shared" si="7"/>
        <v>0</v>
      </c>
      <c r="AB7" s="3">
        <f t="shared" si="8"/>
        <v>0</v>
      </c>
      <c r="AC7" s="3">
        <f>IF(AB7=0,0,(R7-INDEX(Workings!F:F,MATCH('Savings from Apr 13 to Feb 14'!G7,Workings!A:A,0))))*M7</f>
        <v>0</v>
      </c>
    </row>
    <row r="8" spans="1:29" hidden="1" x14ac:dyDescent="0.25">
      <c r="A8" s="22">
        <v>6</v>
      </c>
      <c r="B8" s="14" t="s">
        <v>624</v>
      </c>
      <c r="C8" s="14" t="s">
        <v>614</v>
      </c>
      <c r="D8" s="14" t="s">
        <v>388</v>
      </c>
      <c r="E8" s="14" t="s">
        <v>392</v>
      </c>
      <c r="F8" s="14" t="s">
        <v>401</v>
      </c>
      <c r="G8" s="14" t="s">
        <v>402</v>
      </c>
      <c r="H8" s="14" t="s">
        <v>87</v>
      </c>
      <c r="I8" s="14" t="s">
        <v>88</v>
      </c>
      <c r="J8" s="14">
        <v>7810</v>
      </c>
      <c r="K8" s="14" t="s">
        <v>88</v>
      </c>
      <c r="L8" s="14">
        <v>7800</v>
      </c>
      <c r="M8" s="31">
        <v>1</v>
      </c>
      <c r="N8" s="16">
        <v>1.619E-2</v>
      </c>
      <c r="O8" s="16">
        <f t="shared" si="0"/>
        <v>126.282</v>
      </c>
      <c r="P8" s="16">
        <f t="shared" si="1"/>
        <v>0.16189999999999999</v>
      </c>
      <c r="Q8" s="14">
        <v>61.917879999999997</v>
      </c>
      <c r="R8" s="44">
        <f t="shared" si="2"/>
        <v>7819.1137221599993</v>
      </c>
      <c r="S8" s="34">
        <f t="shared" si="3"/>
        <v>7819.1137221599993</v>
      </c>
      <c r="T8" s="17">
        <f t="shared" si="4"/>
        <v>10.024504771999998</v>
      </c>
      <c r="U8" s="18">
        <f t="shared" si="5"/>
        <v>1.2820512820512821E-3</v>
      </c>
      <c r="V8" s="23">
        <f>MATCH(G8,Workings!A:A,0)</f>
        <v>18</v>
      </c>
      <c r="W8" s="22">
        <f>IF(R8&lt;INDEX(Workings!E:E,'Savings from Apr 13 to Feb 14'!V8),1,0)</f>
        <v>1</v>
      </c>
      <c r="X8" s="22">
        <f>IF(AND('Savings from Apr 13 to Feb 14'!R8&gt;INDEX(Workings!E:E,'Savings from Apr 13 to Feb 14'!V8),'Savings from Apr 13 to Feb 14'!R8&lt;INDEX(Workings!F:F,'Savings from Apr 13 to Feb 14'!V8)),1,0)</f>
        <v>0</v>
      </c>
      <c r="Y8" s="22">
        <f>IF(R8&gt;INDEX(Workings!F:F,'Savings from Apr 13 to Feb 14'!V8),1,0)</f>
        <v>0</v>
      </c>
      <c r="Z8" s="3">
        <f t="shared" si="6"/>
        <v>7819.1137221599993</v>
      </c>
      <c r="AA8" s="3">
        <f t="shared" si="7"/>
        <v>0</v>
      </c>
      <c r="AB8" s="3">
        <f t="shared" si="8"/>
        <v>0</v>
      </c>
      <c r="AC8" s="3">
        <f>IF(AB8=0,0,(R8-INDEX(Workings!F:F,MATCH('Savings from Apr 13 to Feb 14'!G8,Workings!A:A,0))))*M8</f>
        <v>0</v>
      </c>
    </row>
    <row r="9" spans="1:29" hidden="1" x14ac:dyDescent="0.25">
      <c r="A9" s="22">
        <v>7</v>
      </c>
      <c r="B9" s="14" t="s">
        <v>716</v>
      </c>
      <c r="C9" s="15">
        <v>41684</v>
      </c>
      <c r="D9" s="14" t="s">
        <v>25</v>
      </c>
      <c r="E9" s="14" t="s">
        <v>640</v>
      </c>
      <c r="F9" s="14" t="s">
        <v>717</v>
      </c>
      <c r="G9" s="14" t="s">
        <v>402</v>
      </c>
      <c r="H9" s="14" t="s">
        <v>87</v>
      </c>
      <c r="I9" s="14" t="s">
        <v>88</v>
      </c>
      <c r="J9" s="14">
        <v>10210</v>
      </c>
      <c r="K9" s="14" t="s">
        <v>88</v>
      </c>
      <c r="L9" s="14">
        <v>9999</v>
      </c>
      <c r="M9" s="31">
        <v>2</v>
      </c>
      <c r="N9" s="16">
        <v>1.619E-2</v>
      </c>
      <c r="O9" s="16">
        <f t="shared" si="0"/>
        <v>323.76761999999997</v>
      </c>
      <c r="P9" s="16">
        <f t="shared" si="1"/>
        <v>6.8321800000000001</v>
      </c>
      <c r="Q9" s="14">
        <v>61.901910000000001</v>
      </c>
      <c r="R9" s="44">
        <f t="shared" si="2"/>
        <v>10020.917037077099</v>
      </c>
      <c r="S9" s="34">
        <f t="shared" si="3"/>
        <v>20041.834074154198</v>
      </c>
      <c r="T9" s="17">
        <f t="shared" si="4"/>
        <v>422.92499146380004</v>
      </c>
      <c r="U9" s="18">
        <f t="shared" si="5"/>
        <v>2.1102110211021107E-2</v>
      </c>
      <c r="V9" s="23">
        <f>MATCH(G9,Workings!A:A,0)</f>
        <v>18</v>
      </c>
      <c r="W9" s="22">
        <f>IF(R9&lt;INDEX(Workings!E:E,'Savings from Apr 13 to Feb 14'!V9),1,0)</f>
        <v>0</v>
      </c>
      <c r="X9" s="22">
        <f>IF(AND('Savings from Apr 13 to Feb 14'!R9&gt;INDEX(Workings!E:E,'Savings from Apr 13 to Feb 14'!V9),'Savings from Apr 13 to Feb 14'!R9&lt;INDEX(Workings!F:F,'Savings from Apr 13 to Feb 14'!V9)),1,0)</f>
        <v>1</v>
      </c>
      <c r="Y9" s="22">
        <f>IF(R9&gt;INDEX(Workings!F:F,'Savings from Apr 13 to Feb 14'!V9),1,0)</f>
        <v>0</v>
      </c>
      <c r="Z9" s="3">
        <f t="shared" ref="Z9:Z72" si="9">IF(W9=1,$R9,0)*M9</f>
        <v>0</v>
      </c>
      <c r="AA9" s="3">
        <f t="shared" ref="AA9:AA72" si="10">IF(X9=1,$R9,0)*M9</f>
        <v>20041.834074154198</v>
      </c>
      <c r="AB9" s="3">
        <f t="shared" ref="AB9:AB72" si="11">IF(Y9=1,$R9,0)*M9</f>
        <v>0</v>
      </c>
      <c r="AC9" s="3">
        <f>IF(AB9=0,0,(R9-INDEX(Workings!F:F,MATCH('Savings from Apr 13 to Feb 14'!G9,Workings!A:A,0))))*M9</f>
        <v>0</v>
      </c>
    </row>
    <row r="10" spans="1:29" hidden="1" x14ac:dyDescent="0.25">
      <c r="A10" s="22">
        <v>8</v>
      </c>
      <c r="B10" s="14" t="s">
        <v>718</v>
      </c>
      <c r="C10" s="15">
        <v>41684</v>
      </c>
      <c r="D10" s="14" t="s">
        <v>25</v>
      </c>
      <c r="E10" s="14" t="s">
        <v>646</v>
      </c>
      <c r="F10" s="14" t="s">
        <v>717</v>
      </c>
      <c r="G10" s="14" t="s">
        <v>402</v>
      </c>
      <c r="H10" s="14" t="s">
        <v>87</v>
      </c>
      <c r="I10" s="14" t="s">
        <v>88</v>
      </c>
      <c r="J10" s="14">
        <v>10210</v>
      </c>
      <c r="K10" s="14" t="s">
        <v>88</v>
      </c>
      <c r="L10" s="14">
        <v>9999</v>
      </c>
      <c r="M10" s="31">
        <v>2</v>
      </c>
      <c r="N10" s="16">
        <v>1.619E-2</v>
      </c>
      <c r="O10" s="16">
        <f t="shared" si="0"/>
        <v>323.76761999999997</v>
      </c>
      <c r="P10" s="16">
        <f t="shared" si="1"/>
        <v>6.8321800000000001</v>
      </c>
      <c r="Q10" s="14">
        <v>61.901910000000001</v>
      </c>
      <c r="R10" s="44">
        <f t="shared" si="2"/>
        <v>10020.917037077099</v>
      </c>
      <c r="S10" s="34">
        <f t="shared" si="3"/>
        <v>20041.834074154198</v>
      </c>
      <c r="T10" s="17">
        <f t="shared" si="4"/>
        <v>422.92499146380004</v>
      </c>
      <c r="U10" s="18">
        <f t="shared" si="5"/>
        <v>2.1102110211021107E-2</v>
      </c>
      <c r="V10" s="23">
        <f>MATCH(G10,Workings!A:A,0)</f>
        <v>18</v>
      </c>
      <c r="W10" s="22">
        <f>IF(R10&lt;INDEX(Workings!E:E,'Savings from Apr 13 to Feb 14'!V10),1,0)</f>
        <v>0</v>
      </c>
      <c r="X10" s="22">
        <f>IF(AND('Savings from Apr 13 to Feb 14'!R10&gt;INDEX(Workings!E:E,'Savings from Apr 13 to Feb 14'!V10),'Savings from Apr 13 to Feb 14'!R10&lt;INDEX(Workings!F:F,'Savings from Apr 13 to Feb 14'!V10)),1,0)</f>
        <v>1</v>
      </c>
      <c r="Y10" s="22">
        <f>IF(R10&gt;INDEX(Workings!F:F,'Savings from Apr 13 to Feb 14'!V10),1,0)</f>
        <v>0</v>
      </c>
      <c r="Z10" s="3">
        <f t="shared" si="9"/>
        <v>0</v>
      </c>
      <c r="AA10" s="3">
        <f t="shared" si="10"/>
        <v>20041.834074154198</v>
      </c>
      <c r="AB10" s="3">
        <f t="shared" si="11"/>
        <v>0</v>
      </c>
      <c r="AC10" s="3">
        <f>IF(AB10=0,0,(R10-INDEX(Workings!F:F,MATCH('Savings from Apr 13 to Feb 14'!G10,Workings!A:A,0))))*M10</f>
        <v>0</v>
      </c>
    </row>
    <row r="11" spans="1:29" hidden="1" x14ac:dyDescent="0.25">
      <c r="A11" s="22">
        <v>9</v>
      </c>
      <c r="B11" s="14" t="s">
        <v>719</v>
      </c>
      <c r="C11" s="15">
        <v>41684</v>
      </c>
      <c r="D11" s="14" t="s">
        <v>25</v>
      </c>
      <c r="E11" s="14" t="s">
        <v>644</v>
      </c>
      <c r="F11" s="14" t="s">
        <v>717</v>
      </c>
      <c r="G11" s="14" t="s">
        <v>402</v>
      </c>
      <c r="H11" s="14" t="s">
        <v>87</v>
      </c>
      <c r="I11" s="14" t="s">
        <v>88</v>
      </c>
      <c r="J11" s="14">
        <v>10210</v>
      </c>
      <c r="K11" s="14" t="s">
        <v>88</v>
      </c>
      <c r="L11" s="14">
        <v>9999</v>
      </c>
      <c r="M11" s="31">
        <v>2</v>
      </c>
      <c r="N11" s="16">
        <v>1.619E-2</v>
      </c>
      <c r="O11" s="16">
        <f t="shared" si="0"/>
        <v>323.76761999999997</v>
      </c>
      <c r="P11" s="16">
        <f t="shared" si="1"/>
        <v>6.8321800000000001</v>
      </c>
      <c r="Q11" s="14">
        <v>61.901910000000001</v>
      </c>
      <c r="R11" s="44">
        <f t="shared" si="2"/>
        <v>10020.917037077099</v>
      </c>
      <c r="S11" s="34">
        <f t="shared" si="3"/>
        <v>20041.834074154198</v>
      </c>
      <c r="T11" s="17">
        <f t="shared" si="4"/>
        <v>422.92499146380004</v>
      </c>
      <c r="U11" s="18">
        <f t="shared" si="5"/>
        <v>2.1102110211021107E-2</v>
      </c>
      <c r="V11" s="23">
        <f>MATCH(G11,Workings!A:A,0)</f>
        <v>18</v>
      </c>
      <c r="W11" s="22">
        <f>IF(R11&lt;INDEX(Workings!E:E,'Savings from Apr 13 to Feb 14'!V11),1,0)</f>
        <v>0</v>
      </c>
      <c r="X11" s="22">
        <f>IF(AND('Savings from Apr 13 to Feb 14'!R11&gt;INDEX(Workings!E:E,'Savings from Apr 13 to Feb 14'!V11),'Savings from Apr 13 to Feb 14'!R11&lt;INDEX(Workings!F:F,'Savings from Apr 13 to Feb 14'!V11)),1,0)</f>
        <v>1</v>
      </c>
      <c r="Y11" s="22">
        <f>IF(R11&gt;INDEX(Workings!F:F,'Savings from Apr 13 to Feb 14'!V11),1,0)</f>
        <v>0</v>
      </c>
      <c r="Z11" s="3">
        <f t="shared" si="9"/>
        <v>0</v>
      </c>
      <c r="AA11" s="3">
        <f t="shared" si="10"/>
        <v>20041.834074154198</v>
      </c>
      <c r="AB11" s="3">
        <f t="shared" si="11"/>
        <v>0</v>
      </c>
      <c r="AC11" s="3">
        <f>IF(AB11=0,0,(R11-INDEX(Workings!F:F,MATCH('Savings from Apr 13 to Feb 14'!G11,Workings!A:A,0))))*M11</f>
        <v>0</v>
      </c>
    </row>
    <row r="12" spans="1:29" hidden="1" x14ac:dyDescent="0.25">
      <c r="A12" s="22">
        <v>10</v>
      </c>
      <c r="B12" s="14" t="s">
        <v>720</v>
      </c>
      <c r="C12" s="15">
        <v>41684</v>
      </c>
      <c r="D12" s="14" t="s">
        <v>25</v>
      </c>
      <c r="E12" s="14" t="s">
        <v>223</v>
      </c>
      <c r="F12" s="14" t="s">
        <v>717</v>
      </c>
      <c r="G12" s="14" t="s">
        <v>402</v>
      </c>
      <c r="H12" s="14" t="s">
        <v>87</v>
      </c>
      <c r="I12" s="14" t="s">
        <v>88</v>
      </c>
      <c r="J12" s="14">
        <v>10210</v>
      </c>
      <c r="K12" s="14" t="s">
        <v>88</v>
      </c>
      <c r="L12" s="14">
        <v>9999</v>
      </c>
      <c r="M12" s="31">
        <v>2</v>
      </c>
      <c r="N12" s="16">
        <v>1.619E-2</v>
      </c>
      <c r="O12" s="16">
        <f t="shared" si="0"/>
        <v>323.76761999999997</v>
      </c>
      <c r="P12" s="16">
        <f t="shared" si="1"/>
        <v>6.8321800000000001</v>
      </c>
      <c r="Q12" s="14">
        <v>61.901910000000001</v>
      </c>
      <c r="R12" s="44">
        <f t="shared" si="2"/>
        <v>10020.917037077099</v>
      </c>
      <c r="S12" s="34">
        <f t="shared" si="3"/>
        <v>20041.834074154198</v>
      </c>
      <c r="T12" s="17">
        <f t="shared" si="4"/>
        <v>422.92499146380004</v>
      </c>
      <c r="U12" s="18">
        <f t="shared" si="5"/>
        <v>2.1102110211021107E-2</v>
      </c>
      <c r="V12" s="23">
        <f>MATCH(G12,Workings!A:A,0)</f>
        <v>18</v>
      </c>
      <c r="W12" s="22">
        <f>IF(R12&lt;INDEX(Workings!E:E,'Savings from Apr 13 to Feb 14'!V12),1,0)</f>
        <v>0</v>
      </c>
      <c r="X12" s="22">
        <f>IF(AND('Savings from Apr 13 to Feb 14'!R12&gt;INDEX(Workings!E:E,'Savings from Apr 13 to Feb 14'!V12),'Savings from Apr 13 to Feb 14'!R12&lt;INDEX(Workings!F:F,'Savings from Apr 13 to Feb 14'!V12)),1,0)</f>
        <v>1</v>
      </c>
      <c r="Y12" s="22">
        <f>IF(R12&gt;INDEX(Workings!F:F,'Savings from Apr 13 to Feb 14'!V12),1,0)</f>
        <v>0</v>
      </c>
      <c r="Z12" s="3">
        <f t="shared" si="9"/>
        <v>0</v>
      </c>
      <c r="AA12" s="3">
        <f t="shared" si="10"/>
        <v>20041.834074154198</v>
      </c>
      <c r="AB12" s="3">
        <f t="shared" si="11"/>
        <v>0</v>
      </c>
      <c r="AC12" s="3">
        <f>IF(AB12=0,0,(R12-INDEX(Workings!F:F,MATCH('Savings from Apr 13 to Feb 14'!G12,Workings!A:A,0))))*M12</f>
        <v>0</v>
      </c>
    </row>
    <row r="13" spans="1:29" hidden="1" x14ac:dyDescent="0.25">
      <c r="A13" s="22">
        <v>11</v>
      </c>
      <c r="B13" s="14" t="s">
        <v>117</v>
      </c>
      <c r="C13" s="15">
        <v>41401</v>
      </c>
      <c r="D13" s="14" t="s">
        <v>15</v>
      </c>
      <c r="E13" s="14" t="s">
        <v>118</v>
      </c>
      <c r="F13" s="14" t="s">
        <v>119</v>
      </c>
      <c r="G13" s="14" t="s">
        <v>120</v>
      </c>
      <c r="H13" s="14" t="s">
        <v>121</v>
      </c>
      <c r="I13" s="14" t="s">
        <v>32</v>
      </c>
      <c r="J13" s="14">
        <v>109</v>
      </c>
      <c r="K13" s="14" t="s">
        <v>32</v>
      </c>
      <c r="L13" s="14">
        <v>109</v>
      </c>
      <c r="M13" s="31">
        <v>2</v>
      </c>
      <c r="N13" s="16">
        <v>1.3059000000000001</v>
      </c>
      <c r="O13" s="16">
        <f t="shared" si="0"/>
        <v>284.68619999999999</v>
      </c>
      <c r="P13" s="16">
        <f t="shared" si="1"/>
        <v>0</v>
      </c>
      <c r="Q13" s="14">
        <v>55.799210000000002</v>
      </c>
      <c r="R13" s="44">
        <f t="shared" si="2"/>
        <v>7942.6325289509996</v>
      </c>
      <c r="S13" s="34">
        <f t="shared" si="3"/>
        <v>15885.265057901999</v>
      </c>
      <c r="T13" s="17">
        <f t="shared" si="4"/>
        <v>0</v>
      </c>
      <c r="U13" s="18">
        <f t="shared" si="5"/>
        <v>0</v>
      </c>
      <c r="V13" s="23">
        <f>MATCH(G13,Workings!A:A,0)</f>
        <v>40</v>
      </c>
      <c r="W13" s="22">
        <f>IF(R13&lt;INDEX(Workings!E:E,'Savings from Apr 13 to Feb 14'!V13),1,0)</f>
        <v>0</v>
      </c>
      <c r="X13" s="22">
        <f>IF(AND('Savings from Apr 13 to Feb 14'!R13&gt;INDEX(Workings!E:E,'Savings from Apr 13 to Feb 14'!V13),'Savings from Apr 13 to Feb 14'!R13&lt;INDEX(Workings!F:F,'Savings from Apr 13 to Feb 14'!V13)),1,0)</f>
        <v>1</v>
      </c>
      <c r="Y13" s="22">
        <f>IF(R13&gt;INDEX(Workings!F:F,'Savings from Apr 13 to Feb 14'!V13),1,0)</f>
        <v>0</v>
      </c>
      <c r="Z13" s="3">
        <f t="shared" si="9"/>
        <v>0</v>
      </c>
      <c r="AA13" s="3">
        <f t="shared" si="10"/>
        <v>15885.265057901999</v>
      </c>
      <c r="AB13" s="3">
        <f t="shared" si="11"/>
        <v>0</v>
      </c>
      <c r="AC13" s="3">
        <f>IF(AB13=0,0,(R13-INDEX(Workings!F:F,MATCH('Savings from Apr 13 to Feb 14'!G13,Workings!A:A,0))))*M13</f>
        <v>0</v>
      </c>
    </row>
    <row r="14" spans="1:29" hidden="1" x14ac:dyDescent="0.25">
      <c r="A14" s="22">
        <v>12</v>
      </c>
      <c r="B14" s="14" t="s">
        <v>122</v>
      </c>
      <c r="C14" s="15">
        <v>41401</v>
      </c>
      <c r="D14" s="14" t="s">
        <v>15</v>
      </c>
      <c r="E14" s="14" t="s">
        <v>109</v>
      </c>
      <c r="F14" s="14" t="s">
        <v>119</v>
      </c>
      <c r="G14" s="14" t="s">
        <v>120</v>
      </c>
      <c r="H14" s="14" t="s">
        <v>121</v>
      </c>
      <c r="I14" s="14" t="s">
        <v>32</v>
      </c>
      <c r="J14" s="14">
        <v>109</v>
      </c>
      <c r="K14" s="14" t="s">
        <v>32</v>
      </c>
      <c r="L14" s="14">
        <v>109</v>
      </c>
      <c r="M14" s="31">
        <v>1</v>
      </c>
      <c r="N14" s="16">
        <v>1.3059000000000001</v>
      </c>
      <c r="O14" s="16">
        <f t="shared" si="0"/>
        <v>142.34309999999999</v>
      </c>
      <c r="P14" s="16">
        <f t="shared" si="1"/>
        <v>0</v>
      </c>
      <c r="Q14" s="14">
        <v>55.799210000000002</v>
      </c>
      <c r="R14" s="44">
        <f t="shared" si="2"/>
        <v>7942.6325289509996</v>
      </c>
      <c r="S14" s="34">
        <f t="shared" si="3"/>
        <v>7942.6325289509996</v>
      </c>
      <c r="T14" s="17">
        <f t="shared" si="4"/>
        <v>0</v>
      </c>
      <c r="U14" s="18">
        <f t="shared" si="5"/>
        <v>0</v>
      </c>
      <c r="V14" s="23">
        <f>MATCH(G14,Workings!A:A,0)</f>
        <v>40</v>
      </c>
      <c r="W14" s="22">
        <f>IF(R14&lt;INDEX(Workings!E:E,'Savings from Apr 13 to Feb 14'!V14),1,0)</f>
        <v>0</v>
      </c>
      <c r="X14" s="22">
        <f>IF(AND('Savings from Apr 13 to Feb 14'!R14&gt;INDEX(Workings!E:E,'Savings from Apr 13 to Feb 14'!V14),'Savings from Apr 13 to Feb 14'!R14&lt;INDEX(Workings!F:F,'Savings from Apr 13 to Feb 14'!V14)),1,0)</f>
        <v>1</v>
      </c>
      <c r="Y14" s="22">
        <f>IF(R14&gt;INDEX(Workings!F:F,'Savings from Apr 13 to Feb 14'!V14),1,0)</f>
        <v>0</v>
      </c>
      <c r="Z14" s="3">
        <f t="shared" si="9"/>
        <v>0</v>
      </c>
      <c r="AA14" s="3">
        <f t="shared" si="10"/>
        <v>7942.6325289509996</v>
      </c>
      <c r="AB14" s="3">
        <f t="shared" si="11"/>
        <v>0</v>
      </c>
      <c r="AC14" s="3">
        <f>IF(AB14=0,0,(R14-INDEX(Workings!F:F,MATCH('Savings from Apr 13 to Feb 14'!G14,Workings!A:A,0))))*M14</f>
        <v>0</v>
      </c>
    </row>
    <row r="15" spans="1:29" hidden="1" x14ac:dyDescent="0.25">
      <c r="A15" s="22">
        <v>13</v>
      </c>
      <c r="B15" s="1" t="s">
        <v>181</v>
      </c>
      <c r="C15" s="1" t="s">
        <v>177</v>
      </c>
      <c r="D15" s="1" t="s">
        <v>25</v>
      </c>
      <c r="E15" s="1" t="s">
        <v>178</v>
      </c>
      <c r="F15" s="1" t="s">
        <v>119</v>
      </c>
      <c r="G15" s="1" t="s">
        <v>120</v>
      </c>
      <c r="H15" s="1" t="s">
        <v>121</v>
      </c>
      <c r="I15" s="1" t="s">
        <v>32</v>
      </c>
      <c r="J15" s="1">
        <v>112</v>
      </c>
      <c r="K15" s="1" t="s">
        <v>32</v>
      </c>
      <c r="L15" s="1">
        <v>102</v>
      </c>
      <c r="M15" s="31">
        <v>1</v>
      </c>
      <c r="N15" s="7">
        <v>1.3247</v>
      </c>
      <c r="O15" s="2">
        <f t="shared" si="0"/>
        <v>135.11939999999998</v>
      </c>
      <c r="P15" s="2">
        <f t="shared" si="1"/>
        <v>13.247</v>
      </c>
      <c r="Q15" s="1">
        <v>62.243479999999998</v>
      </c>
      <c r="R15" s="44">
        <f t="shared" si="2"/>
        <v>8410.3016715119993</v>
      </c>
      <c r="S15" s="34">
        <f t="shared" si="3"/>
        <v>8410.3016715119993</v>
      </c>
      <c r="T15" s="3">
        <f t="shared" si="4"/>
        <v>824.53937955999993</v>
      </c>
      <c r="U15" s="4">
        <f t="shared" si="5"/>
        <v>9.8039215686274508E-2</v>
      </c>
      <c r="V15" s="23">
        <f>MATCH(G15,Workings!A:A,0)</f>
        <v>40</v>
      </c>
      <c r="W15" s="22">
        <f>IF(R15&lt;INDEX(Workings!E:E,'Savings from Apr 13 to Feb 14'!V15),1,0)</f>
        <v>0</v>
      </c>
      <c r="X15" s="22">
        <f>IF(AND('Savings from Apr 13 to Feb 14'!R15&gt;INDEX(Workings!E:E,'Savings from Apr 13 to Feb 14'!V15),'Savings from Apr 13 to Feb 14'!R15&lt;INDEX(Workings!F:F,'Savings from Apr 13 to Feb 14'!V15)),1,0)</f>
        <v>1</v>
      </c>
      <c r="Y15" s="22">
        <f>IF(R15&gt;INDEX(Workings!F:F,'Savings from Apr 13 to Feb 14'!V15),1,0)</f>
        <v>0</v>
      </c>
      <c r="Z15" s="3">
        <f t="shared" si="9"/>
        <v>0</v>
      </c>
      <c r="AA15" s="3">
        <f t="shared" si="10"/>
        <v>8410.3016715119993</v>
      </c>
      <c r="AB15" s="3">
        <f t="shared" si="11"/>
        <v>0</v>
      </c>
      <c r="AC15" s="3">
        <f>IF(AB15=0,0,(R15-INDEX(Workings!F:F,MATCH('Savings from Apr 13 to Feb 14'!G15,Workings!A:A,0))))*M15</f>
        <v>0</v>
      </c>
    </row>
    <row r="16" spans="1:29" hidden="1" x14ac:dyDescent="0.25">
      <c r="A16" s="22">
        <v>14</v>
      </c>
      <c r="B16" s="1" t="s">
        <v>192</v>
      </c>
      <c r="C16" s="1" t="s">
        <v>187</v>
      </c>
      <c r="D16" s="1" t="s">
        <v>15</v>
      </c>
      <c r="E16" s="1" t="s">
        <v>118</v>
      </c>
      <c r="F16" s="1" t="s">
        <v>119</v>
      </c>
      <c r="G16" s="1" t="s">
        <v>120</v>
      </c>
      <c r="H16" s="1" t="s">
        <v>121</v>
      </c>
      <c r="I16" s="1" t="s">
        <v>32</v>
      </c>
      <c r="J16" s="1">
        <v>112</v>
      </c>
      <c r="K16" s="1" t="s">
        <v>32</v>
      </c>
      <c r="L16" s="1">
        <v>102</v>
      </c>
      <c r="M16" s="31">
        <v>2</v>
      </c>
      <c r="N16" s="7">
        <v>1.3247</v>
      </c>
      <c r="O16" s="2">
        <f t="shared" si="0"/>
        <v>270.23879999999997</v>
      </c>
      <c r="P16" s="2">
        <f t="shared" si="1"/>
        <v>26.494</v>
      </c>
      <c r="Q16" s="1">
        <v>62.243479999999998</v>
      </c>
      <c r="R16" s="44">
        <f t="shared" si="2"/>
        <v>8410.3016715119993</v>
      </c>
      <c r="S16" s="34">
        <f t="shared" si="3"/>
        <v>16820.603343023999</v>
      </c>
      <c r="T16" s="3">
        <f t="shared" si="4"/>
        <v>1649.0787591199999</v>
      </c>
      <c r="U16" s="4">
        <f t="shared" si="5"/>
        <v>9.8039215686274508E-2</v>
      </c>
      <c r="V16" s="23">
        <f>MATCH(G16,Workings!A:A,0)</f>
        <v>40</v>
      </c>
      <c r="W16" s="22">
        <f>IF(R16&lt;INDEX(Workings!E:E,'Savings from Apr 13 to Feb 14'!V16),1,0)</f>
        <v>0</v>
      </c>
      <c r="X16" s="22">
        <f>IF(AND('Savings from Apr 13 to Feb 14'!R16&gt;INDEX(Workings!E:E,'Savings from Apr 13 to Feb 14'!V16),'Savings from Apr 13 to Feb 14'!R16&lt;INDEX(Workings!F:F,'Savings from Apr 13 to Feb 14'!V16)),1,0)</f>
        <v>1</v>
      </c>
      <c r="Y16" s="22">
        <f>IF(R16&gt;INDEX(Workings!F:F,'Savings from Apr 13 to Feb 14'!V16),1,0)</f>
        <v>0</v>
      </c>
      <c r="Z16" s="3">
        <f t="shared" si="9"/>
        <v>0</v>
      </c>
      <c r="AA16" s="3">
        <f t="shared" si="10"/>
        <v>16820.603343023999</v>
      </c>
      <c r="AB16" s="3">
        <f t="shared" si="11"/>
        <v>0</v>
      </c>
      <c r="AC16" s="3">
        <f>IF(AB16=0,0,(R16-INDEX(Workings!F:F,MATCH('Savings from Apr 13 to Feb 14'!G16,Workings!A:A,0))))*M16</f>
        <v>0</v>
      </c>
    </row>
    <row r="17" spans="1:29" hidden="1" x14ac:dyDescent="0.25">
      <c r="A17" s="22">
        <v>15</v>
      </c>
      <c r="B17" s="1" t="s">
        <v>202</v>
      </c>
      <c r="C17" s="1" t="s">
        <v>194</v>
      </c>
      <c r="D17" s="1" t="s">
        <v>195</v>
      </c>
      <c r="E17" s="1" t="s">
        <v>161</v>
      </c>
      <c r="F17" s="1" t="s">
        <v>119</v>
      </c>
      <c r="G17" s="1" t="s">
        <v>120</v>
      </c>
      <c r="H17" s="1" t="s">
        <v>121</v>
      </c>
      <c r="I17" s="1" t="s">
        <v>32</v>
      </c>
      <c r="J17" s="1">
        <v>112</v>
      </c>
      <c r="K17" s="1" t="s">
        <v>32</v>
      </c>
      <c r="L17" s="1">
        <v>102</v>
      </c>
      <c r="M17" s="31">
        <v>1</v>
      </c>
      <c r="N17" s="7">
        <v>1.3247</v>
      </c>
      <c r="O17" s="2">
        <f t="shared" si="0"/>
        <v>135.11939999999998</v>
      </c>
      <c r="P17" s="2">
        <f t="shared" si="1"/>
        <v>13.247</v>
      </c>
      <c r="Q17" s="1">
        <v>62.243479999999998</v>
      </c>
      <c r="R17" s="44">
        <f t="shared" si="2"/>
        <v>8410.3016715119993</v>
      </c>
      <c r="S17" s="34">
        <f t="shared" si="3"/>
        <v>8410.3016715119993</v>
      </c>
      <c r="T17" s="3">
        <f t="shared" si="4"/>
        <v>824.53937955999993</v>
      </c>
      <c r="U17" s="4">
        <f t="shared" si="5"/>
        <v>9.8039215686274508E-2</v>
      </c>
      <c r="V17" s="23">
        <f>MATCH(G17,Workings!A:A,0)</f>
        <v>40</v>
      </c>
      <c r="W17" s="22">
        <f>IF(R17&lt;INDEX(Workings!E:E,'Savings from Apr 13 to Feb 14'!V17),1,0)</f>
        <v>0</v>
      </c>
      <c r="X17" s="22">
        <f>IF(AND('Savings from Apr 13 to Feb 14'!R17&gt;INDEX(Workings!E:E,'Savings from Apr 13 to Feb 14'!V17),'Savings from Apr 13 to Feb 14'!R17&lt;INDEX(Workings!F:F,'Savings from Apr 13 to Feb 14'!V17)),1,0)</f>
        <v>1</v>
      </c>
      <c r="Y17" s="22">
        <f>IF(R17&gt;INDEX(Workings!F:F,'Savings from Apr 13 to Feb 14'!V17),1,0)</f>
        <v>0</v>
      </c>
      <c r="Z17" s="3">
        <f t="shared" si="9"/>
        <v>0</v>
      </c>
      <c r="AA17" s="3">
        <f t="shared" si="10"/>
        <v>8410.3016715119993</v>
      </c>
      <c r="AB17" s="3">
        <f t="shared" si="11"/>
        <v>0</v>
      </c>
      <c r="AC17" s="3">
        <f>IF(AB17=0,0,(R17-INDEX(Workings!F:F,MATCH('Savings from Apr 13 to Feb 14'!G17,Workings!A:A,0))))*M17</f>
        <v>0</v>
      </c>
    </row>
    <row r="18" spans="1:29" hidden="1" x14ac:dyDescent="0.25">
      <c r="A18" s="22">
        <v>16</v>
      </c>
      <c r="B18" s="1" t="s">
        <v>613</v>
      </c>
      <c r="C18" s="1" t="s">
        <v>614</v>
      </c>
      <c r="D18" s="1" t="s">
        <v>569</v>
      </c>
      <c r="E18" s="1" t="s">
        <v>213</v>
      </c>
      <c r="F18" s="1" t="s">
        <v>615</v>
      </c>
      <c r="G18" s="1" t="s">
        <v>616</v>
      </c>
      <c r="H18" s="1" t="s">
        <v>617</v>
      </c>
      <c r="I18" s="1" t="s">
        <v>23</v>
      </c>
      <c r="J18" s="1">
        <v>139</v>
      </c>
      <c r="K18" s="1" t="s">
        <v>23</v>
      </c>
      <c r="L18" s="1">
        <v>129</v>
      </c>
      <c r="M18" s="31">
        <v>1</v>
      </c>
      <c r="N18" s="2">
        <v>1</v>
      </c>
      <c r="O18" s="2">
        <f t="shared" si="0"/>
        <v>129</v>
      </c>
      <c r="P18" s="2">
        <f t="shared" si="1"/>
        <v>10</v>
      </c>
      <c r="Q18" s="1">
        <v>61.917879999999997</v>
      </c>
      <c r="R18" s="44">
        <f t="shared" si="2"/>
        <v>7987.4065199999995</v>
      </c>
      <c r="S18" s="34">
        <f t="shared" si="3"/>
        <v>7987.4065199999995</v>
      </c>
      <c r="T18" s="3">
        <f t="shared" si="4"/>
        <v>619.17879999999991</v>
      </c>
      <c r="U18" s="4">
        <f t="shared" si="5"/>
        <v>7.7519379844961239E-2</v>
      </c>
      <c r="V18" s="23">
        <f>MATCH(G18,Workings!A:A,0)</f>
        <v>61</v>
      </c>
      <c r="W18" s="22">
        <f>IF(R18&lt;INDEX(Workings!E:E,'Savings from Apr 13 to Feb 14'!V18),1,0)</f>
        <v>0</v>
      </c>
      <c r="X18" s="22">
        <f>IF(AND('Savings from Apr 13 to Feb 14'!R18&gt;INDEX(Workings!E:E,'Savings from Apr 13 to Feb 14'!V18),'Savings from Apr 13 to Feb 14'!R18&lt;INDEX(Workings!F:F,'Savings from Apr 13 to Feb 14'!V18)),1,0)</f>
        <v>1</v>
      </c>
      <c r="Y18" s="22">
        <f>IF(R18&gt;INDEX(Workings!F:F,'Savings from Apr 13 to Feb 14'!V18),1,0)</f>
        <v>0</v>
      </c>
      <c r="Z18" s="3">
        <f t="shared" si="9"/>
        <v>0</v>
      </c>
      <c r="AA18" s="3">
        <f t="shared" si="10"/>
        <v>7987.4065199999995</v>
      </c>
      <c r="AB18" s="3">
        <f t="shared" si="11"/>
        <v>0</v>
      </c>
      <c r="AC18" s="3">
        <f>IF(AB18=0,0,(R18-INDEX(Workings!F:F,MATCH('Savings from Apr 13 to Feb 14'!G18,Workings!A:A,0))))*M18</f>
        <v>0</v>
      </c>
    </row>
    <row r="19" spans="1:29" hidden="1" x14ac:dyDescent="0.25">
      <c r="A19" s="22">
        <v>17</v>
      </c>
      <c r="B19" s="1" t="s">
        <v>263</v>
      </c>
      <c r="C19" s="5">
        <v>41516</v>
      </c>
      <c r="D19" s="1" t="s">
        <v>25</v>
      </c>
      <c r="E19" s="1" t="s">
        <v>259</v>
      </c>
      <c r="F19" s="1" t="s">
        <v>750</v>
      </c>
      <c r="G19" s="1" t="s">
        <v>266</v>
      </c>
      <c r="H19" s="1"/>
      <c r="I19" s="1" t="s">
        <v>32</v>
      </c>
      <c r="J19" s="1">
        <v>147</v>
      </c>
      <c r="K19" s="1" t="s">
        <v>32</v>
      </c>
      <c r="L19" s="1">
        <v>137</v>
      </c>
      <c r="M19" s="31">
        <v>6</v>
      </c>
      <c r="N19" s="7">
        <v>1.3247</v>
      </c>
      <c r="O19" s="2">
        <f t="shared" si="0"/>
        <v>1088.9033999999999</v>
      </c>
      <c r="P19" s="2">
        <f t="shared" si="1"/>
        <v>79.481999999999999</v>
      </c>
      <c r="Q19" s="1">
        <v>62.243479999999998</v>
      </c>
      <c r="R19" s="44">
        <f t="shared" si="2"/>
        <v>11296.189499971997</v>
      </c>
      <c r="S19" s="34">
        <f t="shared" si="3"/>
        <v>67777.136999831986</v>
      </c>
      <c r="T19" s="3">
        <f t="shared" si="4"/>
        <v>4947.2362773599998</v>
      </c>
      <c r="U19" s="4">
        <f t="shared" si="5"/>
        <v>7.2992700729927015E-2</v>
      </c>
      <c r="V19" s="23">
        <f>MATCH(G19,Workings!A:A,0)</f>
        <v>17</v>
      </c>
      <c r="W19" s="22">
        <f>IF(R19&lt;INDEX(Workings!E:E,'Savings from Apr 13 to Feb 14'!V19),1,0)</f>
        <v>0</v>
      </c>
      <c r="X19" s="22">
        <f>IF(AND('Savings from Apr 13 to Feb 14'!R19&gt;INDEX(Workings!E:E,'Savings from Apr 13 to Feb 14'!V19),'Savings from Apr 13 to Feb 14'!R19&lt;INDEX(Workings!F:F,'Savings from Apr 13 to Feb 14'!V19)),1,0)</f>
        <v>1</v>
      </c>
      <c r="Y19" s="22">
        <f>IF(R19&gt;INDEX(Workings!F:F,'Savings from Apr 13 to Feb 14'!V19),1,0)</f>
        <v>0</v>
      </c>
      <c r="Z19" s="3">
        <f t="shared" si="9"/>
        <v>0</v>
      </c>
      <c r="AA19" s="3">
        <f t="shared" si="10"/>
        <v>67777.136999831986</v>
      </c>
      <c r="AB19" s="3">
        <f t="shared" si="11"/>
        <v>0</v>
      </c>
      <c r="AC19" s="3">
        <f>IF(AB19=0,0,(R19-INDEX(Workings!F:F,MATCH('Savings from Apr 13 to Feb 14'!G19,Workings!A:A,0))))*M19</f>
        <v>0</v>
      </c>
    </row>
    <row r="20" spans="1:29" hidden="1" x14ac:dyDescent="0.25">
      <c r="A20" s="22">
        <v>18</v>
      </c>
      <c r="B20" s="1" t="s">
        <v>264</v>
      </c>
      <c r="C20" s="5">
        <v>41516</v>
      </c>
      <c r="D20" s="1" t="s">
        <v>15</v>
      </c>
      <c r="E20" s="1" t="s">
        <v>261</v>
      </c>
      <c r="F20" s="1" t="s">
        <v>265</v>
      </c>
      <c r="G20" s="1" t="s">
        <v>266</v>
      </c>
      <c r="H20" s="1" t="s">
        <v>267</v>
      </c>
      <c r="I20" s="1" t="s">
        <v>32</v>
      </c>
      <c r="J20" s="1">
        <v>147</v>
      </c>
      <c r="K20" s="1" t="s">
        <v>32</v>
      </c>
      <c r="L20" s="1">
        <v>137</v>
      </c>
      <c r="M20" s="31">
        <v>6</v>
      </c>
      <c r="N20" s="7">
        <v>1.3247</v>
      </c>
      <c r="O20" s="2">
        <f t="shared" si="0"/>
        <v>1088.9033999999999</v>
      </c>
      <c r="P20" s="2">
        <f t="shared" si="1"/>
        <v>79.481999999999999</v>
      </c>
      <c r="Q20" s="1">
        <v>62.243479999999998</v>
      </c>
      <c r="R20" s="44">
        <f t="shared" si="2"/>
        <v>11296.189499971997</v>
      </c>
      <c r="S20" s="34">
        <f t="shared" si="3"/>
        <v>67777.136999831986</v>
      </c>
      <c r="T20" s="3">
        <f t="shared" si="4"/>
        <v>4947.2362773599998</v>
      </c>
      <c r="U20" s="4">
        <f t="shared" si="5"/>
        <v>7.2992700729927015E-2</v>
      </c>
      <c r="V20" s="23">
        <f>MATCH(G20,Workings!A:A,0)</f>
        <v>17</v>
      </c>
      <c r="W20" s="22">
        <f>IF(R20&lt;INDEX(Workings!E:E,'Savings from Apr 13 to Feb 14'!V20),1,0)</f>
        <v>0</v>
      </c>
      <c r="X20" s="22">
        <f>IF(AND('Savings from Apr 13 to Feb 14'!R20&gt;INDEX(Workings!E:E,'Savings from Apr 13 to Feb 14'!V20),'Savings from Apr 13 to Feb 14'!R20&lt;INDEX(Workings!F:F,'Savings from Apr 13 to Feb 14'!V20)),1,0)</f>
        <v>1</v>
      </c>
      <c r="Y20" s="22">
        <f>IF(R20&gt;INDEX(Workings!F:F,'Savings from Apr 13 to Feb 14'!V20),1,0)</f>
        <v>0</v>
      </c>
      <c r="Z20" s="3">
        <f t="shared" si="9"/>
        <v>0</v>
      </c>
      <c r="AA20" s="3">
        <f t="shared" si="10"/>
        <v>67777.136999831986</v>
      </c>
      <c r="AB20" s="3">
        <f t="shared" si="11"/>
        <v>0</v>
      </c>
      <c r="AC20" s="3">
        <f>IF(AB20=0,0,(R20-INDEX(Workings!F:F,MATCH('Savings from Apr 13 to Feb 14'!G20,Workings!A:A,0))))*M20</f>
        <v>0</v>
      </c>
    </row>
    <row r="21" spans="1:29" hidden="1" x14ac:dyDescent="0.25">
      <c r="A21" s="22">
        <v>19</v>
      </c>
      <c r="B21" s="1" t="s">
        <v>445</v>
      </c>
      <c r="C21" s="1" t="s">
        <v>446</v>
      </c>
      <c r="D21" s="1" t="s">
        <v>15</v>
      </c>
      <c r="E21" s="1" t="s">
        <v>66</v>
      </c>
      <c r="F21" s="1" t="s">
        <v>447</v>
      </c>
      <c r="G21" s="1" t="s">
        <v>266</v>
      </c>
      <c r="H21" s="1" t="s">
        <v>267</v>
      </c>
      <c r="I21" s="1" t="s">
        <v>32</v>
      </c>
      <c r="J21" s="1">
        <v>151</v>
      </c>
      <c r="K21" s="1" t="s">
        <v>32</v>
      </c>
      <c r="L21" s="1">
        <v>141</v>
      </c>
      <c r="M21" s="31">
        <v>3</v>
      </c>
      <c r="N21" s="7">
        <v>1.3611500000000001</v>
      </c>
      <c r="O21" s="2">
        <f t="shared" si="0"/>
        <v>575.76645000000008</v>
      </c>
      <c r="P21" s="2">
        <f t="shared" si="1"/>
        <v>40.834500000000006</v>
      </c>
      <c r="Q21" s="1">
        <v>61.917879999999997</v>
      </c>
      <c r="R21" s="44">
        <f t="shared" si="2"/>
        <v>11883.412653042002</v>
      </c>
      <c r="S21" s="34">
        <f t="shared" si="3"/>
        <v>35650.237959126003</v>
      </c>
      <c r="T21" s="3">
        <f t="shared" si="4"/>
        <v>2528.3856708600001</v>
      </c>
      <c r="U21" s="4">
        <f t="shared" si="5"/>
        <v>7.0921985815602828E-2</v>
      </c>
      <c r="V21" s="23">
        <f>MATCH(G21,Workings!A:A,0)</f>
        <v>17</v>
      </c>
      <c r="W21" s="22">
        <f>IF(R21&lt;INDEX(Workings!E:E,'Savings from Apr 13 to Feb 14'!V21),1,0)</f>
        <v>0</v>
      </c>
      <c r="X21" s="22">
        <f>IF(AND('Savings from Apr 13 to Feb 14'!R21&gt;INDEX(Workings!E:E,'Savings from Apr 13 to Feb 14'!V21),'Savings from Apr 13 to Feb 14'!R21&lt;INDEX(Workings!F:F,'Savings from Apr 13 to Feb 14'!V21)),1,0)</f>
        <v>1</v>
      </c>
      <c r="Y21" s="22">
        <f>IF(R21&gt;INDEX(Workings!F:F,'Savings from Apr 13 to Feb 14'!V21),1,0)</f>
        <v>0</v>
      </c>
      <c r="Z21" s="3">
        <f t="shared" si="9"/>
        <v>0</v>
      </c>
      <c r="AA21" s="3">
        <f t="shared" si="10"/>
        <v>35650.237959126003</v>
      </c>
      <c r="AB21" s="3">
        <f t="shared" si="11"/>
        <v>0</v>
      </c>
      <c r="AC21" s="3">
        <f>IF(AB21=0,0,(R21-INDEX(Workings!F:F,MATCH('Savings from Apr 13 to Feb 14'!G21,Workings!A:A,0))))*M21</f>
        <v>0</v>
      </c>
    </row>
    <row r="22" spans="1:29" hidden="1" x14ac:dyDescent="0.25">
      <c r="A22" s="22">
        <v>20</v>
      </c>
      <c r="B22" s="1" t="s">
        <v>92</v>
      </c>
      <c r="C22" s="5">
        <v>41410</v>
      </c>
      <c r="D22" s="1" t="s">
        <v>15</v>
      </c>
      <c r="E22" s="1" t="s">
        <v>60</v>
      </c>
      <c r="F22" s="1" t="s">
        <v>93</v>
      </c>
      <c r="G22" s="1" t="s">
        <v>94</v>
      </c>
      <c r="H22" s="1" t="s">
        <v>82</v>
      </c>
      <c r="I22" s="1" t="s">
        <v>32</v>
      </c>
      <c r="J22" s="1">
        <v>189</v>
      </c>
      <c r="K22" s="1" t="s">
        <v>32</v>
      </c>
      <c r="L22" s="1">
        <v>179</v>
      </c>
      <c r="M22" s="31">
        <v>2</v>
      </c>
      <c r="N22" s="2">
        <v>1.3059000000000001</v>
      </c>
      <c r="O22" s="2">
        <f t="shared" si="0"/>
        <v>467.51220000000001</v>
      </c>
      <c r="P22" s="2">
        <f t="shared" si="1"/>
        <v>26.118000000000002</v>
      </c>
      <c r="Q22" s="1">
        <v>55.799210000000002</v>
      </c>
      <c r="R22" s="44">
        <f t="shared" si="2"/>
        <v>13043.405712681</v>
      </c>
      <c r="S22" s="34">
        <f t="shared" si="3"/>
        <v>26086.811425362001</v>
      </c>
      <c r="T22" s="3">
        <f t="shared" si="4"/>
        <v>1457.3637667800001</v>
      </c>
      <c r="U22" s="4">
        <f t="shared" si="5"/>
        <v>5.5865921787709501E-2</v>
      </c>
      <c r="V22" s="23">
        <f>MATCH(G22,Workings!A:A,0)</f>
        <v>11</v>
      </c>
      <c r="W22" s="22">
        <f>IF(R22&lt;INDEX(Workings!E:E,'Savings from Apr 13 to Feb 14'!V22),1,0)</f>
        <v>0</v>
      </c>
      <c r="X22" s="22">
        <f>IF(AND('Savings from Apr 13 to Feb 14'!R22&gt;INDEX(Workings!E:E,'Savings from Apr 13 to Feb 14'!V22),'Savings from Apr 13 to Feb 14'!R22&lt;INDEX(Workings!F:F,'Savings from Apr 13 to Feb 14'!V22)),1,0)</f>
        <v>1</v>
      </c>
      <c r="Y22" s="22">
        <f>IF(R22&gt;INDEX(Workings!F:F,'Savings from Apr 13 to Feb 14'!V22),1,0)</f>
        <v>0</v>
      </c>
      <c r="Z22" s="3">
        <f t="shared" si="9"/>
        <v>0</v>
      </c>
      <c r="AA22" s="3">
        <f t="shared" si="10"/>
        <v>26086.811425362001</v>
      </c>
      <c r="AB22" s="3">
        <f t="shared" si="11"/>
        <v>0</v>
      </c>
      <c r="AC22" s="3">
        <f>IF(AB22=0,0,(R22-INDEX(Workings!F:F,MATCH('Savings from Apr 13 to Feb 14'!G22,Workings!A:A,0))))*M22</f>
        <v>0</v>
      </c>
    </row>
    <row r="23" spans="1:29" hidden="1" x14ac:dyDescent="0.25">
      <c r="A23" s="22">
        <v>21</v>
      </c>
      <c r="B23" s="1" t="s">
        <v>99</v>
      </c>
      <c r="C23" s="5">
        <v>41410</v>
      </c>
      <c r="D23" s="1" t="s">
        <v>15</v>
      </c>
      <c r="E23" s="1" t="s">
        <v>96</v>
      </c>
      <c r="F23" s="1" t="s">
        <v>93</v>
      </c>
      <c r="G23" s="1" t="s">
        <v>94</v>
      </c>
      <c r="H23" s="1" t="s">
        <v>82</v>
      </c>
      <c r="I23" s="1" t="s">
        <v>32</v>
      </c>
      <c r="J23" s="1">
        <v>155</v>
      </c>
      <c r="K23" s="1" t="s">
        <v>32</v>
      </c>
      <c r="L23" s="1">
        <v>145</v>
      </c>
      <c r="M23" s="31">
        <v>5</v>
      </c>
      <c r="N23" s="2">
        <v>1.3059000000000001</v>
      </c>
      <c r="O23" s="2">
        <f t="shared" si="0"/>
        <v>946.77750000000003</v>
      </c>
      <c r="P23" s="2">
        <f t="shared" si="1"/>
        <v>65.295000000000002</v>
      </c>
      <c r="Q23" s="1">
        <v>55.799210000000002</v>
      </c>
      <c r="R23" s="44">
        <f t="shared" si="2"/>
        <v>10565.887309155001</v>
      </c>
      <c r="S23" s="34">
        <f t="shared" si="3"/>
        <v>52829.436545775003</v>
      </c>
      <c r="T23" s="3">
        <f t="shared" si="4"/>
        <v>3643.4094169500004</v>
      </c>
      <c r="U23" s="4">
        <f t="shared" si="5"/>
        <v>6.8965517241379309E-2</v>
      </c>
      <c r="V23" s="23">
        <f>MATCH(G23,Workings!A:A,0)</f>
        <v>11</v>
      </c>
      <c r="W23" s="22">
        <f>IF(R23&lt;INDEX(Workings!E:E,'Savings from Apr 13 to Feb 14'!V23),1,0)</f>
        <v>1</v>
      </c>
      <c r="X23" s="22">
        <f>IF(AND('Savings from Apr 13 to Feb 14'!R23&gt;INDEX(Workings!E:E,'Savings from Apr 13 to Feb 14'!V23),'Savings from Apr 13 to Feb 14'!R23&lt;INDEX(Workings!F:F,'Savings from Apr 13 to Feb 14'!V23)),1,0)</f>
        <v>0</v>
      </c>
      <c r="Y23" s="22">
        <f>IF(R23&gt;INDEX(Workings!F:F,'Savings from Apr 13 to Feb 14'!V23),1,0)</f>
        <v>0</v>
      </c>
      <c r="Z23" s="3">
        <f t="shared" si="9"/>
        <v>52829.43654577501</v>
      </c>
      <c r="AA23" s="3">
        <f t="shared" si="10"/>
        <v>0</v>
      </c>
      <c r="AB23" s="3">
        <f t="shared" si="11"/>
        <v>0</v>
      </c>
      <c r="AC23" s="3">
        <f>IF(AB23=0,0,(R23-INDEX(Workings!F:F,MATCH('Savings from Apr 13 to Feb 14'!G23,Workings!A:A,0))))*M23</f>
        <v>0</v>
      </c>
    </row>
    <row r="24" spans="1:29" hidden="1" x14ac:dyDescent="0.25">
      <c r="A24" s="22">
        <v>22</v>
      </c>
      <c r="B24" s="1" t="s">
        <v>108</v>
      </c>
      <c r="C24" s="5">
        <v>41404</v>
      </c>
      <c r="D24" s="1" t="s">
        <v>15</v>
      </c>
      <c r="E24" s="1" t="s">
        <v>109</v>
      </c>
      <c r="F24" s="1" t="s">
        <v>110</v>
      </c>
      <c r="G24" s="1" t="s">
        <v>94</v>
      </c>
      <c r="H24" s="1" t="s">
        <v>82</v>
      </c>
      <c r="I24" s="1" t="s">
        <v>32</v>
      </c>
      <c r="J24" s="1">
        <v>141</v>
      </c>
      <c r="K24" s="1" t="s">
        <v>32</v>
      </c>
      <c r="L24" s="1">
        <v>131</v>
      </c>
      <c r="M24" s="31">
        <v>3</v>
      </c>
      <c r="N24" s="2">
        <v>1.3059000000000001</v>
      </c>
      <c r="O24" s="2">
        <f t="shared" si="0"/>
        <v>513.21870000000001</v>
      </c>
      <c r="P24" s="2">
        <f t="shared" si="1"/>
        <v>39.177</v>
      </c>
      <c r="Q24" s="1">
        <v>55.799210000000002</v>
      </c>
      <c r="R24" s="44">
        <f t="shared" si="2"/>
        <v>9545.7326724089999</v>
      </c>
      <c r="S24" s="34">
        <f t="shared" si="3"/>
        <v>28637.198017227001</v>
      </c>
      <c r="T24" s="3">
        <f t="shared" si="4"/>
        <v>2186.04565017</v>
      </c>
      <c r="U24" s="4">
        <f t="shared" si="5"/>
        <v>7.6335877862595422E-2</v>
      </c>
      <c r="V24" s="23">
        <f>MATCH(G24,Workings!A:A,0)</f>
        <v>11</v>
      </c>
      <c r="W24" s="22">
        <f>IF(R24&lt;INDEX(Workings!E:E,'Savings from Apr 13 to Feb 14'!V24),1,0)</f>
        <v>1</v>
      </c>
      <c r="X24" s="22">
        <f>IF(AND('Savings from Apr 13 to Feb 14'!R24&gt;INDEX(Workings!E:E,'Savings from Apr 13 to Feb 14'!V24),'Savings from Apr 13 to Feb 14'!R24&lt;INDEX(Workings!F:F,'Savings from Apr 13 to Feb 14'!V24)),1,0)</f>
        <v>0</v>
      </c>
      <c r="Y24" s="22">
        <f>IF(R24&gt;INDEX(Workings!F:F,'Savings from Apr 13 to Feb 14'!V24),1,0)</f>
        <v>0</v>
      </c>
      <c r="Z24" s="3">
        <f t="shared" si="9"/>
        <v>28637.198017226998</v>
      </c>
      <c r="AA24" s="3">
        <f t="shared" si="10"/>
        <v>0</v>
      </c>
      <c r="AB24" s="3">
        <f t="shared" si="11"/>
        <v>0</v>
      </c>
      <c r="AC24" s="3">
        <f>IF(AB24=0,0,(R24-INDEX(Workings!F:F,MATCH('Savings from Apr 13 to Feb 14'!G24,Workings!A:A,0))))*M24</f>
        <v>0</v>
      </c>
    </row>
    <row r="25" spans="1:29" hidden="1" x14ac:dyDescent="0.25">
      <c r="A25" s="22">
        <v>23</v>
      </c>
      <c r="B25" s="1" t="s">
        <v>139</v>
      </c>
      <c r="C25" s="6" t="s">
        <v>140</v>
      </c>
      <c r="D25" s="1" t="s">
        <v>15</v>
      </c>
      <c r="E25" s="1" t="s">
        <v>47</v>
      </c>
      <c r="F25" s="1" t="s">
        <v>141</v>
      </c>
      <c r="G25" s="1" t="s">
        <v>94</v>
      </c>
      <c r="H25" s="1" t="s">
        <v>82</v>
      </c>
      <c r="I25" s="1" t="s">
        <v>32</v>
      </c>
      <c r="J25" s="1">
        <v>168</v>
      </c>
      <c r="K25" s="1" t="s">
        <v>32</v>
      </c>
      <c r="L25" s="1">
        <v>158</v>
      </c>
      <c r="M25" s="31">
        <v>3</v>
      </c>
      <c r="N25" s="2">
        <v>1.3059000000000001</v>
      </c>
      <c r="O25" s="2">
        <f t="shared" si="0"/>
        <v>618.99660000000006</v>
      </c>
      <c r="P25" s="2">
        <f t="shared" si="1"/>
        <v>39.177</v>
      </c>
      <c r="Q25" s="1">
        <v>55.799210000000002</v>
      </c>
      <c r="R25" s="44">
        <f t="shared" si="2"/>
        <v>11513.173757562001</v>
      </c>
      <c r="S25" s="34">
        <f t="shared" si="3"/>
        <v>34539.521272686005</v>
      </c>
      <c r="T25" s="3">
        <f t="shared" si="4"/>
        <v>2186.04565017</v>
      </c>
      <c r="U25" s="4">
        <f t="shared" si="5"/>
        <v>6.3291139240506319E-2</v>
      </c>
      <c r="V25" s="23">
        <f>MATCH(G25,Workings!A:A,0)</f>
        <v>11</v>
      </c>
      <c r="W25" s="22">
        <f>IF(R25&lt;INDEX(Workings!E:E,'Savings from Apr 13 to Feb 14'!V25),1,0)</f>
        <v>0</v>
      </c>
      <c r="X25" s="22">
        <f>IF(AND('Savings from Apr 13 to Feb 14'!R25&gt;INDEX(Workings!E:E,'Savings from Apr 13 to Feb 14'!V25),'Savings from Apr 13 to Feb 14'!R25&lt;INDEX(Workings!F:F,'Savings from Apr 13 to Feb 14'!V25)),1,0)</f>
        <v>1</v>
      </c>
      <c r="Y25" s="22">
        <f>IF(R25&gt;INDEX(Workings!F:F,'Savings from Apr 13 to Feb 14'!V25),1,0)</f>
        <v>0</v>
      </c>
      <c r="Z25" s="3">
        <f t="shared" si="9"/>
        <v>0</v>
      </c>
      <c r="AA25" s="3">
        <f t="shared" si="10"/>
        <v>34539.521272686005</v>
      </c>
      <c r="AB25" s="3">
        <f t="shared" si="11"/>
        <v>0</v>
      </c>
      <c r="AC25" s="3">
        <f>IF(AB25=0,0,(R25-INDEX(Workings!F:F,MATCH('Savings from Apr 13 to Feb 14'!G25,Workings!A:A,0))))*M25</f>
        <v>0</v>
      </c>
    </row>
    <row r="26" spans="1:29" hidden="1" x14ac:dyDescent="0.25">
      <c r="A26" s="22">
        <v>24</v>
      </c>
      <c r="B26" s="1" t="s">
        <v>237</v>
      </c>
      <c r="C26" s="1" t="s">
        <v>234</v>
      </c>
      <c r="D26" s="1" t="s">
        <v>15</v>
      </c>
      <c r="E26" s="1" t="s">
        <v>96</v>
      </c>
      <c r="F26" s="1" t="s">
        <v>93</v>
      </c>
      <c r="G26" s="1" t="s">
        <v>94</v>
      </c>
      <c r="H26" s="1" t="s">
        <v>82</v>
      </c>
      <c r="I26" s="1" t="s">
        <v>32</v>
      </c>
      <c r="J26" s="1">
        <v>146</v>
      </c>
      <c r="K26" s="1" t="s">
        <v>32</v>
      </c>
      <c r="L26" s="1">
        <v>136</v>
      </c>
      <c r="M26" s="31">
        <v>1</v>
      </c>
      <c r="N26" s="7">
        <v>1.3247</v>
      </c>
      <c r="O26" s="2">
        <f t="shared" si="0"/>
        <v>180.1592</v>
      </c>
      <c r="P26" s="2">
        <f t="shared" si="1"/>
        <v>13.247</v>
      </c>
      <c r="Q26" s="1">
        <v>62.243479999999998</v>
      </c>
      <c r="R26" s="44">
        <f t="shared" si="2"/>
        <v>11213.735562016</v>
      </c>
      <c r="S26" s="34">
        <f t="shared" si="3"/>
        <v>11213.735562016</v>
      </c>
      <c r="T26" s="3">
        <f t="shared" si="4"/>
        <v>824.53937955999993</v>
      </c>
      <c r="U26" s="4">
        <f t="shared" si="5"/>
        <v>7.3529411764705885E-2</v>
      </c>
      <c r="V26" s="23">
        <f>MATCH(G26,Workings!A:A,0)</f>
        <v>11</v>
      </c>
      <c r="W26" s="22">
        <f>IF(R26&lt;INDEX(Workings!E:E,'Savings from Apr 13 to Feb 14'!V26),1,0)</f>
        <v>0</v>
      </c>
      <c r="X26" s="22">
        <f>IF(AND('Savings from Apr 13 to Feb 14'!R26&gt;INDEX(Workings!E:E,'Savings from Apr 13 to Feb 14'!V26),'Savings from Apr 13 to Feb 14'!R26&lt;INDEX(Workings!F:F,'Savings from Apr 13 to Feb 14'!V26)),1,0)</f>
        <v>1</v>
      </c>
      <c r="Y26" s="22">
        <f>IF(R26&gt;INDEX(Workings!F:F,'Savings from Apr 13 to Feb 14'!V26),1,0)</f>
        <v>0</v>
      </c>
      <c r="Z26" s="3">
        <f t="shared" si="9"/>
        <v>0</v>
      </c>
      <c r="AA26" s="3">
        <f t="shared" si="10"/>
        <v>11213.735562016</v>
      </c>
      <c r="AB26" s="3">
        <f t="shared" si="11"/>
        <v>0</v>
      </c>
      <c r="AC26" s="3">
        <f>IF(AB26=0,0,(R26-INDEX(Workings!F:F,MATCH('Savings from Apr 13 to Feb 14'!G26,Workings!A:A,0))))*M26</f>
        <v>0</v>
      </c>
    </row>
    <row r="27" spans="1:29" hidden="1" x14ac:dyDescent="0.25">
      <c r="A27" s="22">
        <v>25</v>
      </c>
      <c r="B27" s="1" t="s">
        <v>280</v>
      </c>
      <c r="C27" s="5">
        <v>41508</v>
      </c>
      <c r="D27" s="1" t="s">
        <v>15</v>
      </c>
      <c r="E27" s="1" t="s">
        <v>66</v>
      </c>
      <c r="F27" s="1" t="s">
        <v>93</v>
      </c>
      <c r="G27" s="1" t="s">
        <v>94</v>
      </c>
      <c r="H27" s="1" t="s">
        <v>82</v>
      </c>
      <c r="I27" s="1" t="s">
        <v>32</v>
      </c>
      <c r="J27" s="1">
        <v>180</v>
      </c>
      <c r="K27" s="1" t="s">
        <v>32</v>
      </c>
      <c r="L27" s="1">
        <v>170</v>
      </c>
      <c r="M27" s="31">
        <v>1</v>
      </c>
      <c r="N27" s="7">
        <v>1.3247</v>
      </c>
      <c r="O27" s="2">
        <f t="shared" si="0"/>
        <v>225.19900000000001</v>
      </c>
      <c r="P27" s="2">
        <f t="shared" si="1"/>
        <v>13.247</v>
      </c>
      <c r="Q27" s="1">
        <v>62.243479999999998</v>
      </c>
      <c r="R27" s="44">
        <f t="shared" si="2"/>
        <v>14017.16945252</v>
      </c>
      <c r="S27" s="34">
        <f t="shared" si="3"/>
        <v>14017.16945252</v>
      </c>
      <c r="T27" s="3">
        <f t="shared" si="4"/>
        <v>824.53937955999993</v>
      </c>
      <c r="U27" s="4">
        <f t="shared" si="5"/>
        <v>5.8823529411764698E-2</v>
      </c>
      <c r="V27" s="23">
        <f>MATCH(G27,Workings!A:A,0)</f>
        <v>11</v>
      </c>
      <c r="W27" s="22">
        <f>IF(R27&lt;INDEX(Workings!E:E,'Savings from Apr 13 to Feb 14'!V27),1,0)</f>
        <v>0</v>
      </c>
      <c r="X27" s="22">
        <f>IF(AND('Savings from Apr 13 to Feb 14'!R27&gt;INDEX(Workings!E:E,'Savings from Apr 13 to Feb 14'!V27),'Savings from Apr 13 to Feb 14'!R27&lt;INDEX(Workings!F:F,'Savings from Apr 13 to Feb 14'!V27)),1,0)</f>
        <v>0</v>
      </c>
      <c r="Y27" s="22">
        <f>IF(R27&gt;INDEX(Workings!F:F,'Savings from Apr 13 to Feb 14'!V27),1,0)</f>
        <v>1</v>
      </c>
      <c r="Z27" s="3">
        <f t="shared" si="9"/>
        <v>0</v>
      </c>
      <c r="AA27" s="3">
        <f t="shared" si="10"/>
        <v>0</v>
      </c>
      <c r="AB27" s="3">
        <f t="shared" si="11"/>
        <v>14017.16945252</v>
      </c>
      <c r="AC27" s="3">
        <f>IF(AB27=0,0,(R27-INDEX(Workings!F:F,MATCH('Savings from Apr 13 to Feb 14'!G27,Workings!A:A,0))))*M27</f>
        <v>937.16945252000005</v>
      </c>
    </row>
    <row r="28" spans="1:29" hidden="1" x14ac:dyDescent="0.25">
      <c r="A28" s="22">
        <v>26</v>
      </c>
      <c r="B28" s="1" t="s">
        <v>288</v>
      </c>
      <c r="C28" s="5">
        <v>41507</v>
      </c>
      <c r="D28" s="1" t="s">
        <v>15</v>
      </c>
      <c r="E28" s="1" t="s">
        <v>28</v>
      </c>
      <c r="F28" s="1" t="s">
        <v>93</v>
      </c>
      <c r="G28" s="1" t="s">
        <v>94</v>
      </c>
      <c r="H28" s="1" t="s">
        <v>82</v>
      </c>
      <c r="I28" s="1" t="s">
        <v>32</v>
      </c>
      <c r="J28" s="1">
        <v>172</v>
      </c>
      <c r="K28" s="1" t="s">
        <v>32</v>
      </c>
      <c r="L28" s="1">
        <v>162</v>
      </c>
      <c r="M28" s="31">
        <v>1</v>
      </c>
      <c r="N28" s="7">
        <v>1.3247</v>
      </c>
      <c r="O28" s="2">
        <f t="shared" si="0"/>
        <v>214.60140000000001</v>
      </c>
      <c r="P28" s="2">
        <f t="shared" si="1"/>
        <v>13.247</v>
      </c>
      <c r="Q28" s="1">
        <v>62.243479999999998</v>
      </c>
      <c r="R28" s="44">
        <f t="shared" si="2"/>
        <v>13357.537948872001</v>
      </c>
      <c r="S28" s="34">
        <f t="shared" si="3"/>
        <v>13357.537948872001</v>
      </c>
      <c r="T28" s="3">
        <f t="shared" si="4"/>
        <v>824.53937955999993</v>
      </c>
      <c r="U28" s="4">
        <f t="shared" si="5"/>
        <v>6.1728395061728385E-2</v>
      </c>
      <c r="V28" s="23">
        <f>MATCH(G28,Workings!A:A,0)</f>
        <v>11</v>
      </c>
      <c r="W28" s="22">
        <f>IF(R28&lt;INDEX(Workings!E:E,'Savings from Apr 13 to Feb 14'!V28),1,0)</f>
        <v>0</v>
      </c>
      <c r="X28" s="22">
        <f>IF(AND('Savings from Apr 13 to Feb 14'!R28&gt;INDEX(Workings!E:E,'Savings from Apr 13 to Feb 14'!V28),'Savings from Apr 13 to Feb 14'!R28&lt;INDEX(Workings!F:F,'Savings from Apr 13 to Feb 14'!V28)),1,0)</f>
        <v>0</v>
      </c>
      <c r="Y28" s="22">
        <f>IF(R28&gt;INDEX(Workings!F:F,'Savings from Apr 13 to Feb 14'!V28),1,0)</f>
        <v>1</v>
      </c>
      <c r="Z28" s="3">
        <f t="shared" si="9"/>
        <v>0</v>
      </c>
      <c r="AA28" s="3">
        <f t="shared" si="10"/>
        <v>0</v>
      </c>
      <c r="AB28" s="3">
        <f t="shared" si="11"/>
        <v>13357.537948872001</v>
      </c>
      <c r="AC28" s="3">
        <f>IF(AB28=0,0,(R28-INDEX(Workings!F:F,MATCH('Savings from Apr 13 to Feb 14'!G28,Workings!A:A,0))))*M28</f>
        <v>277.53794887200092</v>
      </c>
    </row>
    <row r="29" spans="1:29" hidden="1" x14ac:dyDescent="0.25">
      <c r="A29" s="22">
        <v>27</v>
      </c>
      <c r="B29" s="1" t="s">
        <v>292</v>
      </c>
      <c r="C29" s="5">
        <v>41500</v>
      </c>
      <c r="D29" s="1" t="s">
        <v>15</v>
      </c>
      <c r="E29" s="1" t="s">
        <v>66</v>
      </c>
      <c r="F29" s="1" t="s">
        <v>293</v>
      </c>
      <c r="G29" s="1" t="s">
        <v>94</v>
      </c>
      <c r="H29" s="1"/>
      <c r="I29" s="1" t="s">
        <v>32</v>
      </c>
      <c r="J29" s="1">
        <v>175</v>
      </c>
      <c r="K29" s="1" t="s">
        <v>32</v>
      </c>
      <c r="L29" s="1">
        <v>165</v>
      </c>
      <c r="M29" s="31">
        <v>1</v>
      </c>
      <c r="N29" s="7">
        <v>1.3247</v>
      </c>
      <c r="O29" s="2">
        <f t="shared" si="0"/>
        <v>218.57550000000001</v>
      </c>
      <c r="P29" s="2">
        <f t="shared" si="1"/>
        <v>13.247</v>
      </c>
      <c r="Q29" s="1">
        <v>62.243479999999998</v>
      </c>
      <c r="R29" s="44">
        <f t="shared" si="2"/>
        <v>13604.89976274</v>
      </c>
      <c r="S29" s="34">
        <f t="shared" si="3"/>
        <v>13604.89976274</v>
      </c>
      <c r="T29" s="3">
        <f t="shared" si="4"/>
        <v>824.53937955999993</v>
      </c>
      <c r="U29" s="4">
        <f t="shared" si="5"/>
        <v>6.0606060606060601E-2</v>
      </c>
      <c r="V29" s="23">
        <f>MATCH(G29,Workings!A:A,0)</f>
        <v>11</v>
      </c>
      <c r="W29" s="22">
        <f>IF(R29&lt;INDEX(Workings!E:E,'Savings from Apr 13 to Feb 14'!V29),1,0)</f>
        <v>0</v>
      </c>
      <c r="X29" s="22">
        <f>IF(AND('Savings from Apr 13 to Feb 14'!R29&gt;INDEX(Workings!E:E,'Savings from Apr 13 to Feb 14'!V29),'Savings from Apr 13 to Feb 14'!R29&lt;INDEX(Workings!F:F,'Savings from Apr 13 to Feb 14'!V29)),1,0)</f>
        <v>0</v>
      </c>
      <c r="Y29" s="22">
        <f>IF(R29&gt;INDEX(Workings!F:F,'Savings from Apr 13 to Feb 14'!V29),1,0)</f>
        <v>1</v>
      </c>
      <c r="Z29" s="3">
        <f t="shared" si="9"/>
        <v>0</v>
      </c>
      <c r="AA29" s="3">
        <f t="shared" si="10"/>
        <v>0</v>
      </c>
      <c r="AB29" s="3">
        <f t="shared" si="11"/>
        <v>13604.89976274</v>
      </c>
      <c r="AC29" s="3">
        <f>IF(AB29=0,0,(R29-INDEX(Workings!F:F,MATCH('Savings from Apr 13 to Feb 14'!G29,Workings!A:A,0))))*M29</f>
        <v>524.89976274000037</v>
      </c>
    </row>
    <row r="30" spans="1:29" hidden="1" x14ac:dyDescent="0.25">
      <c r="A30" s="22">
        <v>28</v>
      </c>
      <c r="B30" s="1" t="s">
        <v>385</v>
      </c>
      <c r="C30" s="1" t="s">
        <v>381</v>
      </c>
      <c r="D30" s="1" t="s">
        <v>15</v>
      </c>
      <c r="E30" s="1" t="s">
        <v>96</v>
      </c>
      <c r="F30" s="1" t="s">
        <v>93</v>
      </c>
      <c r="G30" s="1" t="s">
        <v>94</v>
      </c>
      <c r="H30" s="1" t="s">
        <v>82</v>
      </c>
      <c r="I30" s="1" t="s">
        <v>32</v>
      </c>
      <c r="J30" s="1">
        <v>182</v>
      </c>
      <c r="K30" s="1" t="s">
        <v>32</v>
      </c>
      <c r="L30" s="1">
        <v>172</v>
      </c>
      <c r="M30" s="31">
        <v>1</v>
      </c>
      <c r="N30" s="7">
        <v>1.3247</v>
      </c>
      <c r="O30" s="2">
        <f t="shared" si="0"/>
        <v>227.8484</v>
      </c>
      <c r="P30" s="2">
        <f t="shared" si="1"/>
        <v>13.247</v>
      </c>
      <c r="Q30" s="1">
        <v>62.243479999999998</v>
      </c>
      <c r="R30" s="44">
        <f t="shared" si="2"/>
        <v>14182.077328432</v>
      </c>
      <c r="S30" s="34">
        <f t="shared" si="3"/>
        <v>14182.077328432</v>
      </c>
      <c r="T30" s="3">
        <f t="shared" si="4"/>
        <v>824.53937955999993</v>
      </c>
      <c r="U30" s="4">
        <f t="shared" si="5"/>
        <v>5.8139534883720922E-2</v>
      </c>
      <c r="V30" s="23">
        <f>MATCH(G30,Workings!A:A,0)</f>
        <v>11</v>
      </c>
      <c r="W30" s="22">
        <f>IF(R30&lt;INDEX(Workings!E:E,'Savings from Apr 13 to Feb 14'!V30),1,0)</f>
        <v>0</v>
      </c>
      <c r="X30" s="22">
        <f>IF(AND('Savings from Apr 13 to Feb 14'!R30&gt;INDEX(Workings!E:E,'Savings from Apr 13 to Feb 14'!V30),'Savings from Apr 13 to Feb 14'!R30&lt;INDEX(Workings!F:F,'Savings from Apr 13 to Feb 14'!V30)),1,0)</f>
        <v>0</v>
      </c>
      <c r="Y30" s="22">
        <f>IF(R30&gt;INDEX(Workings!F:F,'Savings from Apr 13 to Feb 14'!V30),1,0)</f>
        <v>1</v>
      </c>
      <c r="Z30" s="3">
        <f t="shared" si="9"/>
        <v>0</v>
      </c>
      <c r="AA30" s="3">
        <f t="shared" si="10"/>
        <v>0</v>
      </c>
      <c r="AB30" s="3">
        <f t="shared" si="11"/>
        <v>14182.077328432</v>
      </c>
      <c r="AC30" s="3">
        <f>IF(AB30=0,0,(R30-INDEX(Workings!F:F,MATCH('Savings from Apr 13 to Feb 14'!G30,Workings!A:A,0))))*M30</f>
        <v>1102.0773284320003</v>
      </c>
    </row>
    <row r="31" spans="1:29" hidden="1" x14ac:dyDescent="0.25">
      <c r="A31" s="22">
        <v>29</v>
      </c>
      <c r="B31" s="1" t="s">
        <v>546</v>
      </c>
      <c r="C31" s="1" t="s">
        <v>540</v>
      </c>
      <c r="D31" s="1" t="s">
        <v>15</v>
      </c>
      <c r="E31" s="1" t="s">
        <v>96</v>
      </c>
      <c r="F31" s="1" t="s">
        <v>547</v>
      </c>
      <c r="G31" s="1" t="s">
        <v>94</v>
      </c>
      <c r="H31" s="1" t="s">
        <v>82</v>
      </c>
      <c r="I31" s="1" t="s">
        <v>32</v>
      </c>
      <c r="J31" s="1">
        <v>160</v>
      </c>
      <c r="K31" s="1" t="s">
        <v>32</v>
      </c>
      <c r="L31" s="1">
        <v>150</v>
      </c>
      <c r="M31" s="31">
        <v>1</v>
      </c>
      <c r="N31" s="2">
        <v>1.3611500000000001</v>
      </c>
      <c r="O31" s="2">
        <f t="shared" si="0"/>
        <v>204.17250000000001</v>
      </c>
      <c r="P31" s="2">
        <v>13.4969</v>
      </c>
      <c r="Q31" s="1">
        <v>61.917879999999997</v>
      </c>
      <c r="R31" s="44">
        <f t="shared" si="2"/>
        <v>12641.9283543</v>
      </c>
      <c r="S31" s="34">
        <f t="shared" si="3"/>
        <v>12641.9283543</v>
      </c>
      <c r="T31" s="3">
        <f t="shared" si="4"/>
        <v>835.69943457199997</v>
      </c>
      <c r="U31" s="4">
        <f t="shared" si="5"/>
        <v>6.6105376581077277E-2</v>
      </c>
      <c r="V31" s="23">
        <f>MATCH(G31,Workings!A:A,0)</f>
        <v>11</v>
      </c>
      <c r="W31" s="22">
        <f>IF(R31&lt;INDEX(Workings!E:E,'Savings from Apr 13 to Feb 14'!V31),1,0)</f>
        <v>0</v>
      </c>
      <c r="X31" s="22">
        <f>IF(AND('Savings from Apr 13 to Feb 14'!R31&gt;INDEX(Workings!E:E,'Savings from Apr 13 to Feb 14'!V31),'Savings from Apr 13 to Feb 14'!R31&lt;INDEX(Workings!F:F,'Savings from Apr 13 to Feb 14'!V31)),1,0)</f>
        <v>1</v>
      </c>
      <c r="Y31" s="22">
        <f>IF(R31&gt;INDEX(Workings!F:F,'Savings from Apr 13 to Feb 14'!V31),1,0)</f>
        <v>0</v>
      </c>
      <c r="Z31" s="3">
        <f t="shared" si="9"/>
        <v>0</v>
      </c>
      <c r="AA31" s="3">
        <f t="shared" si="10"/>
        <v>12641.9283543</v>
      </c>
      <c r="AB31" s="3">
        <f t="shared" si="11"/>
        <v>0</v>
      </c>
      <c r="AC31" s="3">
        <f>IF(AB31=0,0,(R31-INDEX(Workings!F:F,MATCH('Savings from Apr 13 to Feb 14'!G31,Workings!A:A,0))))*M31</f>
        <v>0</v>
      </c>
    </row>
    <row r="32" spans="1:29" hidden="1" x14ac:dyDescent="0.25">
      <c r="A32" s="22">
        <v>30</v>
      </c>
      <c r="B32" s="1" t="s">
        <v>601</v>
      </c>
      <c r="C32" s="1" t="s">
        <v>598</v>
      </c>
      <c r="D32" s="1" t="s">
        <v>25</v>
      </c>
      <c r="E32" s="1" t="s">
        <v>178</v>
      </c>
      <c r="F32" s="1" t="s">
        <v>602</v>
      </c>
      <c r="G32" s="1" t="s">
        <v>94</v>
      </c>
      <c r="H32" s="1" t="s">
        <v>82</v>
      </c>
      <c r="I32" s="1" t="s">
        <v>32</v>
      </c>
      <c r="J32" s="1">
        <v>189</v>
      </c>
      <c r="K32" s="1" t="s">
        <v>32</v>
      </c>
      <c r="L32" s="1">
        <v>169</v>
      </c>
      <c r="M32" s="31">
        <v>2</v>
      </c>
      <c r="N32" s="2">
        <v>1.3611500000000001</v>
      </c>
      <c r="O32" s="2">
        <f t="shared" si="0"/>
        <v>460.06870000000004</v>
      </c>
      <c r="P32" s="2">
        <f>(J32-L32)*M32*N32</f>
        <v>54.446000000000005</v>
      </c>
      <c r="Q32" s="1">
        <v>61.917879999999997</v>
      </c>
      <c r="R32" s="44">
        <f t="shared" si="2"/>
        <v>14243.239279178</v>
      </c>
      <c r="S32" s="34">
        <f t="shared" si="3"/>
        <v>28486.478558356001</v>
      </c>
      <c r="T32" s="3">
        <f t="shared" si="4"/>
        <v>3371.18089448</v>
      </c>
      <c r="U32" s="4">
        <f t="shared" si="5"/>
        <v>0.11834319526627218</v>
      </c>
      <c r="V32" s="23">
        <f>MATCH(G32,Workings!A:A,0)</f>
        <v>11</v>
      </c>
      <c r="W32" s="22">
        <f>IF(R32&lt;INDEX(Workings!E:E,'Savings from Apr 13 to Feb 14'!V32),1,0)</f>
        <v>0</v>
      </c>
      <c r="X32" s="22">
        <f>IF(AND('Savings from Apr 13 to Feb 14'!R32&gt;INDEX(Workings!E:E,'Savings from Apr 13 to Feb 14'!V32),'Savings from Apr 13 to Feb 14'!R32&lt;INDEX(Workings!F:F,'Savings from Apr 13 to Feb 14'!V32)),1,0)</f>
        <v>0</v>
      </c>
      <c r="Y32" s="22">
        <f>IF(R32&gt;INDEX(Workings!F:F,'Savings from Apr 13 to Feb 14'!V32),1,0)</f>
        <v>1</v>
      </c>
      <c r="Z32" s="3">
        <f t="shared" si="9"/>
        <v>0</v>
      </c>
      <c r="AA32" s="3">
        <f t="shared" si="10"/>
        <v>0</v>
      </c>
      <c r="AB32" s="3">
        <f t="shared" si="11"/>
        <v>28486.478558356001</v>
      </c>
      <c r="AC32" s="3">
        <f>IF(AB32=0,0,(R32-INDEX(Workings!F:F,MATCH('Savings from Apr 13 to Feb 14'!G32,Workings!A:A,0))))*M32</f>
        <v>2326.4785583560006</v>
      </c>
    </row>
    <row r="33" spans="1:29" hidden="1" x14ac:dyDescent="0.25">
      <c r="A33" s="22">
        <v>31</v>
      </c>
      <c r="B33" s="1" t="s">
        <v>474</v>
      </c>
      <c r="C33" s="1" t="s">
        <v>475</v>
      </c>
      <c r="D33" s="1" t="s">
        <v>15</v>
      </c>
      <c r="E33" s="1" t="s">
        <v>60</v>
      </c>
      <c r="F33" s="1" t="s">
        <v>476</v>
      </c>
      <c r="G33" s="1" t="s">
        <v>477</v>
      </c>
      <c r="H33" s="1" t="s">
        <v>478</v>
      </c>
      <c r="I33" s="1" t="s">
        <v>23</v>
      </c>
      <c r="J33" s="1">
        <v>166</v>
      </c>
      <c r="K33" s="1" t="s">
        <v>23</v>
      </c>
      <c r="L33" s="1">
        <v>156</v>
      </c>
      <c r="M33" s="31">
        <v>2</v>
      </c>
      <c r="N33" s="2">
        <v>1</v>
      </c>
      <c r="O33" s="2">
        <f t="shared" si="0"/>
        <v>312</v>
      </c>
      <c r="P33" s="2">
        <f>(J33-L33)*M33*N33</f>
        <v>20</v>
      </c>
      <c r="Q33" s="1">
        <v>61.917879999999997</v>
      </c>
      <c r="R33" s="44">
        <f t="shared" si="2"/>
        <v>9659.1892799999987</v>
      </c>
      <c r="S33" s="34">
        <f t="shared" si="3"/>
        <v>19318.378559999997</v>
      </c>
      <c r="T33" s="3">
        <f t="shared" si="4"/>
        <v>1238.3575999999998</v>
      </c>
      <c r="U33" s="4">
        <f t="shared" si="5"/>
        <v>6.4102564102564097E-2</v>
      </c>
      <c r="V33" s="23">
        <f>MATCH(G33,Workings!A:A,0)</f>
        <v>45</v>
      </c>
      <c r="W33" s="22">
        <f>IF(R33&lt;INDEX(Workings!E:E,'Savings from Apr 13 to Feb 14'!V33),1,0)</f>
        <v>0</v>
      </c>
      <c r="X33" s="22">
        <f>IF(AND('Savings from Apr 13 to Feb 14'!R33&gt;INDEX(Workings!E:E,'Savings from Apr 13 to Feb 14'!V33),'Savings from Apr 13 to Feb 14'!R33&lt;INDEX(Workings!F:F,'Savings from Apr 13 to Feb 14'!V33)),1,0)</f>
        <v>1</v>
      </c>
      <c r="Y33" s="22">
        <f>IF(R33&gt;INDEX(Workings!F:F,'Savings from Apr 13 to Feb 14'!V33),1,0)</f>
        <v>0</v>
      </c>
      <c r="Z33" s="3">
        <f t="shared" si="9"/>
        <v>0</v>
      </c>
      <c r="AA33" s="3">
        <f t="shared" si="10"/>
        <v>19318.378559999997</v>
      </c>
      <c r="AB33" s="3">
        <f t="shared" si="11"/>
        <v>0</v>
      </c>
      <c r="AC33" s="3">
        <f>IF(AB33=0,0,(R33-INDEX(Workings!F:F,MATCH('Savings from Apr 13 to Feb 14'!G33,Workings!A:A,0))))*M33</f>
        <v>0</v>
      </c>
    </row>
    <row r="34" spans="1:29" hidden="1" x14ac:dyDescent="0.25">
      <c r="A34" s="22">
        <v>32</v>
      </c>
      <c r="B34" s="1" t="s">
        <v>479</v>
      </c>
      <c r="C34" s="1" t="s">
        <v>475</v>
      </c>
      <c r="D34" s="1" t="s">
        <v>15</v>
      </c>
      <c r="E34" s="1" t="s">
        <v>35</v>
      </c>
      <c r="F34" s="1" t="s">
        <v>476</v>
      </c>
      <c r="G34" s="1" t="s">
        <v>477</v>
      </c>
      <c r="H34" s="1" t="s">
        <v>478</v>
      </c>
      <c r="I34" s="1" t="s">
        <v>23</v>
      </c>
      <c r="J34" s="1">
        <v>166</v>
      </c>
      <c r="K34" s="1" t="s">
        <v>23</v>
      </c>
      <c r="L34" s="1">
        <v>156</v>
      </c>
      <c r="M34" s="31">
        <v>2</v>
      </c>
      <c r="N34" s="2">
        <v>1</v>
      </c>
      <c r="O34" s="2">
        <f t="shared" si="0"/>
        <v>312</v>
      </c>
      <c r="P34" s="2">
        <f>(J34-L34)*M34*N34</f>
        <v>20</v>
      </c>
      <c r="Q34" s="1">
        <v>61.917879999999997</v>
      </c>
      <c r="R34" s="44">
        <f t="shared" si="2"/>
        <v>9659.1892799999987</v>
      </c>
      <c r="S34" s="34">
        <f t="shared" si="3"/>
        <v>19318.378559999997</v>
      </c>
      <c r="T34" s="3">
        <f t="shared" si="4"/>
        <v>1238.3575999999998</v>
      </c>
      <c r="U34" s="4">
        <f t="shared" si="5"/>
        <v>6.4102564102564097E-2</v>
      </c>
      <c r="V34" s="23">
        <f>MATCH(G34,Workings!A:A,0)</f>
        <v>45</v>
      </c>
      <c r="W34" s="22">
        <f>IF(R34&lt;INDEX(Workings!E:E,'Savings from Apr 13 to Feb 14'!V34),1,0)</f>
        <v>0</v>
      </c>
      <c r="X34" s="22">
        <f>IF(AND('Savings from Apr 13 to Feb 14'!R34&gt;INDEX(Workings!E:E,'Savings from Apr 13 to Feb 14'!V34),'Savings from Apr 13 to Feb 14'!R34&lt;INDEX(Workings!F:F,'Savings from Apr 13 to Feb 14'!V34)),1,0)</f>
        <v>1</v>
      </c>
      <c r="Y34" s="22">
        <f>IF(R34&gt;INDEX(Workings!F:F,'Savings from Apr 13 to Feb 14'!V34),1,0)</f>
        <v>0</v>
      </c>
      <c r="Z34" s="3">
        <f t="shared" si="9"/>
        <v>0</v>
      </c>
      <c r="AA34" s="3">
        <f t="shared" si="10"/>
        <v>19318.378559999997</v>
      </c>
      <c r="AB34" s="3">
        <f t="shared" si="11"/>
        <v>0</v>
      </c>
      <c r="AC34" s="3">
        <f>IF(AB34=0,0,(R34-INDEX(Workings!F:F,MATCH('Savings from Apr 13 to Feb 14'!G34,Workings!A:A,0))))*M34</f>
        <v>0</v>
      </c>
    </row>
    <row r="35" spans="1:29" hidden="1" x14ac:dyDescent="0.25">
      <c r="A35" s="22">
        <v>33</v>
      </c>
      <c r="B35" s="1" t="s">
        <v>525</v>
      </c>
      <c r="C35" s="1" t="s">
        <v>523</v>
      </c>
      <c r="D35" s="1" t="s">
        <v>15</v>
      </c>
      <c r="E35" s="1" t="s">
        <v>332</v>
      </c>
      <c r="F35" s="1" t="s">
        <v>526</v>
      </c>
      <c r="G35" s="1" t="s">
        <v>527</v>
      </c>
      <c r="H35" s="1" t="s">
        <v>31</v>
      </c>
      <c r="I35" s="1" t="s">
        <v>32</v>
      </c>
      <c r="J35" s="1">
        <v>84</v>
      </c>
      <c r="K35" s="1" t="s">
        <v>32</v>
      </c>
      <c r="L35" s="1">
        <v>74</v>
      </c>
      <c r="M35" s="31">
        <v>1</v>
      </c>
      <c r="N35" s="2">
        <v>1.3611500000000001</v>
      </c>
      <c r="O35" s="2">
        <f t="shared" si="0"/>
        <v>100.72510000000001</v>
      </c>
      <c r="P35" s="2">
        <v>13.4969</v>
      </c>
      <c r="Q35" s="1">
        <v>61.917879999999997</v>
      </c>
      <c r="R35" s="44">
        <f t="shared" si="2"/>
        <v>6236.6846547880004</v>
      </c>
      <c r="S35" s="34">
        <f t="shared" si="3"/>
        <v>6236.6846547880004</v>
      </c>
      <c r="T35" s="3">
        <f t="shared" si="4"/>
        <v>835.69943457199997</v>
      </c>
      <c r="U35" s="4">
        <f t="shared" si="5"/>
        <v>0.13399738496164312</v>
      </c>
      <c r="V35" s="23">
        <f>MATCH(G35,Workings!A:A,0)</f>
        <v>62</v>
      </c>
      <c r="W35" s="22">
        <f>IF(R35&lt;INDEX(Workings!E:E,'Savings from Apr 13 to Feb 14'!V35),1,0)</f>
        <v>0</v>
      </c>
      <c r="X35" s="22">
        <f>IF(AND('Savings from Apr 13 to Feb 14'!R35&gt;INDEX(Workings!E:E,'Savings from Apr 13 to Feb 14'!V35),'Savings from Apr 13 to Feb 14'!R35&lt;INDEX(Workings!F:F,'Savings from Apr 13 to Feb 14'!V35)),1,0)</f>
        <v>1</v>
      </c>
      <c r="Y35" s="22">
        <f>IF(R35&gt;INDEX(Workings!F:F,'Savings from Apr 13 to Feb 14'!V35),1,0)</f>
        <v>0</v>
      </c>
      <c r="Z35" s="3">
        <f t="shared" si="9"/>
        <v>0</v>
      </c>
      <c r="AA35" s="3">
        <f t="shared" si="10"/>
        <v>6236.6846547880004</v>
      </c>
      <c r="AB35" s="3">
        <f t="shared" si="11"/>
        <v>0</v>
      </c>
      <c r="AC35" s="3">
        <f>IF(AB35=0,0,(R35-INDEX(Workings!F:F,MATCH('Savings from Apr 13 to Feb 14'!G35,Workings!A:A,0))))*M35</f>
        <v>0</v>
      </c>
    </row>
    <row r="36" spans="1:29" hidden="1" x14ac:dyDescent="0.25">
      <c r="A36" s="22">
        <v>34</v>
      </c>
      <c r="B36" s="1" t="s">
        <v>214</v>
      </c>
      <c r="C36" s="1" t="s">
        <v>209</v>
      </c>
      <c r="D36" s="1" t="s">
        <v>15</v>
      </c>
      <c r="E36" s="1" t="s">
        <v>71</v>
      </c>
      <c r="F36" s="1" t="s">
        <v>215</v>
      </c>
      <c r="G36" s="1" t="s">
        <v>216</v>
      </c>
      <c r="H36" s="1" t="s">
        <v>153</v>
      </c>
      <c r="I36" s="1" t="s">
        <v>32</v>
      </c>
      <c r="J36" s="1">
        <v>64</v>
      </c>
      <c r="K36" s="1" t="s">
        <v>32</v>
      </c>
      <c r="L36" s="1">
        <v>54</v>
      </c>
      <c r="M36" s="31">
        <v>1</v>
      </c>
      <c r="N36" s="7">
        <v>1.3247</v>
      </c>
      <c r="O36" s="2">
        <f t="shared" si="0"/>
        <v>71.533799999999999</v>
      </c>
      <c r="P36" s="2">
        <f t="shared" ref="P36:P62" si="12">(J36-L36)*M36*N36</f>
        <v>13.247</v>
      </c>
      <c r="Q36" s="1">
        <v>62.243479999999998</v>
      </c>
      <c r="R36" s="44">
        <f t="shared" si="2"/>
        <v>4452.512649624</v>
      </c>
      <c r="S36" s="34">
        <f t="shared" si="3"/>
        <v>4452.512649624</v>
      </c>
      <c r="T36" s="3">
        <f t="shared" si="4"/>
        <v>824.53937955999993</v>
      </c>
      <c r="U36" s="4">
        <f t="shared" si="5"/>
        <v>0.18518518518518517</v>
      </c>
      <c r="V36" s="23">
        <f>MATCH(G36,Workings!A:A,0)</f>
        <v>63</v>
      </c>
      <c r="W36" s="22">
        <f>IF(R36&lt;INDEX(Workings!E:E,'Savings from Apr 13 to Feb 14'!V36),1,0)</f>
        <v>0</v>
      </c>
      <c r="X36" s="22">
        <f>IF(AND('Savings from Apr 13 to Feb 14'!R36&gt;INDEX(Workings!E:E,'Savings from Apr 13 to Feb 14'!V36),'Savings from Apr 13 to Feb 14'!R36&lt;INDEX(Workings!F:F,'Savings from Apr 13 to Feb 14'!V36)),1,0)</f>
        <v>1</v>
      </c>
      <c r="Y36" s="22">
        <f>IF(R36&gt;INDEX(Workings!F:F,'Savings from Apr 13 to Feb 14'!V36),1,0)</f>
        <v>0</v>
      </c>
      <c r="Z36" s="3">
        <f t="shared" si="9"/>
        <v>0</v>
      </c>
      <c r="AA36" s="3">
        <f t="shared" si="10"/>
        <v>4452.512649624</v>
      </c>
      <c r="AB36" s="3">
        <f t="shared" si="11"/>
        <v>0</v>
      </c>
      <c r="AC36" s="3">
        <f>IF(AB36=0,0,(R36-INDEX(Workings!F:F,MATCH('Savings from Apr 13 to Feb 14'!G36,Workings!A:A,0))))*M36</f>
        <v>0</v>
      </c>
    </row>
    <row r="37" spans="1:29" hidden="1" x14ac:dyDescent="0.25">
      <c r="A37" s="22">
        <v>35</v>
      </c>
      <c r="B37" s="1" t="s">
        <v>100</v>
      </c>
      <c r="C37" s="5">
        <v>41410</v>
      </c>
      <c r="D37" s="1" t="s">
        <v>15</v>
      </c>
      <c r="E37" s="1" t="s">
        <v>96</v>
      </c>
      <c r="F37" s="1" t="s">
        <v>101</v>
      </c>
      <c r="G37" s="1" t="s">
        <v>698</v>
      </c>
      <c r="H37" s="1" t="s">
        <v>102</v>
      </c>
      <c r="I37" s="1" t="s">
        <v>32</v>
      </c>
      <c r="J37" s="1">
        <v>221</v>
      </c>
      <c r="K37" s="1" t="s">
        <v>32</v>
      </c>
      <c r="L37" s="1">
        <v>211</v>
      </c>
      <c r="M37" s="31">
        <v>1</v>
      </c>
      <c r="N37" s="2">
        <v>1.3059000000000001</v>
      </c>
      <c r="O37" s="2">
        <f t="shared" si="0"/>
        <v>275.54490000000004</v>
      </c>
      <c r="P37" s="2">
        <f t="shared" si="12"/>
        <v>13.059000000000001</v>
      </c>
      <c r="Q37" s="1">
        <v>55.799210000000002</v>
      </c>
      <c r="R37" s="44">
        <f t="shared" si="2"/>
        <v>15375.187739529003</v>
      </c>
      <c r="S37" s="34">
        <f t="shared" si="3"/>
        <v>15375.187739529003</v>
      </c>
      <c r="T37" s="3">
        <f t="shared" si="4"/>
        <v>728.68188339000005</v>
      </c>
      <c r="U37" s="4">
        <f t="shared" si="5"/>
        <v>4.7393364928909949E-2</v>
      </c>
      <c r="V37" s="23">
        <f>MATCH(G37,Workings!A:A,0)</f>
        <v>19</v>
      </c>
      <c r="W37" s="22">
        <f>IF(R37&lt;INDEX(Workings!E:E,'Savings from Apr 13 to Feb 14'!V37),1,0)</f>
        <v>0</v>
      </c>
      <c r="X37" s="22">
        <f>IF(AND('Savings from Apr 13 to Feb 14'!R37&gt;INDEX(Workings!E:E,'Savings from Apr 13 to Feb 14'!V37),'Savings from Apr 13 to Feb 14'!R37&lt;INDEX(Workings!F:F,'Savings from Apr 13 to Feb 14'!V37)),1,0)</f>
        <v>0</v>
      </c>
      <c r="Y37" s="22">
        <f>IF(R37&gt;INDEX(Workings!F:F,'Savings from Apr 13 to Feb 14'!V37),1,0)</f>
        <v>1</v>
      </c>
      <c r="Z37" s="3">
        <f t="shared" si="9"/>
        <v>0</v>
      </c>
      <c r="AA37" s="3">
        <f t="shared" si="10"/>
        <v>0</v>
      </c>
      <c r="AB37" s="3">
        <f t="shared" si="11"/>
        <v>15375.187739529003</v>
      </c>
      <c r="AC37" s="3">
        <f>IF(AB37=0,0,(R37-INDEX(Workings!F:F,MATCH('Savings from Apr 13 to Feb 14'!G37,Workings!A:A,0))))*M37</f>
        <v>4765.187739529003</v>
      </c>
    </row>
    <row r="38" spans="1:29" hidden="1" x14ac:dyDescent="0.25">
      <c r="A38" s="22">
        <v>36</v>
      </c>
      <c r="B38" s="1" t="s">
        <v>204</v>
      </c>
      <c r="C38" s="1" t="s">
        <v>205</v>
      </c>
      <c r="D38" s="1" t="s">
        <v>15</v>
      </c>
      <c r="E38" s="1" t="s">
        <v>206</v>
      </c>
      <c r="F38" s="1" t="s">
        <v>207</v>
      </c>
      <c r="G38" s="1" t="s">
        <v>698</v>
      </c>
      <c r="H38" s="1" t="s">
        <v>102</v>
      </c>
      <c r="I38" s="1" t="s">
        <v>32</v>
      </c>
      <c r="J38" s="1">
        <v>99</v>
      </c>
      <c r="K38" s="1" t="s">
        <v>32</v>
      </c>
      <c r="L38" s="1">
        <v>89</v>
      </c>
      <c r="M38" s="31">
        <v>1</v>
      </c>
      <c r="N38" s="7">
        <v>1.3247</v>
      </c>
      <c r="O38" s="2">
        <f t="shared" si="0"/>
        <v>117.89830000000001</v>
      </c>
      <c r="P38" s="2">
        <f t="shared" si="12"/>
        <v>13.247</v>
      </c>
      <c r="Q38" s="1">
        <v>62.243479999999998</v>
      </c>
      <c r="R38" s="44">
        <f t="shared" si="2"/>
        <v>7338.4004780840005</v>
      </c>
      <c r="S38" s="34">
        <f t="shared" si="3"/>
        <v>7338.4004780840005</v>
      </c>
      <c r="T38" s="3">
        <f t="shared" si="4"/>
        <v>824.53937955999993</v>
      </c>
      <c r="U38" s="4">
        <f t="shared" si="5"/>
        <v>0.11235955056179774</v>
      </c>
      <c r="V38" s="23">
        <f>MATCH(G38,Workings!A:A,0)</f>
        <v>19</v>
      </c>
      <c r="W38" s="22">
        <f>IF(R38&lt;INDEX(Workings!E:E,'Savings from Apr 13 to Feb 14'!V38),1,0)</f>
        <v>1</v>
      </c>
      <c r="X38" s="22">
        <f>IF(AND('Savings from Apr 13 to Feb 14'!R38&gt;INDEX(Workings!E:E,'Savings from Apr 13 to Feb 14'!V38),'Savings from Apr 13 to Feb 14'!R38&lt;INDEX(Workings!F:F,'Savings from Apr 13 to Feb 14'!V38)),1,0)</f>
        <v>0</v>
      </c>
      <c r="Y38" s="22">
        <f>IF(R38&gt;INDEX(Workings!F:F,'Savings from Apr 13 to Feb 14'!V38),1,0)</f>
        <v>0</v>
      </c>
      <c r="Z38" s="3">
        <f t="shared" si="9"/>
        <v>7338.4004780840005</v>
      </c>
      <c r="AA38" s="3">
        <f t="shared" si="10"/>
        <v>0</v>
      </c>
      <c r="AB38" s="3">
        <f t="shared" si="11"/>
        <v>0</v>
      </c>
      <c r="AC38" s="3">
        <f>IF(AB38=0,0,(R38-INDEX(Workings!F:F,MATCH('Savings from Apr 13 to Feb 14'!G38,Workings!A:A,0))))*M38</f>
        <v>0</v>
      </c>
    </row>
    <row r="39" spans="1:29" hidden="1" x14ac:dyDescent="0.25">
      <c r="A39" s="22">
        <v>37</v>
      </c>
      <c r="B39" s="1" t="s">
        <v>233</v>
      </c>
      <c r="C39" s="1" t="s">
        <v>234</v>
      </c>
      <c r="D39" s="1" t="s">
        <v>15</v>
      </c>
      <c r="E39" s="1" t="s">
        <v>96</v>
      </c>
      <c r="F39" s="1" t="s">
        <v>207</v>
      </c>
      <c r="G39" s="1" t="s">
        <v>698</v>
      </c>
      <c r="H39" s="1" t="s">
        <v>102</v>
      </c>
      <c r="I39" s="1" t="s">
        <v>32</v>
      </c>
      <c r="J39" s="1">
        <v>80</v>
      </c>
      <c r="K39" s="1" t="s">
        <v>32</v>
      </c>
      <c r="L39" s="1">
        <v>70</v>
      </c>
      <c r="M39" s="31">
        <v>2</v>
      </c>
      <c r="N39" s="7">
        <v>1.3247</v>
      </c>
      <c r="O39" s="2">
        <f t="shared" si="0"/>
        <v>185.458</v>
      </c>
      <c r="P39" s="2">
        <f t="shared" si="12"/>
        <v>26.494</v>
      </c>
      <c r="Q39" s="1">
        <v>62.243479999999998</v>
      </c>
      <c r="R39" s="44">
        <f t="shared" si="2"/>
        <v>5771.7756569200001</v>
      </c>
      <c r="S39" s="34">
        <f t="shared" si="3"/>
        <v>11543.55131384</v>
      </c>
      <c r="T39" s="3">
        <f t="shared" si="4"/>
        <v>1649.0787591199999</v>
      </c>
      <c r="U39" s="4">
        <f t="shared" si="5"/>
        <v>0.14285714285714285</v>
      </c>
      <c r="V39" s="23">
        <f>MATCH(G39,Workings!A:A,0)</f>
        <v>19</v>
      </c>
      <c r="W39" s="22">
        <f>IF(R39&lt;INDEX(Workings!E:E,'Savings from Apr 13 to Feb 14'!V39),1,0)</f>
        <v>1</v>
      </c>
      <c r="X39" s="22">
        <f>IF(AND('Savings from Apr 13 to Feb 14'!R39&gt;INDEX(Workings!E:E,'Savings from Apr 13 to Feb 14'!V39),'Savings from Apr 13 to Feb 14'!R39&lt;INDEX(Workings!F:F,'Savings from Apr 13 to Feb 14'!V39)),1,0)</f>
        <v>0</v>
      </c>
      <c r="Y39" s="22">
        <f>IF(R39&gt;INDEX(Workings!F:F,'Savings from Apr 13 to Feb 14'!V39),1,0)</f>
        <v>0</v>
      </c>
      <c r="Z39" s="3">
        <f t="shared" si="9"/>
        <v>11543.55131384</v>
      </c>
      <c r="AA39" s="3">
        <f t="shared" si="10"/>
        <v>0</v>
      </c>
      <c r="AB39" s="3">
        <f t="shared" si="11"/>
        <v>0</v>
      </c>
      <c r="AC39" s="3">
        <f>IF(AB39=0,0,(R39-INDEX(Workings!F:F,MATCH('Savings from Apr 13 to Feb 14'!G39,Workings!A:A,0))))*M39</f>
        <v>0</v>
      </c>
    </row>
    <row r="40" spans="1:29" hidden="1" x14ac:dyDescent="0.25">
      <c r="A40" s="22">
        <v>38</v>
      </c>
      <c r="B40" s="1" t="s">
        <v>279</v>
      </c>
      <c r="C40" s="5">
        <v>41508</v>
      </c>
      <c r="D40" s="1" t="s">
        <v>15</v>
      </c>
      <c r="E40" s="1" t="s">
        <v>66</v>
      </c>
      <c r="F40" s="1" t="s">
        <v>207</v>
      </c>
      <c r="G40" s="1" t="s">
        <v>698</v>
      </c>
      <c r="H40" s="1" t="s">
        <v>102</v>
      </c>
      <c r="I40" s="1" t="s">
        <v>32</v>
      </c>
      <c r="J40" s="1">
        <v>116</v>
      </c>
      <c r="K40" s="1" t="s">
        <v>32</v>
      </c>
      <c r="L40" s="1">
        <v>106</v>
      </c>
      <c r="M40" s="31">
        <v>1</v>
      </c>
      <c r="N40" s="7">
        <v>1.3247</v>
      </c>
      <c r="O40" s="2">
        <f t="shared" si="0"/>
        <v>140.41820000000001</v>
      </c>
      <c r="P40" s="2">
        <f t="shared" si="12"/>
        <v>13.247</v>
      </c>
      <c r="Q40" s="1">
        <v>62.243479999999998</v>
      </c>
      <c r="R40" s="44">
        <f t="shared" si="2"/>
        <v>8740.1174233359998</v>
      </c>
      <c r="S40" s="34">
        <f t="shared" si="3"/>
        <v>8740.1174233359998</v>
      </c>
      <c r="T40" s="3">
        <f t="shared" si="4"/>
        <v>824.53937955999993</v>
      </c>
      <c r="U40" s="4">
        <f t="shared" si="5"/>
        <v>9.4339622641509427E-2</v>
      </c>
      <c r="V40" s="23">
        <f>MATCH(G40,Workings!A:A,0)</f>
        <v>19</v>
      </c>
      <c r="W40" s="22">
        <f>IF(R40&lt;INDEX(Workings!E:E,'Savings from Apr 13 to Feb 14'!V40),1,0)</f>
        <v>0</v>
      </c>
      <c r="X40" s="22">
        <f>IF(AND('Savings from Apr 13 to Feb 14'!R40&gt;INDEX(Workings!E:E,'Savings from Apr 13 to Feb 14'!V40),'Savings from Apr 13 to Feb 14'!R40&lt;INDEX(Workings!F:F,'Savings from Apr 13 to Feb 14'!V40)),1,0)</f>
        <v>1</v>
      </c>
      <c r="Y40" s="22">
        <f>IF(R40&gt;INDEX(Workings!F:F,'Savings from Apr 13 to Feb 14'!V40),1,0)</f>
        <v>0</v>
      </c>
      <c r="Z40" s="3">
        <f t="shared" si="9"/>
        <v>0</v>
      </c>
      <c r="AA40" s="3">
        <f t="shared" si="10"/>
        <v>8740.1174233359998</v>
      </c>
      <c r="AB40" s="3">
        <f t="shared" si="11"/>
        <v>0</v>
      </c>
      <c r="AC40" s="3">
        <f>IF(AB40=0,0,(R40-INDEX(Workings!F:F,MATCH('Savings from Apr 13 to Feb 14'!G40,Workings!A:A,0))))*M40</f>
        <v>0</v>
      </c>
    </row>
    <row r="41" spans="1:29" hidden="1" x14ac:dyDescent="0.25">
      <c r="A41" s="22">
        <v>39</v>
      </c>
      <c r="B41" s="1" t="s">
        <v>291</v>
      </c>
      <c r="C41" s="5">
        <v>41500</v>
      </c>
      <c r="D41" s="1" t="s">
        <v>15</v>
      </c>
      <c r="E41" s="1" t="s">
        <v>66</v>
      </c>
      <c r="F41" s="1" t="s">
        <v>207</v>
      </c>
      <c r="G41" s="1" t="s">
        <v>698</v>
      </c>
      <c r="H41" s="1" t="s">
        <v>102</v>
      </c>
      <c r="I41" s="1" t="s">
        <v>32</v>
      </c>
      <c r="J41" s="1">
        <v>106</v>
      </c>
      <c r="K41" s="1" t="s">
        <v>32</v>
      </c>
      <c r="L41" s="1">
        <v>96</v>
      </c>
      <c r="M41" s="31">
        <v>1</v>
      </c>
      <c r="N41" s="7">
        <v>1.3247</v>
      </c>
      <c r="O41" s="2">
        <f t="shared" si="0"/>
        <v>127.1712</v>
      </c>
      <c r="P41" s="2">
        <f t="shared" si="12"/>
        <v>13.247</v>
      </c>
      <c r="Q41" s="1">
        <v>62.243479999999998</v>
      </c>
      <c r="R41" s="44">
        <f t="shared" si="2"/>
        <v>7915.5780437759995</v>
      </c>
      <c r="S41" s="34">
        <f t="shared" si="3"/>
        <v>7915.5780437759995</v>
      </c>
      <c r="T41" s="3">
        <f t="shared" si="4"/>
        <v>824.53937955999993</v>
      </c>
      <c r="U41" s="4">
        <f t="shared" si="5"/>
        <v>0.10416666666666666</v>
      </c>
      <c r="V41" s="23">
        <f>MATCH(G41,Workings!A:A,0)</f>
        <v>19</v>
      </c>
      <c r="W41" s="22">
        <f>IF(R41&lt;INDEX(Workings!E:E,'Savings from Apr 13 to Feb 14'!V41),1,0)</f>
        <v>1</v>
      </c>
      <c r="X41" s="22">
        <f>IF(AND('Savings from Apr 13 to Feb 14'!R41&gt;INDEX(Workings!E:E,'Savings from Apr 13 to Feb 14'!V41),'Savings from Apr 13 to Feb 14'!R41&lt;INDEX(Workings!F:F,'Savings from Apr 13 to Feb 14'!V41)),1,0)</f>
        <v>0</v>
      </c>
      <c r="Y41" s="22">
        <f>IF(R41&gt;INDEX(Workings!F:F,'Savings from Apr 13 to Feb 14'!V41),1,0)</f>
        <v>0</v>
      </c>
      <c r="Z41" s="3">
        <f t="shared" si="9"/>
        <v>7915.5780437759995</v>
      </c>
      <c r="AA41" s="3">
        <f t="shared" si="10"/>
        <v>0</v>
      </c>
      <c r="AB41" s="3">
        <f t="shared" si="11"/>
        <v>0</v>
      </c>
      <c r="AC41" s="3">
        <f>IF(AB41=0,0,(R41-INDEX(Workings!F:F,MATCH('Savings from Apr 13 to Feb 14'!G41,Workings!A:A,0))))*M41</f>
        <v>0</v>
      </c>
    </row>
    <row r="42" spans="1:29" hidden="1" x14ac:dyDescent="0.25">
      <c r="A42" s="22">
        <v>40</v>
      </c>
      <c r="B42" s="1" t="s">
        <v>294</v>
      </c>
      <c r="C42" s="5">
        <v>41500</v>
      </c>
      <c r="D42" s="1" t="s">
        <v>15</v>
      </c>
      <c r="E42" s="1" t="s">
        <v>66</v>
      </c>
      <c r="F42" s="1" t="s">
        <v>207</v>
      </c>
      <c r="G42" s="1" t="s">
        <v>698</v>
      </c>
      <c r="H42" s="1" t="s">
        <v>102</v>
      </c>
      <c r="I42" s="1" t="s">
        <v>32</v>
      </c>
      <c r="J42" s="1">
        <v>106</v>
      </c>
      <c r="K42" s="1" t="s">
        <v>32</v>
      </c>
      <c r="L42" s="1">
        <v>96</v>
      </c>
      <c r="M42" s="31">
        <v>2</v>
      </c>
      <c r="N42" s="7">
        <v>1.3247</v>
      </c>
      <c r="O42" s="2">
        <f t="shared" si="0"/>
        <v>254.3424</v>
      </c>
      <c r="P42" s="2">
        <f t="shared" si="12"/>
        <v>26.494</v>
      </c>
      <c r="Q42" s="1">
        <v>62.243479999999998</v>
      </c>
      <c r="R42" s="44">
        <f t="shared" si="2"/>
        <v>7915.5780437759995</v>
      </c>
      <c r="S42" s="34">
        <f t="shared" si="3"/>
        <v>15831.156087551999</v>
      </c>
      <c r="T42" s="3">
        <f t="shared" si="4"/>
        <v>1649.0787591199999</v>
      </c>
      <c r="U42" s="4">
        <f t="shared" si="5"/>
        <v>0.10416666666666666</v>
      </c>
      <c r="V42" s="23">
        <f>MATCH(G42,Workings!A:A,0)</f>
        <v>19</v>
      </c>
      <c r="W42" s="22">
        <f>IF(R42&lt;INDEX(Workings!E:E,'Savings from Apr 13 to Feb 14'!V42),1,0)</f>
        <v>1</v>
      </c>
      <c r="X42" s="22">
        <f>IF(AND('Savings from Apr 13 to Feb 14'!R42&gt;INDEX(Workings!E:E,'Savings from Apr 13 to Feb 14'!V42),'Savings from Apr 13 to Feb 14'!R42&lt;INDEX(Workings!F:F,'Savings from Apr 13 to Feb 14'!V42)),1,0)</f>
        <v>0</v>
      </c>
      <c r="Y42" s="22">
        <f>IF(R42&gt;INDEX(Workings!F:F,'Savings from Apr 13 to Feb 14'!V42),1,0)</f>
        <v>0</v>
      </c>
      <c r="Z42" s="3">
        <f t="shared" si="9"/>
        <v>15831.156087551999</v>
      </c>
      <c r="AA42" s="3">
        <f t="shared" si="10"/>
        <v>0</v>
      </c>
      <c r="AB42" s="3">
        <f t="shared" si="11"/>
        <v>0</v>
      </c>
      <c r="AC42" s="3">
        <f>IF(AB42=0,0,(R42-INDEX(Workings!F:F,MATCH('Savings from Apr 13 to Feb 14'!G42,Workings!A:A,0))))*M42</f>
        <v>0</v>
      </c>
    </row>
    <row r="43" spans="1:29" hidden="1" x14ac:dyDescent="0.25">
      <c r="A43" s="22">
        <v>41</v>
      </c>
      <c r="B43" s="1" t="s">
        <v>309</v>
      </c>
      <c r="C43" s="5">
        <v>41494</v>
      </c>
      <c r="D43" s="1" t="s">
        <v>15</v>
      </c>
      <c r="E43" s="1" t="s">
        <v>96</v>
      </c>
      <c r="F43" s="1" t="s">
        <v>207</v>
      </c>
      <c r="G43" s="1" t="s">
        <v>698</v>
      </c>
      <c r="H43" s="1" t="s">
        <v>102</v>
      </c>
      <c r="I43" s="1" t="s">
        <v>137</v>
      </c>
      <c r="J43" s="1">
        <v>94</v>
      </c>
      <c r="K43" s="1" t="s">
        <v>137</v>
      </c>
      <c r="L43" s="1">
        <v>84</v>
      </c>
      <c r="M43" s="31">
        <v>1</v>
      </c>
      <c r="N43" s="2">
        <v>1.5499700000000001</v>
      </c>
      <c r="O43" s="2">
        <f t="shared" si="0"/>
        <v>130.19748000000001</v>
      </c>
      <c r="P43" s="2">
        <f t="shared" si="12"/>
        <v>15.499700000000001</v>
      </c>
      <c r="Q43" s="1">
        <v>62.243479999999998</v>
      </c>
      <c r="R43" s="44">
        <f t="shared" si="2"/>
        <v>8103.9442424304007</v>
      </c>
      <c r="S43" s="34">
        <f t="shared" si="3"/>
        <v>8103.9442424304007</v>
      </c>
      <c r="T43" s="3">
        <f t="shared" si="4"/>
        <v>964.75526695600001</v>
      </c>
      <c r="U43" s="4">
        <f t="shared" si="5"/>
        <v>0.11904761904761904</v>
      </c>
      <c r="V43" s="23">
        <f>MATCH(G43,Workings!A:A,0)</f>
        <v>19</v>
      </c>
      <c r="W43" s="22">
        <f>IF(R43&lt;INDEX(Workings!E:E,'Savings from Apr 13 to Feb 14'!V43),1,0)</f>
        <v>1</v>
      </c>
      <c r="X43" s="22">
        <f>IF(AND('Savings from Apr 13 to Feb 14'!R43&gt;INDEX(Workings!E:E,'Savings from Apr 13 to Feb 14'!V43),'Savings from Apr 13 to Feb 14'!R43&lt;INDEX(Workings!F:F,'Savings from Apr 13 to Feb 14'!V43)),1,0)</f>
        <v>0</v>
      </c>
      <c r="Y43" s="22">
        <f>IF(R43&gt;INDEX(Workings!F:F,'Savings from Apr 13 to Feb 14'!V43),1,0)</f>
        <v>0</v>
      </c>
      <c r="Z43" s="3">
        <f t="shared" si="9"/>
        <v>8103.9442424304007</v>
      </c>
      <c r="AA43" s="3">
        <f t="shared" si="10"/>
        <v>0</v>
      </c>
      <c r="AB43" s="3">
        <f t="shared" si="11"/>
        <v>0</v>
      </c>
      <c r="AC43" s="3">
        <f>IF(AB43=0,0,(R43-INDEX(Workings!F:F,MATCH('Savings from Apr 13 to Feb 14'!G43,Workings!A:A,0))))*M43</f>
        <v>0</v>
      </c>
    </row>
    <row r="44" spans="1:29" hidden="1" x14ac:dyDescent="0.25">
      <c r="A44" s="22">
        <v>42</v>
      </c>
      <c r="B44" s="1" t="s">
        <v>380</v>
      </c>
      <c r="C44" s="1" t="s">
        <v>381</v>
      </c>
      <c r="D44" s="1" t="s">
        <v>15</v>
      </c>
      <c r="E44" s="1" t="s">
        <v>96</v>
      </c>
      <c r="F44" s="1" t="s">
        <v>382</v>
      </c>
      <c r="G44" s="1" t="s">
        <v>698</v>
      </c>
      <c r="H44" s="1" t="s">
        <v>102</v>
      </c>
      <c r="I44" s="1" t="s">
        <v>32</v>
      </c>
      <c r="J44" s="1">
        <v>175</v>
      </c>
      <c r="K44" s="1" t="s">
        <v>32</v>
      </c>
      <c r="L44" s="1">
        <v>165</v>
      </c>
      <c r="M44" s="31">
        <v>1</v>
      </c>
      <c r="N44" s="7">
        <v>1.3247</v>
      </c>
      <c r="O44" s="2">
        <f t="shared" si="0"/>
        <v>218.57550000000001</v>
      </c>
      <c r="P44" s="2">
        <f t="shared" si="12"/>
        <v>13.247</v>
      </c>
      <c r="Q44" s="1">
        <v>62.243479999999998</v>
      </c>
      <c r="R44" s="44">
        <f t="shared" si="2"/>
        <v>13604.89976274</v>
      </c>
      <c r="S44" s="34">
        <f t="shared" si="3"/>
        <v>13604.89976274</v>
      </c>
      <c r="T44" s="3">
        <f t="shared" si="4"/>
        <v>824.53937955999993</v>
      </c>
      <c r="U44" s="4">
        <f t="shared" si="5"/>
        <v>6.0606060606060601E-2</v>
      </c>
      <c r="V44" s="23">
        <f>MATCH(G44,Workings!A:A,0)</f>
        <v>19</v>
      </c>
      <c r="W44" s="22">
        <f>IF(R44&lt;INDEX(Workings!E:E,'Savings from Apr 13 to Feb 14'!V44),1,0)</f>
        <v>0</v>
      </c>
      <c r="X44" s="22">
        <f>IF(AND('Savings from Apr 13 to Feb 14'!R44&gt;INDEX(Workings!E:E,'Savings from Apr 13 to Feb 14'!V44),'Savings from Apr 13 to Feb 14'!R44&lt;INDEX(Workings!F:F,'Savings from Apr 13 to Feb 14'!V44)),1,0)</f>
        <v>0</v>
      </c>
      <c r="Y44" s="22">
        <f>IF(R44&gt;INDEX(Workings!F:F,'Savings from Apr 13 to Feb 14'!V44),1,0)</f>
        <v>1</v>
      </c>
      <c r="Z44" s="3">
        <f t="shared" si="9"/>
        <v>0</v>
      </c>
      <c r="AA44" s="3">
        <f t="shared" si="10"/>
        <v>0</v>
      </c>
      <c r="AB44" s="3">
        <f t="shared" si="11"/>
        <v>13604.89976274</v>
      </c>
      <c r="AC44" s="3">
        <f>IF(AB44=0,0,(R44-INDEX(Workings!F:F,MATCH('Savings from Apr 13 to Feb 14'!G44,Workings!A:A,0))))*M44</f>
        <v>2994.8997627400004</v>
      </c>
    </row>
    <row r="45" spans="1:29" hidden="1" x14ac:dyDescent="0.25">
      <c r="A45" s="22">
        <v>43</v>
      </c>
      <c r="B45" s="1" t="s">
        <v>599</v>
      </c>
      <c r="C45" s="1" t="s">
        <v>598</v>
      </c>
      <c r="D45" s="1" t="s">
        <v>25</v>
      </c>
      <c r="E45" s="1" t="s">
        <v>178</v>
      </c>
      <c r="F45" s="1" t="s">
        <v>600</v>
      </c>
      <c r="G45" s="1" t="s">
        <v>698</v>
      </c>
      <c r="H45" s="1" t="s">
        <v>102</v>
      </c>
      <c r="I45" s="1" t="s">
        <v>32</v>
      </c>
      <c r="J45" s="1">
        <v>179</v>
      </c>
      <c r="K45" s="1" t="s">
        <v>32</v>
      </c>
      <c r="L45" s="1">
        <v>145</v>
      </c>
      <c r="M45" s="31">
        <v>2</v>
      </c>
      <c r="N45" s="2">
        <v>1.3611500000000001</v>
      </c>
      <c r="O45" s="2">
        <f t="shared" si="0"/>
        <v>394.73350000000005</v>
      </c>
      <c r="P45" s="2">
        <f t="shared" si="12"/>
        <v>92.558199999999999</v>
      </c>
      <c r="Q45" s="1">
        <v>61.917879999999997</v>
      </c>
      <c r="R45" s="44">
        <f t="shared" si="2"/>
        <v>12220.53074249</v>
      </c>
      <c r="S45" s="34">
        <f t="shared" si="3"/>
        <v>24441.06148498</v>
      </c>
      <c r="T45" s="3">
        <f t="shared" si="4"/>
        <v>5731.007520616</v>
      </c>
      <c r="U45" s="4">
        <f t="shared" si="5"/>
        <v>0.23448275862068965</v>
      </c>
      <c r="V45" s="23">
        <f>MATCH(G45,Workings!A:A,0)</f>
        <v>19</v>
      </c>
      <c r="W45" s="22">
        <f>IF(R45&lt;INDEX(Workings!E:E,'Savings from Apr 13 to Feb 14'!V45),1,0)</f>
        <v>0</v>
      </c>
      <c r="X45" s="22">
        <f>IF(AND('Savings from Apr 13 to Feb 14'!R45&gt;INDEX(Workings!E:E,'Savings from Apr 13 to Feb 14'!V45),'Savings from Apr 13 to Feb 14'!R45&lt;INDEX(Workings!F:F,'Savings from Apr 13 to Feb 14'!V45)),1,0)</f>
        <v>0</v>
      </c>
      <c r="Y45" s="22">
        <f>IF(R45&gt;INDEX(Workings!F:F,'Savings from Apr 13 to Feb 14'!V45),1,0)</f>
        <v>1</v>
      </c>
      <c r="Z45" s="3">
        <f t="shared" si="9"/>
        <v>0</v>
      </c>
      <c r="AA45" s="3">
        <f t="shared" si="10"/>
        <v>0</v>
      </c>
      <c r="AB45" s="3">
        <f t="shared" si="11"/>
        <v>24441.06148498</v>
      </c>
      <c r="AC45" s="3">
        <f>IF(AB45=0,0,(R45-INDEX(Workings!F:F,MATCH('Savings from Apr 13 to Feb 14'!G45,Workings!A:A,0))))*M45</f>
        <v>3221.0614849800004</v>
      </c>
    </row>
    <row r="46" spans="1:29" hidden="1" x14ac:dyDescent="0.25">
      <c r="A46" s="22">
        <v>44</v>
      </c>
      <c r="B46" s="1" t="s">
        <v>694</v>
      </c>
      <c r="C46" s="5">
        <v>41692</v>
      </c>
      <c r="D46" s="1" t="s">
        <v>695</v>
      </c>
      <c r="E46" s="1" t="s">
        <v>696</v>
      </c>
      <c r="F46" s="1" t="s">
        <v>697</v>
      </c>
      <c r="G46" s="1" t="s">
        <v>698</v>
      </c>
      <c r="H46" s="1" t="s">
        <v>102</v>
      </c>
      <c r="I46" s="1" t="s">
        <v>32</v>
      </c>
      <c r="J46" s="1">
        <v>140</v>
      </c>
      <c r="K46" s="1" t="s">
        <v>32</v>
      </c>
      <c r="L46" s="1">
        <v>130</v>
      </c>
      <c r="M46" s="31">
        <v>1</v>
      </c>
      <c r="N46" s="2">
        <v>1.36879</v>
      </c>
      <c r="O46" s="2">
        <f t="shared" si="0"/>
        <v>177.9427</v>
      </c>
      <c r="P46" s="2">
        <f t="shared" si="12"/>
        <v>13.687899999999999</v>
      </c>
      <c r="Q46" s="1">
        <v>61.901910000000001</v>
      </c>
      <c r="R46" s="44">
        <f t="shared" si="2"/>
        <v>11014.993000557</v>
      </c>
      <c r="S46" s="34">
        <f t="shared" si="3"/>
        <v>11014.993000557</v>
      </c>
      <c r="T46" s="3">
        <f t="shared" si="4"/>
        <v>847.30715388900001</v>
      </c>
      <c r="U46" s="4">
        <f t="shared" si="5"/>
        <v>7.6923076923076927E-2</v>
      </c>
      <c r="V46" s="23">
        <f>MATCH(G46,Workings!A:A,0)</f>
        <v>19</v>
      </c>
      <c r="W46" s="22">
        <f>IF(R46&lt;INDEX(Workings!E:E,'Savings from Apr 13 to Feb 14'!V46),1,0)</f>
        <v>0</v>
      </c>
      <c r="X46" s="22">
        <f>IF(AND('Savings from Apr 13 to Feb 14'!R46&gt;INDEX(Workings!E:E,'Savings from Apr 13 to Feb 14'!V46),'Savings from Apr 13 to Feb 14'!R46&lt;INDEX(Workings!F:F,'Savings from Apr 13 to Feb 14'!V46)),1,0)</f>
        <v>0</v>
      </c>
      <c r="Y46" s="22">
        <f>IF(R46&gt;INDEX(Workings!F:F,'Savings from Apr 13 to Feb 14'!V46),1,0)</f>
        <v>1</v>
      </c>
      <c r="Z46" s="3">
        <f t="shared" si="9"/>
        <v>0</v>
      </c>
      <c r="AA46" s="3">
        <f t="shared" si="10"/>
        <v>0</v>
      </c>
      <c r="AB46" s="3">
        <f t="shared" si="11"/>
        <v>11014.993000557</v>
      </c>
      <c r="AC46" s="3">
        <f>IF(AB46=0,0,(R46-INDEX(Workings!F:F,MATCH('Savings from Apr 13 to Feb 14'!G46,Workings!A:A,0))))*M46</f>
        <v>404.99300055700041</v>
      </c>
    </row>
    <row r="47" spans="1:29" hidden="1" x14ac:dyDescent="0.25">
      <c r="A47" s="22">
        <v>45</v>
      </c>
      <c r="B47" s="1" t="s">
        <v>699</v>
      </c>
      <c r="C47" s="5">
        <v>41692</v>
      </c>
      <c r="D47" s="1" t="s">
        <v>695</v>
      </c>
      <c r="E47" s="1" t="s">
        <v>700</v>
      </c>
      <c r="F47" s="1" t="s">
        <v>697</v>
      </c>
      <c r="G47" s="1" t="s">
        <v>698</v>
      </c>
      <c r="H47" s="1" t="s">
        <v>102</v>
      </c>
      <c r="I47" s="1" t="s">
        <v>32</v>
      </c>
      <c r="J47" s="1">
        <v>140</v>
      </c>
      <c r="K47" s="1" t="s">
        <v>32</v>
      </c>
      <c r="L47" s="1">
        <v>130</v>
      </c>
      <c r="M47" s="31">
        <v>1</v>
      </c>
      <c r="N47" s="2">
        <v>1.36879</v>
      </c>
      <c r="O47" s="2">
        <f t="shared" si="0"/>
        <v>177.9427</v>
      </c>
      <c r="P47" s="2">
        <f t="shared" si="12"/>
        <v>13.687899999999999</v>
      </c>
      <c r="Q47" s="1">
        <v>61.901910000000001</v>
      </c>
      <c r="R47" s="44">
        <f t="shared" si="2"/>
        <v>11014.993000557</v>
      </c>
      <c r="S47" s="34">
        <f t="shared" si="3"/>
        <v>11014.993000557</v>
      </c>
      <c r="T47" s="3">
        <f t="shared" si="4"/>
        <v>847.30715388900001</v>
      </c>
      <c r="U47" s="4">
        <f t="shared" si="5"/>
        <v>7.6923076923076927E-2</v>
      </c>
      <c r="V47" s="23">
        <f>MATCH(G47,Workings!A:A,0)</f>
        <v>19</v>
      </c>
      <c r="W47" s="22">
        <f>IF(R47&lt;INDEX(Workings!E:E,'Savings from Apr 13 to Feb 14'!V47),1,0)</f>
        <v>0</v>
      </c>
      <c r="X47" s="22">
        <f>IF(AND('Savings from Apr 13 to Feb 14'!R47&gt;INDEX(Workings!E:E,'Savings from Apr 13 to Feb 14'!V47),'Savings from Apr 13 to Feb 14'!R47&lt;INDEX(Workings!F:F,'Savings from Apr 13 to Feb 14'!V47)),1,0)</f>
        <v>0</v>
      </c>
      <c r="Y47" s="22">
        <f>IF(R47&gt;INDEX(Workings!F:F,'Savings from Apr 13 to Feb 14'!V47),1,0)</f>
        <v>1</v>
      </c>
      <c r="Z47" s="3">
        <f t="shared" si="9"/>
        <v>0</v>
      </c>
      <c r="AA47" s="3">
        <f t="shared" si="10"/>
        <v>0</v>
      </c>
      <c r="AB47" s="3">
        <f t="shared" si="11"/>
        <v>11014.993000557</v>
      </c>
      <c r="AC47" s="3">
        <f>IF(AB47=0,0,(R47-INDEX(Workings!F:F,MATCH('Savings from Apr 13 to Feb 14'!G47,Workings!A:A,0))))*M47</f>
        <v>404.99300055700041</v>
      </c>
    </row>
    <row r="48" spans="1:29" hidden="1" x14ac:dyDescent="0.25">
      <c r="A48" s="22">
        <v>46</v>
      </c>
      <c r="B48" s="1" t="s">
        <v>406</v>
      </c>
      <c r="C48" s="1" t="s">
        <v>407</v>
      </c>
      <c r="D48" s="1" t="s">
        <v>388</v>
      </c>
      <c r="E48" s="1" t="s">
        <v>408</v>
      </c>
      <c r="F48" s="1" t="s">
        <v>409</v>
      </c>
      <c r="G48" s="1" t="s">
        <v>410</v>
      </c>
      <c r="H48" s="1" t="s">
        <v>87</v>
      </c>
      <c r="I48" s="1" t="s">
        <v>88</v>
      </c>
      <c r="J48" s="1">
        <v>10000</v>
      </c>
      <c r="K48" s="1" t="s">
        <v>88</v>
      </c>
      <c r="L48" s="1">
        <v>8453</v>
      </c>
      <c r="M48" s="31">
        <v>3</v>
      </c>
      <c r="N48" s="2">
        <v>1.6619999999999999E-2</v>
      </c>
      <c r="O48" s="2">
        <f t="shared" si="0"/>
        <v>421.46657999999996</v>
      </c>
      <c r="P48" s="2">
        <f t="shared" si="12"/>
        <v>77.133420000000001</v>
      </c>
      <c r="Q48" s="1">
        <v>62.243479999999998</v>
      </c>
      <c r="R48" s="44">
        <f t="shared" si="2"/>
        <v>8744.5155476327982</v>
      </c>
      <c r="S48" s="34">
        <f t="shared" si="3"/>
        <v>26233.546642898396</v>
      </c>
      <c r="T48" s="3">
        <f t="shared" si="4"/>
        <v>4801.0524851015998</v>
      </c>
      <c r="U48" s="4">
        <f t="shared" si="5"/>
        <v>0.18301194842067905</v>
      </c>
      <c r="V48" s="23">
        <f>MATCH(G48,Workings!A:A,0)</f>
        <v>24</v>
      </c>
      <c r="W48" s="22">
        <f>IF(R48&lt;INDEX(Workings!E:E,'Savings from Apr 13 to Feb 14'!V48),1,0)</f>
        <v>0</v>
      </c>
      <c r="X48" s="22">
        <f>IF(AND('Savings from Apr 13 to Feb 14'!R48&gt;INDEX(Workings!E:E,'Savings from Apr 13 to Feb 14'!V48),'Savings from Apr 13 to Feb 14'!R48&lt;INDEX(Workings!F:F,'Savings from Apr 13 to Feb 14'!V48)),1,0)</f>
        <v>1</v>
      </c>
      <c r="Y48" s="22">
        <f>IF(R48&gt;INDEX(Workings!F:F,'Savings from Apr 13 to Feb 14'!V48),1,0)</f>
        <v>0</v>
      </c>
      <c r="Z48" s="3">
        <f t="shared" si="9"/>
        <v>0</v>
      </c>
      <c r="AA48" s="3">
        <f t="shared" si="10"/>
        <v>26233.546642898393</v>
      </c>
      <c r="AB48" s="3">
        <f t="shared" si="11"/>
        <v>0</v>
      </c>
      <c r="AC48" s="3">
        <f>IF(AB48=0,0,(R48-INDEX(Workings!F:F,MATCH('Savings from Apr 13 to Feb 14'!G48,Workings!A:A,0))))*M48</f>
        <v>0</v>
      </c>
    </row>
    <row r="49" spans="1:29" hidden="1" x14ac:dyDescent="0.25">
      <c r="A49" s="22">
        <v>47</v>
      </c>
      <c r="B49" s="1" t="s">
        <v>411</v>
      </c>
      <c r="C49" s="1" t="s">
        <v>407</v>
      </c>
      <c r="D49" s="1" t="s">
        <v>388</v>
      </c>
      <c r="E49" s="1" t="s">
        <v>394</v>
      </c>
      <c r="F49" s="1" t="s">
        <v>409</v>
      </c>
      <c r="G49" s="1" t="s">
        <v>410</v>
      </c>
      <c r="H49" s="1" t="s">
        <v>87</v>
      </c>
      <c r="I49" s="1" t="s">
        <v>88</v>
      </c>
      <c r="J49" s="1">
        <v>10000</v>
      </c>
      <c r="K49" s="1" t="s">
        <v>88</v>
      </c>
      <c r="L49" s="1">
        <v>8453</v>
      </c>
      <c r="M49" s="31">
        <v>3</v>
      </c>
      <c r="N49" s="2">
        <v>1.6619999999999999E-2</v>
      </c>
      <c r="O49" s="2">
        <f t="shared" si="0"/>
        <v>421.46657999999996</v>
      </c>
      <c r="P49" s="2">
        <f t="shared" si="12"/>
        <v>77.133420000000001</v>
      </c>
      <c r="Q49" s="1">
        <v>62.243479999999998</v>
      </c>
      <c r="R49" s="44">
        <f t="shared" si="2"/>
        <v>8744.5155476327982</v>
      </c>
      <c r="S49" s="34">
        <f t="shared" si="3"/>
        <v>26233.546642898396</v>
      </c>
      <c r="T49" s="3">
        <f t="shared" si="4"/>
        <v>4801.0524851015998</v>
      </c>
      <c r="U49" s="4">
        <f t="shared" si="5"/>
        <v>0.18301194842067905</v>
      </c>
      <c r="V49" s="23">
        <f>MATCH(G49,Workings!A:A,0)</f>
        <v>24</v>
      </c>
      <c r="W49" s="22">
        <f>IF(R49&lt;INDEX(Workings!E:E,'Savings from Apr 13 to Feb 14'!V49),1,0)</f>
        <v>0</v>
      </c>
      <c r="X49" s="22">
        <f>IF(AND('Savings from Apr 13 to Feb 14'!R49&gt;INDEX(Workings!E:E,'Savings from Apr 13 to Feb 14'!V49),'Savings from Apr 13 to Feb 14'!R49&lt;INDEX(Workings!F:F,'Savings from Apr 13 to Feb 14'!V49)),1,0)</f>
        <v>1</v>
      </c>
      <c r="Y49" s="22">
        <f>IF(R49&gt;INDEX(Workings!F:F,'Savings from Apr 13 to Feb 14'!V49),1,0)</f>
        <v>0</v>
      </c>
      <c r="Z49" s="3">
        <f t="shared" si="9"/>
        <v>0</v>
      </c>
      <c r="AA49" s="3">
        <f t="shared" si="10"/>
        <v>26233.546642898393</v>
      </c>
      <c r="AB49" s="3">
        <f t="shared" si="11"/>
        <v>0</v>
      </c>
      <c r="AC49" s="3">
        <f>IF(AB49=0,0,(R49-INDEX(Workings!F:F,MATCH('Savings from Apr 13 to Feb 14'!G49,Workings!A:A,0))))*M49</f>
        <v>0</v>
      </c>
    </row>
    <row r="50" spans="1:29" hidden="1" x14ac:dyDescent="0.25">
      <c r="A50" s="22">
        <v>48</v>
      </c>
      <c r="B50" s="1" t="s">
        <v>625</v>
      </c>
      <c r="C50" s="1" t="s">
        <v>614</v>
      </c>
      <c r="D50" s="1" t="s">
        <v>388</v>
      </c>
      <c r="E50" s="1" t="s">
        <v>408</v>
      </c>
      <c r="F50" s="1" t="s">
        <v>409</v>
      </c>
      <c r="G50" s="1" t="s">
        <v>410</v>
      </c>
      <c r="H50" s="1" t="s">
        <v>87</v>
      </c>
      <c r="I50" s="1" t="s">
        <v>88</v>
      </c>
      <c r="J50" s="1">
        <v>10000</v>
      </c>
      <c r="K50" s="1" t="s">
        <v>88</v>
      </c>
      <c r="L50" s="1">
        <v>8453</v>
      </c>
      <c r="M50" s="31">
        <v>3</v>
      </c>
      <c r="N50" s="2">
        <v>1.619E-2</v>
      </c>
      <c r="O50" s="2">
        <f t="shared" si="0"/>
        <v>410.56220999999999</v>
      </c>
      <c r="P50" s="2">
        <f t="shared" si="12"/>
        <v>75.137789999999995</v>
      </c>
      <c r="Q50" s="1">
        <v>61.917879999999997</v>
      </c>
      <c r="R50" s="44">
        <f t="shared" si="2"/>
        <v>8473.7138837715993</v>
      </c>
      <c r="S50" s="34">
        <f t="shared" si="3"/>
        <v>25421.1416513148</v>
      </c>
      <c r="T50" s="3">
        <f t="shared" si="4"/>
        <v>4652.3726646851992</v>
      </c>
      <c r="U50" s="4">
        <f t="shared" si="5"/>
        <v>0.18301194842067903</v>
      </c>
      <c r="V50" s="23">
        <f>MATCH(G50,Workings!A:A,0)</f>
        <v>24</v>
      </c>
      <c r="W50" s="22">
        <f>IF(R50&lt;INDEX(Workings!E:E,'Savings from Apr 13 to Feb 14'!V50),1,0)</f>
        <v>0</v>
      </c>
      <c r="X50" s="22">
        <f>IF(AND('Savings from Apr 13 to Feb 14'!R50&gt;INDEX(Workings!E:E,'Savings from Apr 13 to Feb 14'!V50),'Savings from Apr 13 to Feb 14'!R50&lt;INDEX(Workings!F:F,'Savings from Apr 13 to Feb 14'!V50)),1,0)</f>
        <v>1</v>
      </c>
      <c r="Y50" s="22">
        <f>IF(R50&gt;INDEX(Workings!F:F,'Savings from Apr 13 to Feb 14'!V50),1,0)</f>
        <v>0</v>
      </c>
      <c r="Z50" s="3">
        <f t="shared" si="9"/>
        <v>0</v>
      </c>
      <c r="AA50" s="3">
        <f t="shared" si="10"/>
        <v>25421.1416513148</v>
      </c>
      <c r="AB50" s="3">
        <f t="shared" si="11"/>
        <v>0</v>
      </c>
      <c r="AC50" s="3">
        <f>IF(AB50=0,0,(R50-INDEX(Workings!F:F,MATCH('Savings from Apr 13 to Feb 14'!G50,Workings!A:A,0))))*M50</f>
        <v>0</v>
      </c>
    </row>
    <row r="51" spans="1:29" hidden="1" x14ac:dyDescent="0.25">
      <c r="A51" s="22">
        <v>49</v>
      </c>
      <c r="B51" s="1" t="s">
        <v>626</v>
      </c>
      <c r="C51" s="1" t="s">
        <v>614</v>
      </c>
      <c r="D51" s="1" t="s">
        <v>388</v>
      </c>
      <c r="E51" s="1" t="s">
        <v>394</v>
      </c>
      <c r="F51" s="1" t="s">
        <v>409</v>
      </c>
      <c r="G51" s="1" t="s">
        <v>410</v>
      </c>
      <c r="H51" s="1" t="s">
        <v>87</v>
      </c>
      <c r="I51" s="1" t="s">
        <v>88</v>
      </c>
      <c r="J51" s="1">
        <v>10000</v>
      </c>
      <c r="K51" s="1" t="s">
        <v>88</v>
      </c>
      <c r="L51" s="1">
        <v>8453</v>
      </c>
      <c r="M51" s="31">
        <v>3</v>
      </c>
      <c r="N51" s="2">
        <v>1.619E-2</v>
      </c>
      <c r="O51" s="2">
        <f t="shared" si="0"/>
        <v>410.56220999999999</v>
      </c>
      <c r="P51" s="2">
        <f t="shared" si="12"/>
        <v>75.137789999999995</v>
      </c>
      <c r="Q51" s="1">
        <v>61.917879999999997</v>
      </c>
      <c r="R51" s="44">
        <f t="shared" si="2"/>
        <v>8473.7138837715993</v>
      </c>
      <c r="S51" s="34">
        <f t="shared" si="3"/>
        <v>25421.1416513148</v>
      </c>
      <c r="T51" s="3">
        <f t="shared" si="4"/>
        <v>4652.3726646851992</v>
      </c>
      <c r="U51" s="4">
        <f t="shared" si="5"/>
        <v>0.18301194842067903</v>
      </c>
      <c r="V51" s="23">
        <f>MATCH(G51,Workings!A:A,0)</f>
        <v>24</v>
      </c>
      <c r="W51" s="22">
        <f>IF(R51&lt;INDEX(Workings!E:E,'Savings from Apr 13 to Feb 14'!V51),1,0)</f>
        <v>0</v>
      </c>
      <c r="X51" s="22">
        <f>IF(AND('Savings from Apr 13 to Feb 14'!R51&gt;INDEX(Workings!E:E,'Savings from Apr 13 to Feb 14'!V51),'Savings from Apr 13 to Feb 14'!R51&lt;INDEX(Workings!F:F,'Savings from Apr 13 to Feb 14'!V51)),1,0)</f>
        <v>1</v>
      </c>
      <c r="Y51" s="22">
        <f>IF(R51&gt;INDEX(Workings!F:F,'Savings from Apr 13 to Feb 14'!V51),1,0)</f>
        <v>0</v>
      </c>
      <c r="Z51" s="3">
        <f t="shared" si="9"/>
        <v>0</v>
      </c>
      <c r="AA51" s="3">
        <f t="shared" si="10"/>
        <v>25421.1416513148</v>
      </c>
      <c r="AB51" s="3">
        <f t="shared" si="11"/>
        <v>0</v>
      </c>
      <c r="AC51" s="3">
        <f>IF(AB51=0,0,(R51-INDEX(Workings!F:F,MATCH('Savings from Apr 13 to Feb 14'!G51,Workings!A:A,0))))*M51</f>
        <v>0</v>
      </c>
    </row>
    <row r="52" spans="1:29" hidden="1" x14ac:dyDescent="0.25">
      <c r="A52" s="22">
        <v>50</v>
      </c>
      <c r="B52" s="1" t="s">
        <v>55</v>
      </c>
      <c r="C52" s="20">
        <v>41424</v>
      </c>
      <c r="D52" s="1" t="s">
        <v>15</v>
      </c>
      <c r="E52" s="1" t="s">
        <v>56</v>
      </c>
      <c r="F52" s="1" t="s">
        <v>57</v>
      </c>
      <c r="G52" s="1" t="s">
        <v>58</v>
      </c>
      <c r="H52" s="1" t="s">
        <v>50</v>
      </c>
      <c r="I52" s="1" t="s">
        <v>23</v>
      </c>
      <c r="J52" s="1">
        <v>460</v>
      </c>
      <c r="K52" s="1" t="s">
        <v>23</v>
      </c>
      <c r="L52" s="1">
        <v>350</v>
      </c>
      <c r="M52" s="31">
        <v>5</v>
      </c>
      <c r="N52" s="2">
        <v>1</v>
      </c>
      <c r="O52" s="2">
        <f t="shared" si="0"/>
        <v>1750</v>
      </c>
      <c r="P52" s="2">
        <f t="shared" si="12"/>
        <v>550</v>
      </c>
      <c r="Q52" s="1">
        <v>55.799210000000002</v>
      </c>
      <c r="R52" s="44">
        <f t="shared" si="2"/>
        <v>19529.7235</v>
      </c>
      <c r="S52" s="34">
        <f t="shared" si="3"/>
        <v>97648.617500000008</v>
      </c>
      <c r="T52" s="3">
        <f t="shared" si="4"/>
        <v>30689.565500000001</v>
      </c>
      <c r="U52" s="4">
        <f t="shared" si="5"/>
        <v>0.31428571428571428</v>
      </c>
      <c r="V52" s="23">
        <f>MATCH(G52,Workings!A:A,0)</f>
        <v>20</v>
      </c>
      <c r="W52" s="22">
        <f>IF(R52&lt;INDEX(Workings!E:E,'Savings from Apr 13 to Feb 14'!V52),1,0)</f>
        <v>0</v>
      </c>
      <c r="X52" s="22">
        <f>IF(AND('Savings from Apr 13 to Feb 14'!R52&gt;INDEX(Workings!E:E,'Savings from Apr 13 to Feb 14'!V52),'Savings from Apr 13 to Feb 14'!R52&lt;INDEX(Workings!F:F,'Savings from Apr 13 to Feb 14'!V52)),1,0)</f>
        <v>0</v>
      </c>
      <c r="Y52" s="22">
        <f>IF(R52&gt;INDEX(Workings!F:F,'Savings from Apr 13 to Feb 14'!V52),1,0)</f>
        <v>1</v>
      </c>
      <c r="Z52" s="3">
        <f t="shared" si="9"/>
        <v>0</v>
      </c>
      <c r="AA52" s="3">
        <f t="shared" si="10"/>
        <v>0</v>
      </c>
      <c r="AB52" s="3">
        <f t="shared" si="11"/>
        <v>97648.617499999993</v>
      </c>
      <c r="AC52" s="3">
        <f>IF(AB52=0,0,(R52-INDEX(Workings!F:F,MATCH('Savings from Apr 13 to Feb 14'!G52,Workings!A:A,0))))*M52</f>
        <v>28448.6175</v>
      </c>
    </row>
    <row r="53" spans="1:29" hidden="1" x14ac:dyDescent="0.25">
      <c r="A53" s="22">
        <v>51</v>
      </c>
      <c r="B53" s="1" t="s">
        <v>416</v>
      </c>
      <c r="C53" s="22" t="s">
        <v>417</v>
      </c>
      <c r="D53" s="1" t="s">
        <v>15</v>
      </c>
      <c r="E53" s="1" t="s">
        <v>418</v>
      </c>
      <c r="F53" s="1" t="s">
        <v>419</v>
      </c>
      <c r="G53" s="1" t="s">
        <v>58</v>
      </c>
      <c r="H53" s="1" t="s">
        <v>50</v>
      </c>
      <c r="I53" s="1" t="s">
        <v>23</v>
      </c>
      <c r="J53" s="1">
        <v>242</v>
      </c>
      <c r="K53" s="1" t="s">
        <v>23</v>
      </c>
      <c r="L53" s="1">
        <v>232</v>
      </c>
      <c r="M53" s="31">
        <v>3</v>
      </c>
      <c r="N53" s="2">
        <v>1</v>
      </c>
      <c r="O53" s="2">
        <f t="shared" si="0"/>
        <v>696</v>
      </c>
      <c r="P53" s="2">
        <f t="shared" si="12"/>
        <v>30</v>
      </c>
      <c r="Q53" s="1">
        <v>62.243479999999998</v>
      </c>
      <c r="R53" s="44">
        <f t="shared" si="2"/>
        <v>14440.487359999999</v>
      </c>
      <c r="S53" s="34">
        <f t="shared" si="3"/>
        <v>43321.462079999998</v>
      </c>
      <c r="T53" s="3">
        <f t="shared" si="4"/>
        <v>1867.3044</v>
      </c>
      <c r="U53" s="4">
        <f t="shared" si="5"/>
        <v>4.3103448275862072E-2</v>
      </c>
      <c r="V53" s="23">
        <f>MATCH(G53,Workings!A:A,0)</f>
        <v>20</v>
      </c>
      <c r="W53" s="22">
        <f>IF(R53&lt;INDEX(Workings!E:E,'Savings from Apr 13 to Feb 14'!V53),1,0)</f>
        <v>0</v>
      </c>
      <c r="X53" s="22">
        <f>IF(AND('Savings from Apr 13 to Feb 14'!R53&gt;INDEX(Workings!E:E,'Savings from Apr 13 to Feb 14'!V53),'Savings from Apr 13 to Feb 14'!R53&lt;INDEX(Workings!F:F,'Savings from Apr 13 to Feb 14'!V53)),1,0)</f>
        <v>0</v>
      </c>
      <c r="Y53" s="22">
        <f>IF(R53&gt;INDEX(Workings!F:F,'Savings from Apr 13 to Feb 14'!V53),1,0)</f>
        <v>1</v>
      </c>
      <c r="Z53" s="3">
        <f t="shared" si="9"/>
        <v>0</v>
      </c>
      <c r="AA53" s="3">
        <f t="shared" si="10"/>
        <v>0</v>
      </c>
      <c r="AB53" s="3">
        <f t="shared" si="11"/>
        <v>43321.462079999998</v>
      </c>
      <c r="AC53" s="3">
        <f>IF(AB53=0,0,(R53-INDEX(Workings!F:F,MATCH('Savings from Apr 13 to Feb 14'!G53,Workings!A:A,0))))*M53</f>
        <v>1801.4620799999975</v>
      </c>
    </row>
    <row r="54" spans="1:29" hidden="1" x14ac:dyDescent="0.25">
      <c r="A54" s="22">
        <v>52</v>
      </c>
      <c r="B54" s="1" t="s">
        <v>610</v>
      </c>
      <c r="C54" s="22" t="s">
        <v>607</v>
      </c>
      <c r="D54" s="1" t="s">
        <v>15</v>
      </c>
      <c r="E54" s="1" t="s">
        <v>369</v>
      </c>
      <c r="F54" s="1" t="s">
        <v>611</v>
      </c>
      <c r="G54" s="1" t="s">
        <v>58</v>
      </c>
      <c r="H54" s="1" t="s">
        <v>50</v>
      </c>
      <c r="I54" s="1" t="s">
        <v>23</v>
      </c>
      <c r="J54" s="1">
        <v>105</v>
      </c>
      <c r="K54" s="1" t="s">
        <v>23</v>
      </c>
      <c r="L54" s="1">
        <v>95</v>
      </c>
      <c r="M54" s="31">
        <v>4</v>
      </c>
      <c r="N54" s="2">
        <v>1</v>
      </c>
      <c r="O54" s="2">
        <f t="shared" si="0"/>
        <v>380</v>
      </c>
      <c r="P54" s="2">
        <f t="shared" si="12"/>
        <v>40</v>
      </c>
      <c r="Q54" s="1">
        <v>61.917879999999997</v>
      </c>
      <c r="R54" s="44">
        <f t="shared" si="2"/>
        <v>5882.1985999999997</v>
      </c>
      <c r="S54" s="34">
        <f t="shared" si="3"/>
        <v>23528.794399999999</v>
      </c>
      <c r="T54" s="3">
        <f t="shared" si="4"/>
        <v>2476.7151999999996</v>
      </c>
      <c r="U54" s="4">
        <f t="shared" si="5"/>
        <v>0.10526315789473684</v>
      </c>
      <c r="V54" s="23">
        <f>MATCH(G54,Workings!A:A,0)</f>
        <v>20</v>
      </c>
      <c r="W54" s="22">
        <f>IF(R54&lt;INDEX(Workings!E:E,'Savings from Apr 13 to Feb 14'!V54),1,0)</f>
        <v>1</v>
      </c>
      <c r="X54" s="22">
        <f>IF(AND('Savings from Apr 13 to Feb 14'!R54&gt;INDEX(Workings!E:E,'Savings from Apr 13 to Feb 14'!V54),'Savings from Apr 13 to Feb 14'!R54&lt;INDEX(Workings!F:F,'Savings from Apr 13 to Feb 14'!V54)),1,0)</f>
        <v>0</v>
      </c>
      <c r="Y54" s="22">
        <f>IF(R54&gt;INDEX(Workings!F:F,'Savings from Apr 13 to Feb 14'!V54),1,0)</f>
        <v>0</v>
      </c>
      <c r="Z54" s="3">
        <f t="shared" si="9"/>
        <v>23528.794399999999</v>
      </c>
      <c r="AA54" s="3">
        <f t="shared" si="10"/>
        <v>0</v>
      </c>
      <c r="AB54" s="3">
        <f t="shared" si="11"/>
        <v>0</v>
      </c>
      <c r="AC54" s="3">
        <f>IF(AB54=0,0,(R54-INDEX(Workings!F:F,MATCH('Savings from Apr 13 to Feb 14'!G54,Workings!A:A,0))))*M54</f>
        <v>0</v>
      </c>
    </row>
    <row r="55" spans="1:29" hidden="1" x14ac:dyDescent="0.25">
      <c r="A55" s="22">
        <v>53</v>
      </c>
      <c r="B55" s="1" t="s">
        <v>612</v>
      </c>
      <c r="C55" s="22" t="s">
        <v>607</v>
      </c>
      <c r="D55" s="1" t="s">
        <v>15</v>
      </c>
      <c r="E55" s="1" t="s">
        <v>369</v>
      </c>
      <c r="F55" s="1" t="s">
        <v>611</v>
      </c>
      <c r="G55" s="1" t="s">
        <v>58</v>
      </c>
      <c r="H55" s="1" t="s">
        <v>50</v>
      </c>
      <c r="I55" s="1" t="s">
        <v>23</v>
      </c>
      <c r="J55" s="1">
        <v>104</v>
      </c>
      <c r="K55" s="1" t="s">
        <v>23</v>
      </c>
      <c r="L55" s="1">
        <v>94</v>
      </c>
      <c r="M55" s="31">
        <v>2</v>
      </c>
      <c r="N55" s="2">
        <v>1</v>
      </c>
      <c r="O55" s="2">
        <f t="shared" si="0"/>
        <v>188</v>
      </c>
      <c r="P55" s="2">
        <f t="shared" si="12"/>
        <v>20</v>
      </c>
      <c r="Q55" s="1">
        <v>61.917879999999997</v>
      </c>
      <c r="R55" s="44">
        <f t="shared" si="2"/>
        <v>5820.2807199999997</v>
      </c>
      <c r="S55" s="34">
        <f t="shared" si="3"/>
        <v>11640.561439999999</v>
      </c>
      <c r="T55" s="3">
        <f t="shared" si="4"/>
        <v>1238.3575999999998</v>
      </c>
      <c r="U55" s="4">
        <f t="shared" si="5"/>
        <v>0.10638297872340424</v>
      </c>
      <c r="V55" s="23">
        <f>MATCH(G55,Workings!A:A,0)</f>
        <v>20</v>
      </c>
      <c r="W55" s="22">
        <f>IF(R55&lt;INDEX(Workings!E:E,'Savings from Apr 13 to Feb 14'!V55),1,0)</f>
        <v>1</v>
      </c>
      <c r="X55" s="22">
        <f>IF(AND('Savings from Apr 13 to Feb 14'!R55&gt;INDEX(Workings!E:E,'Savings from Apr 13 to Feb 14'!V55),'Savings from Apr 13 to Feb 14'!R55&lt;INDEX(Workings!F:F,'Savings from Apr 13 to Feb 14'!V55)),1,0)</f>
        <v>0</v>
      </c>
      <c r="Y55" s="22">
        <f>IF(R55&gt;INDEX(Workings!F:F,'Savings from Apr 13 to Feb 14'!V55),1,0)</f>
        <v>0</v>
      </c>
      <c r="Z55" s="3">
        <f t="shared" si="9"/>
        <v>11640.561439999999</v>
      </c>
      <c r="AA55" s="3">
        <f t="shared" si="10"/>
        <v>0</v>
      </c>
      <c r="AB55" s="3">
        <f t="shared" si="11"/>
        <v>0</v>
      </c>
      <c r="AC55" s="3">
        <f>IF(AB55=0,0,(R55-INDEX(Workings!F:F,MATCH('Savings from Apr 13 to Feb 14'!G55,Workings!A:A,0))))*M55</f>
        <v>0</v>
      </c>
    </row>
    <row r="56" spans="1:29" hidden="1" x14ac:dyDescent="0.25">
      <c r="A56" s="22">
        <v>54</v>
      </c>
      <c r="B56" s="1" t="s">
        <v>14</v>
      </c>
      <c r="C56" s="5">
        <v>41390</v>
      </c>
      <c r="D56" s="1" t="s">
        <v>15</v>
      </c>
      <c r="E56" s="1" t="s">
        <v>16</v>
      </c>
      <c r="F56" s="1" t="s">
        <v>17</v>
      </c>
      <c r="G56" s="1" t="s">
        <v>75</v>
      </c>
      <c r="H56" s="1"/>
      <c r="I56" s="1" t="s">
        <v>32</v>
      </c>
      <c r="J56" s="1">
        <v>142</v>
      </c>
      <c r="K56" s="1" t="s">
        <v>32</v>
      </c>
      <c r="L56" s="1">
        <v>115</v>
      </c>
      <c r="M56" s="31">
        <v>1</v>
      </c>
      <c r="N56" s="2">
        <v>1.3059000000000001</v>
      </c>
      <c r="O56" s="2">
        <f t="shared" si="0"/>
        <v>150.17850000000001</v>
      </c>
      <c r="P56" s="2">
        <f t="shared" si="12"/>
        <v>35.259300000000003</v>
      </c>
      <c r="Q56" s="1">
        <v>55.799210000000002</v>
      </c>
      <c r="R56" s="44">
        <f t="shared" si="2"/>
        <v>8379.8416589850003</v>
      </c>
      <c r="S56" s="34">
        <f t="shared" si="3"/>
        <v>8379.8416589850003</v>
      </c>
      <c r="T56" s="3">
        <f t="shared" si="4"/>
        <v>1967.4410851530004</v>
      </c>
      <c r="U56" s="4">
        <f t="shared" si="5"/>
        <v>0.23478260869565221</v>
      </c>
      <c r="V56" s="23">
        <f>MATCH(G56,Workings!A:A,0)</f>
        <v>41</v>
      </c>
      <c r="W56" s="22">
        <f>IF(R56&lt;INDEX(Workings!E:E,'Savings from Apr 13 to Feb 14'!V56),1,0)</f>
        <v>1</v>
      </c>
      <c r="X56" s="22">
        <f>IF(AND('Savings from Apr 13 to Feb 14'!R56&gt;INDEX(Workings!E:E,'Savings from Apr 13 to Feb 14'!V56),'Savings from Apr 13 to Feb 14'!R56&lt;INDEX(Workings!F:F,'Savings from Apr 13 to Feb 14'!V56)),1,0)</f>
        <v>0</v>
      </c>
      <c r="Y56" s="22">
        <f>IF(R56&gt;INDEX(Workings!F:F,'Savings from Apr 13 to Feb 14'!V56),1,0)</f>
        <v>0</v>
      </c>
      <c r="Z56" s="3">
        <f t="shared" si="9"/>
        <v>8379.8416589850003</v>
      </c>
      <c r="AA56" s="3">
        <f t="shared" si="10"/>
        <v>0</v>
      </c>
      <c r="AB56" s="3">
        <f t="shared" si="11"/>
        <v>0</v>
      </c>
      <c r="AC56" s="3">
        <f>IF(AB56=0,0,(R56-INDEX(Workings!F:F,MATCH('Savings from Apr 13 to Feb 14'!G56,Workings!A:A,0))))*M56</f>
        <v>0</v>
      </c>
    </row>
    <row r="57" spans="1:29" hidden="1" x14ac:dyDescent="0.25">
      <c r="A57" s="22">
        <v>55</v>
      </c>
      <c r="B57" s="14" t="s">
        <v>73</v>
      </c>
      <c r="C57" s="15">
        <v>41413</v>
      </c>
      <c r="D57" s="14" t="s">
        <v>15</v>
      </c>
      <c r="E57" s="14" t="s">
        <v>71</v>
      </c>
      <c r="F57" s="14" t="s">
        <v>74</v>
      </c>
      <c r="G57" s="14" t="s">
        <v>75</v>
      </c>
      <c r="H57" s="14" t="s">
        <v>76</v>
      </c>
      <c r="I57" s="14" t="s">
        <v>32</v>
      </c>
      <c r="J57" s="14">
        <v>200</v>
      </c>
      <c r="K57" s="14" t="s">
        <v>32</v>
      </c>
      <c r="L57" s="14">
        <v>200</v>
      </c>
      <c r="M57" s="31">
        <v>1</v>
      </c>
      <c r="N57" s="16">
        <v>1.3059000000000001</v>
      </c>
      <c r="O57" s="16">
        <f t="shared" si="0"/>
        <v>261.18</v>
      </c>
      <c r="P57" s="16">
        <f t="shared" si="12"/>
        <v>0</v>
      </c>
      <c r="Q57" s="14">
        <v>55.799210000000002</v>
      </c>
      <c r="R57" s="44">
        <f t="shared" si="2"/>
        <v>14573.637667800002</v>
      </c>
      <c r="S57" s="34">
        <f t="shared" si="3"/>
        <v>14573.637667800002</v>
      </c>
      <c r="T57" s="17">
        <f t="shared" si="4"/>
        <v>0</v>
      </c>
      <c r="U57" s="18">
        <f t="shared" si="5"/>
        <v>0</v>
      </c>
      <c r="V57" s="23">
        <f>MATCH(G57,Workings!A:A,0)</f>
        <v>41</v>
      </c>
      <c r="W57" s="22">
        <f>IF(R57&lt;INDEX(Workings!E:E,'Savings from Apr 13 to Feb 14'!V57),1,0)</f>
        <v>0</v>
      </c>
      <c r="X57" s="22">
        <f>IF(AND('Savings from Apr 13 to Feb 14'!R57&gt;INDEX(Workings!E:E,'Savings from Apr 13 to Feb 14'!V57),'Savings from Apr 13 to Feb 14'!R57&lt;INDEX(Workings!F:F,'Savings from Apr 13 to Feb 14'!V57)),1,0)</f>
        <v>1</v>
      </c>
      <c r="Y57" s="22">
        <f>IF(R57&gt;INDEX(Workings!F:F,'Savings from Apr 13 to Feb 14'!V57),1,0)</f>
        <v>0</v>
      </c>
      <c r="Z57" s="3">
        <f t="shared" si="9"/>
        <v>0</v>
      </c>
      <c r="AA57" s="3">
        <f t="shared" si="10"/>
        <v>14573.637667800002</v>
      </c>
      <c r="AB57" s="3">
        <f t="shared" si="11"/>
        <v>0</v>
      </c>
      <c r="AC57" s="3">
        <f>IF(AB57=0,0,(R57-INDEX(Workings!F:F,MATCH('Savings from Apr 13 to Feb 14'!G57,Workings!A:A,0))))*M57</f>
        <v>0</v>
      </c>
    </row>
    <row r="58" spans="1:29" hidden="1" x14ac:dyDescent="0.25">
      <c r="A58" s="22">
        <v>56</v>
      </c>
      <c r="B58" s="1" t="s">
        <v>77</v>
      </c>
      <c r="C58" s="5">
        <v>41413</v>
      </c>
      <c r="D58" s="1" t="s">
        <v>15</v>
      </c>
      <c r="E58" s="1" t="s">
        <v>71</v>
      </c>
      <c r="F58" s="1" t="s">
        <v>78</v>
      </c>
      <c r="G58" s="1" t="s">
        <v>75</v>
      </c>
      <c r="H58" s="1" t="s">
        <v>76</v>
      </c>
      <c r="I58" s="1" t="s">
        <v>32</v>
      </c>
      <c r="J58" s="1">
        <v>290</v>
      </c>
      <c r="K58" s="1" t="s">
        <v>32</v>
      </c>
      <c r="L58" s="1">
        <v>276</v>
      </c>
      <c r="M58" s="31">
        <v>1</v>
      </c>
      <c r="N58" s="2">
        <v>1.3059000000000001</v>
      </c>
      <c r="O58" s="2">
        <f t="shared" si="0"/>
        <v>360.42840000000001</v>
      </c>
      <c r="P58" s="2">
        <f t="shared" si="12"/>
        <v>18.282600000000002</v>
      </c>
      <c r="Q58" s="1">
        <v>55.799210000000002</v>
      </c>
      <c r="R58" s="44">
        <f t="shared" si="2"/>
        <v>20111.619981564003</v>
      </c>
      <c r="S58" s="34">
        <f t="shared" si="3"/>
        <v>20111.619981564003</v>
      </c>
      <c r="T58" s="3">
        <f t="shared" si="4"/>
        <v>1020.1546367460002</v>
      </c>
      <c r="U58" s="4">
        <f t="shared" si="5"/>
        <v>5.0724637681159424E-2</v>
      </c>
      <c r="V58" s="23">
        <f>MATCH(G58,Workings!A:A,0)</f>
        <v>41</v>
      </c>
      <c r="W58" s="22">
        <f>IF(R58&lt;INDEX(Workings!E:E,'Savings from Apr 13 to Feb 14'!V58),1,0)</f>
        <v>0</v>
      </c>
      <c r="X58" s="22">
        <f>IF(AND('Savings from Apr 13 to Feb 14'!R58&gt;INDEX(Workings!E:E,'Savings from Apr 13 to Feb 14'!V58),'Savings from Apr 13 to Feb 14'!R58&lt;INDEX(Workings!F:F,'Savings from Apr 13 to Feb 14'!V58)),1,0)</f>
        <v>0</v>
      </c>
      <c r="Y58" s="22">
        <f>IF(R58&gt;INDEX(Workings!F:F,'Savings from Apr 13 to Feb 14'!V58),1,0)</f>
        <v>1</v>
      </c>
      <c r="Z58" s="3">
        <f t="shared" si="9"/>
        <v>0</v>
      </c>
      <c r="AA58" s="3">
        <f t="shared" si="10"/>
        <v>0</v>
      </c>
      <c r="AB58" s="3">
        <f t="shared" si="11"/>
        <v>20111.619981564003</v>
      </c>
      <c r="AC58" s="3">
        <f>IF(AB58=0,0,(R58-INDEX(Workings!F:F,MATCH('Savings from Apr 13 to Feb 14'!G58,Workings!A:A,0))))*M58</f>
        <v>4211.619981564003</v>
      </c>
    </row>
    <row r="59" spans="1:29" hidden="1" x14ac:dyDescent="0.25">
      <c r="A59" s="22">
        <v>57</v>
      </c>
      <c r="B59" s="1" t="s">
        <v>334</v>
      </c>
      <c r="C59" s="1" t="s">
        <v>329</v>
      </c>
      <c r="D59" s="1" t="s">
        <v>15</v>
      </c>
      <c r="E59" s="1" t="s">
        <v>332</v>
      </c>
      <c r="F59" s="1" t="s">
        <v>335</v>
      </c>
      <c r="G59" s="1" t="s">
        <v>75</v>
      </c>
      <c r="H59" s="1" t="s">
        <v>76</v>
      </c>
      <c r="I59" s="1" t="s">
        <v>32</v>
      </c>
      <c r="J59" s="1">
        <v>153</v>
      </c>
      <c r="K59" s="1" t="s">
        <v>32</v>
      </c>
      <c r="L59" s="1">
        <v>143</v>
      </c>
      <c r="M59" s="31">
        <v>1</v>
      </c>
      <c r="N59" s="7">
        <v>1.3247</v>
      </c>
      <c r="O59" s="2">
        <f t="shared" si="0"/>
        <v>189.43209999999999</v>
      </c>
      <c r="P59" s="2">
        <f t="shared" si="12"/>
        <v>13.247</v>
      </c>
      <c r="Q59" s="1">
        <v>62.243479999999998</v>
      </c>
      <c r="R59" s="44">
        <f t="shared" si="2"/>
        <v>11790.913127708</v>
      </c>
      <c r="S59" s="34">
        <f t="shared" si="3"/>
        <v>11790.913127708</v>
      </c>
      <c r="T59" s="3">
        <f t="shared" si="4"/>
        <v>824.53937955999993</v>
      </c>
      <c r="U59" s="4">
        <f t="shared" si="5"/>
        <v>6.9930069930069921E-2</v>
      </c>
      <c r="V59" s="23">
        <f>MATCH(G59,Workings!A:A,0)</f>
        <v>41</v>
      </c>
      <c r="W59" s="22">
        <f>IF(R59&lt;INDEX(Workings!E:E,'Savings from Apr 13 to Feb 14'!V59),1,0)</f>
        <v>1</v>
      </c>
      <c r="X59" s="22">
        <f>IF(AND('Savings from Apr 13 to Feb 14'!R59&gt;INDEX(Workings!E:E,'Savings from Apr 13 to Feb 14'!V59),'Savings from Apr 13 to Feb 14'!R59&lt;INDEX(Workings!F:F,'Savings from Apr 13 to Feb 14'!V59)),1,0)</f>
        <v>0</v>
      </c>
      <c r="Y59" s="22">
        <f>IF(R59&gt;INDEX(Workings!F:F,'Savings from Apr 13 to Feb 14'!V59),1,0)</f>
        <v>0</v>
      </c>
      <c r="Z59" s="3">
        <f t="shared" si="9"/>
        <v>11790.913127708</v>
      </c>
      <c r="AA59" s="3">
        <f t="shared" si="10"/>
        <v>0</v>
      </c>
      <c r="AB59" s="3">
        <f t="shared" si="11"/>
        <v>0</v>
      </c>
      <c r="AC59" s="3">
        <f>IF(AB59=0,0,(R59-INDEX(Workings!F:F,MATCH('Savings from Apr 13 to Feb 14'!G59,Workings!A:A,0))))*M59</f>
        <v>0</v>
      </c>
    </row>
    <row r="60" spans="1:29" hidden="1" x14ac:dyDescent="0.25">
      <c r="A60" s="22">
        <v>58</v>
      </c>
      <c r="B60" s="1" t="s">
        <v>586</v>
      </c>
      <c r="C60" s="1" t="s">
        <v>581</v>
      </c>
      <c r="D60" s="1" t="s">
        <v>15</v>
      </c>
      <c r="E60" s="1" t="s">
        <v>332</v>
      </c>
      <c r="F60" s="1" t="s">
        <v>587</v>
      </c>
      <c r="G60" s="1" t="s">
        <v>75</v>
      </c>
      <c r="H60" s="1" t="s">
        <v>76</v>
      </c>
      <c r="I60" s="1" t="s">
        <v>32</v>
      </c>
      <c r="J60" s="1">
        <v>170</v>
      </c>
      <c r="K60" s="1" t="s">
        <v>32</v>
      </c>
      <c r="L60" s="1">
        <v>155</v>
      </c>
      <c r="M60" s="31">
        <v>1</v>
      </c>
      <c r="N60" s="2">
        <v>1.3611500000000001</v>
      </c>
      <c r="O60" s="2">
        <f t="shared" si="0"/>
        <v>210.97825</v>
      </c>
      <c r="P60" s="2">
        <f t="shared" si="12"/>
        <v>20.417250000000003</v>
      </c>
      <c r="Q60" s="1">
        <v>61.917879999999997</v>
      </c>
      <c r="R60" s="44">
        <f t="shared" si="2"/>
        <v>13063.32596611</v>
      </c>
      <c r="S60" s="34">
        <f t="shared" si="3"/>
        <v>13063.32596611</v>
      </c>
      <c r="T60" s="3">
        <f t="shared" si="4"/>
        <v>1264.1928354300001</v>
      </c>
      <c r="U60" s="4">
        <f t="shared" si="5"/>
        <v>9.6774193548387094E-2</v>
      </c>
      <c r="V60" s="23">
        <f>MATCH(G60,Workings!A:A,0)</f>
        <v>41</v>
      </c>
      <c r="W60" s="22">
        <f>IF(R60&lt;INDEX(Workings!E:E,'Savings from Apr 13 to Feb 14'!V60),1,0)</f>
        <v>0</v>
      </c>
      <c r="X60" s="22">
        <f>IF(AND('Savings from Apr 13 to Feb 14'!R60&gt;INDEX(Workings!E:E,'Savings from Apr 13 to Feb 14'!V60),'Savings from Apr 13 to Feb 14'!R60&lt;INDEX(Workings!F:F,'Savings from Apr 13 to Feb 14'!V60)),1,0)</f>
        <v>1</v>
      </c>
      <c r="Y60" s="22">
        <f>IF(R60&gt;INDEX(Workings!F:F,'Savings from Apr 13 to Feb 14'!V60),1,0)</f>
        <v>0</v>
      </c>
      <c r="Z60" s="3">
        <f t="shared" si="9"/>
        <v>0</v>
      </c>
      <c r="AA60" s="3">
        <f t="shared" si="10"/>
        <v>13063.32596611</v>
      </c>
      <c r="AB60" s="3">
        <f t="shared" si="11"/>
        <v>0</v>
      </c>
      <c r="AC60" s="3">
        <f>IF(AB60=0,0,(R60-INDEX(Workings!F:F,MATCH('Savings from Apr 13 to Feb 14'!G60,Workings!A:A,0))))*M60</f>
        <v>0</v>
      </c>
    </row>
    <row r="61" spans="1:29" hidden="1" x14ac:dyDescent="0.25">
      <c r="A61" s="22">
        <v>59</v>
      </c>
      <c r="B61" s="1" t="s">
        <v>589</v>
      </c>
      <c r="C61" s="1" t="s">
        <v>590</v>
      </c>
      <c r="D61" s="1" t="s">
        <v>15</v>
      </c>
      <c r="E61" s="1" t="s">
        <v>591</v>
      </c>
      <c r="F61" s="1" t="s">
        <v>587</v>
      </c>
      <c r="G61" s="1" t="s">
        <v>75</v>
      </c>
      <c r="H61" s="1" t="s">
        <v>76</v>
      </c>
      <c r="I61" s="1" t="s">
        <v>32</v>
      </c>
      <c r="J61" s="1">
        <v>233</v>
      </c>
      <c r="K61" s="1" t="s">
        <v>32</v>
      </c>
      <c r="L61" s="1">
        <v>223</v>
      </c>
      <c r="M61" s="31">
        <v>1</v>
      </c>
      <c r="N61" s="2">
        <v>1.3611500000000001</v>
      </c>
      <c r="O61" s="2">
        <f t="shared" si="0"/>
        <v>303.53645</v>
      </c>
      <c r="P61" s="2">
        <f t="shared" si="12"/>
        <v>13.611500000000001</v>
      </c>
      <c r="Q61" s="1">
        <v>61.917879999999997</v>
      </c>
      <c r="R61" s="44">
        <f t="shared" si="2"/>
        <v>18794.333486725998</v>
      </c>
      <c r="S61" s="34">
        <f t="shared" si="3"/>
        <v>18794.333486725998</v>
      </c>
      <c r="T61" s="3">
        <f t="shared" si="4"/>
        <v>842.79522362</v>
      </c>
      <c r="U61" s="4">
        <f t="shared" si="5"/>
        <v>4.4843049327354265E-2</v>
      </c>
      <c r="V61" s="23">
        <f>MATCH(G61,Workings!A:A,0)</f>
        <v>41</v>
      </c>
      <c r="W61" s="22">
        <f>IF(R61&lt;INDEX(Workings!E:E,'Savings from Apr 13 to Feb 14'!V61),1,0)</f>
        <v>0</v>
      </c>
      <c r="X61" s="22">
        <f>IF(AND('Savings from Apr 13 to Feb 14'!R61&gt;INDEX(Workings!E:E,'Savings from Apr 13 to Feb 14'!V61),'Savings from Apr 13 to Feb 14'!R61&lt;INDEX(Workings!F:F,'Savings from Apr 13 to Feb 14'!V61)),1,0)</f>
        <v>0</v>
      </c>
      <c r="Y61" s="22">
        <f>IF(R61&gt;INDEX(Workings!F:F,'Savings from Apr 13 to Feb 14'!V61),1,0)</f>
        <v>1</v>
      </c>
      <c r="Z61" s="3">
        <f t="shared" si="9"/>
        <v>0</v>
      </c>
      <c r="AA61" s="3">
        <f t="shared" si="10"/>
        <v>0</v>
      </c>
      <c r="AB61" s="3">
        <f t="shared" si="11"/>
        <v>18794.333486725998</v>
      </c>
      <c r="AC61" s="3">
        <f>IF(AB61=0,0,(R61-INDEX(Workings!F:F,MATCH('Savings from Apr 13 to Feb 14'!G61,Workings!A:A,0))))*M61</f>
        <v>2894.3334867259982</v>
      </c>
    </row>
    <row r="62" spans="1:29" hidden="1" x14ac:dyDescent="0.25">
      <c r="A62" s="22">
        <v>60</v>
      </c>
      <c r="B62" s="1" t="s">
        <v>451</v>
      </c>
      <c r="C62" s="22" t="s">
        <v>452</v>
      </c>
      <c r="D62" s="1" t="s">
        <v>15</v>
      </c>
      <c r="E62" s="1" t="s">
        <v>376</v>
      </c>
      <c r="F62" s="1" t="s">
        <v>453</v>
      </c>
      <c r="G62" s="1" t="s">
        <v>454</v>
      </c>
      <c r="H62" s="1" t="s">
        <v>50</v>
      </c>
      <c r="I62" s="1" t="s">
        <v>23</v>
      </c>
      <c r="J62" s="1">
        <v>250</v>
      </c>
      <c r="K62" s="1" t="s">
        <v>23</v>
      </c>
      <c r="L62" s="1">
        <v>239</v>
      </c>
      <c r="M62" s="31">
        <v>6</v>
      </c>
      <c r="N62" s="2">
        <v>1</v>
      </c>
      <c r="O62" s="2">
        <f t="shared" si="0"/>
        <v>1434</v>
      </c>
      <c r="P62" s="2">
        <f t="shared" si="12"/>
        <v>66</v>
      </c>
      <c r="Q62" s="1">
        <v>61.917879999999997</v>
      </c>
      <c r="R62" s="44">
        <f t="shared" si="2"/>
        <v>14798.373319999999</v>
      </c>
      <c r="S62" s="34">
        <f t="shared" si="3"/>
        <v>88790.239919999993</v>
      </c>
      <c r="T62" s="3">
        <f t="shared" si="4"/>
        <v>4086.5800799999997</v>
      </c>
      <c r="U62" s="4">
        <f t="shared" si="5"/>
        <v>4.6025104602510462E-2</v>
      </c>
      <c r="V62" s="23">
        <f>MATCH(G62,Workings!A:A,0)</f>
        <v>25</v>
      </c>
      <c r="W62" s="22">
        <f>IF(R62&lt;INDEX(Workings!E:E,'Savings from Apr 13 to Feb 14'!V62),1,0)</f>
        <v>1</v>
      </c>
      <c r="X62" s="22">
        <f>IF(AND('Savings from Apr 13 to Feb 14'!R62&gt;INDEX(Workings!E:E,'Savings from Apr 13 to Feb 14'!V62),'Savings from Apr 13 to Feb 14'!R62&lt;INDEX(Workings!F:F,'Savings from Apr 13 to Feb 14'!V62)),1,0)</f>
        <v>0</v>
      </c>
      <c r="Y62" s="22">
        <f>IF(R62&gt;INDEX(Workings!F:F,'Savings from Apr 13 to Feb 14'!V62),1,0)</f>
        <v>0</v>
      </c>
      <c r="Z62" s="3">
        <f t="shared" si="9"/>
        <v>88790.239919999993</v>
      </c>
      <c r="AA62" s="3">
        <f t="shared" si="10"/>
        <v>0</v>
      </c>
      <c r="AB62" s="3">
        <f t="shared" si="11"/>
        <v>0</v>
      </c>
      <c r="AC62" s="3">
        <f>IF(AB62=0,0,(R62-INDEX(Workings!F:F,MATCH('Savings from Apr 13 to Feb 14'!G62,Workings!A:A,0))))*M62</f>
        <v>0</v>
      </c>
    </row>
    <row r="63" spans="1:29" hidden="1" x14ac:dyDescent="0.25">
      <c r="A63" s="22">
        <v>61</v>
      </c>
      <c r="B63" s="1" t="s">
        <v>539</v>
      </c>
      <c r="C63" s="22" t="s">
        <v>540</v>
      </c>
      <c r="D63" s="1" t="s">
        <v>15</v>
      </c>
      <c r="E63" s="1" t="s">
        <v>541</v>
      </c>
      <c r="F63" s="1" t="s">
        <v>542</v>
      </c>
      <c r="G63" s="1" t="s">
        <v>454</v>
      </c>
      <c r="H63" s="1" t="s">
        <v>50</v>
      </c>
      <c r="I63" s="1" t="s">
        <v>23</v>
      </c>
      <c r="J63" s="1">
        <v>350</v>
      </c>
      <c r="K63" s="1" t="s">
        <v>23</v>
      </c>
      <c r="L63" s="1">
        <v>327</v>
      </c>
      <c r="M63" s="31">
        <v>6</v>
      </c>
      <c r="N63" s="2">
        <v>1</v>
      </c>
      <c r="O63" s="2">
        <f t="shared" si="0"/>
        <v>1962</v>
      </c>
      <c r="P63" s="2">
        <v>138</v>
      </c>
      <c r="Q63" s="1">
        <v>61.917879999999997</v>
      </c>
      <c r="R63" s="44">
        <f t="shared" si="2"/>
        <v>20247.14676</v>
      </c>
      <c r="S63" s="34">
        <f t="shared" si="3"/>
        <v>121482.88055999999</v>
      </c>
      <c r="T63" s="3">
        <f t="shared" si="4"/>
        <v>8544.6674399999993</v>
      </c>
      <c r="U63" s="4">
        <f t="shared" si="5"/>
        <v>7.0336391437308868E-2</v>
      </c>
      <c r="V63" s="23">
        <f>MATCH(G63,Workings!A:A,0)</f>
        <v>25</v>
      </c>
      <c r="W63" s="22">
        <f>IF(R63&lt;INDEX(Workings!E:E,'Savings from Apr 13 to Feb 14'!V63),1,0)</f>
        <v>0</v>
      </c>
      <c r="X63" s="22">
        <f>IF(AND('Savings from Apr 13 to Feb 14'!R63&gt;INDEX(Workings!E:E,'Savings from Apr 13 to Feb 14'!V63),'Savings from Apr 13 to Feb 14'!R63&lt;INDEX(Workings!F:F,'Savings from Apr 13 to Feb 14'!V63)),1,0)</f>
        <v>0</v>
      </c>
      <c r="Y63" s="22">
        <f>IF(R63&gt;INDEX(Workings!F:F,'Savings from Apr 13 to Feb 14'!V63),1,0)</f>
        <v>1</v>
      </c>
      <c r="Z63" s="3">
        <f t="shared" si="9"/>
        <v>0</v>
      </c>
      <c r="AA63" s="3">
        <f t="shared" si="10"/>
        <v>0</v>
      </c>
      <c r="AB63" s="3">
        <f t="shared" si="11"/>
        <v>121482.88055999999</v>
      </c>
      <c r="AC63" s="3">
        <f>IF(AB63=0,0,(R63-INDEX(Workings!F:F,MATCH('Savings from Apr 13 to Feb 14'!G63,Workings!A:A,0))))*M63</f>
        <v>5802.8805599999978</v>
      </c>
    </row>
    <row r="64" spans="1:29" hidden="1" x14ac:dyDescent="0.25">
      <c r="A64" s="22">
        <v>62</v>
      </c>
      <c r="B64" s="1" t="s">
        <v>34</v>
      </c>
      <c r="C64" s="5">
        <v>41380</v>
      </c>
      <c r="D64" s="1" t="s">
        <v>25</v>
      </c>
      <c r="E64" s="1" t="s">
        <v>35</v>
      </c>
      <c r="F64" s="1" t="s">
        <v>36</v>
      </c>
      <c r="G64" s="1" t="s">
        <v>458</v>
      </c>
      <c r="H64" s="1" t="s">
        <v>87</v>
      </c>
      <c r="I64" s="1" t="s">
        <v>88</v>
      </c>
      <c r="J64" s="1">
        <v>6485</v>
      </c>
      <c r="K64" s="1" t="s">
        <v>88</v>
      </c>
      <c r="L64" s="1">
        <v>5585</v>
      </c>
      <c r="M64" s="31">
        <v>2</v>
      </c>
      <c r="N64" s="2">
        <v>1.83E-2</v>
      </c>
      <c r="O64" s="2">
        <f t="shared" si="0"/>
        <v>204.411</v>
      </c>
      <c r="P64" s="2">
        <f t="shared" ref="P64:P81" si="13">(J64-L64)*M64*N64</f>
        <v>32.94</v>
      </c>
      <c r="Q64" s="1">
        <v>55.799210000000002</v>
      </c>
      <c r="R64" s="44">
        <f t="shared" si="2"/>
        <v>5702.9861576550002</v>
      </c>
      <c r="S64" s="34">
        <f t="shared" si="3"/>
        <v>11405.97231531</v>
      </c>
      <c r="T64" s="3">
        <f t="shared" si="4"/>
        <v>1838.0259773999999</v>
      </c>
      <c r="U64" s="4">
        <f t="shared" si="5"/>
        <v>0.16114592658907786</v>
      </c>
      <c r="V64" s="23">
        <f>MATCH(G64,Workings!A:A,0)</f>
        <v>32</v>
      </c>
      <c r="W64" s="22">
        <f>IF(R64&lt;INDEX(Workings!E:E,'Savings from Apr 13 to Feb 14'!V64),1,0)</f>
        <v>0</v>
      </c>
      <c r="X64" s="22">
        <f>IF(AND('Savings from Apr 13 to Feb 14'!R64&gt;INDEX(Workings!E:E,'Savings from Apr 13 to Feb 14'!V64),'Savings from Apr 13 to Feb 14'!R64&lt;INDEX(Workings!F:F,'Savings from Apr 13 to Feb 14'!V64)),1,0)</f>
        <v>1</v>
      </c>
      <c r="Y64" s="22">
        <f>IF(R64&gt;INDEX(Workings!F:F,'Savings from Apr 13 to Feb 14'!V64),1,0)</f>
        <v>0</v>
      </c>
      <c r="Z64" s="3">
        <f t="shared" si="9"/>
        <v>0</v>
      </c>
      <c r="AA64" s="3">
        <f t="shared" si="10"/>
        <v>11405.97231531</v>
      </c>
      <c r="AB64" s="3">
        <f t="shared" si="11"/>
        <v>0</v>
      </c>
      <c r="AC64" s="3">
        <f>IF(AB64=0,0,(R64-INDEX(Workings!F:F,MATCH('Savings from Apr 13 to Feb 14'!G64,Workings!A:A,0))))*M64</f>
        <v>0</v>
      </c>
    </row>
    <row r="65" spans="1:29" hidden="1" x14ac:dyDescent="0.25">
      <c r="A65" s="22">
        <v>63</v>
      </c>
      <c r="B65" s="14" t="s">
        <v>386</v>
      </c>
      <c r="C65" s="14" t="s">
        <v>387</v>
      </c>
      <c r="D65" s="14" t="s">
        <v>388</v>
      </c>
      <c r="E65" s="14" t="s">
        <v>389</v>
      </c>
      <c r="F65" s="14" t="s">
        <v>390</v>
      </c>
      <c r="G65" s="1" t="s">
        <v>458</v>
      </c>
      <c r="H65" s="14" t="s">
        <v>87</v>
      </c>
      <c r="I65" s="14" t="s">
        <v>88</v>
      </c>
      <c r="J65" s="14">
        <v>7612</v>
      </c>
      <c r="K65" s="14" t="s">
        <v>88</v>
      </c>
      <c r="L65" s="14">
        <v>7602</v>
      </c>
      <c r="M65" s="31">
        <v>1</v>
      </c>
      <c r="N65" s="16">
        <v>1.6619999999999999E-2</v>
      </c>
      <c r="O65" s="16">
        <f t="shared" si="0"/>
        <v>126.34523999999999</v>
      </c>
      <c r="P65" s="16">
        <f t="shared" si="13"/>
        <v>0.16619999999999999</v>
      </c>
      <c r="Q65" s="14">
        <v>62.243479999999998</v>
      </c>
      <c r="R65" s="44">
        <f t="shared" si="2"/>
        <v>7864.1674190351987</v>
      </c>
      <c r="S65" s="34">
        <f t="shared" si="3"/>
        <v>7864.1674190351987</v>
      </c>
      <c r="T65" s="17">
        <f t="shared" si="4"/>
        <v>10.344866375999999</v>
      </c>
      <c r="U65" s="18">
        <f t="shared" si="5"/>
        <v>1.3154433043935808E-3</v>
      </c>
      <c r="V65" s="23">
        <f>MATCH(G65,Workings!A:A,0)</f>
        <v>32</v>
      </c>
      <c r="W65" s="22">
        <f>IF(R65&lt;INDEX(Workings!E:E,'Savings from Apr 13 to Feb 14'!V65),1,0)</f>
        <v>0</v>
      </c>
      <c r="X65" s="22">
        <f>IF(AND('Savings from Apr 13 to Feb 14'!R65&gt;INDEX(Workings!E:E,'Savings from Apr 13 to Feb 14'!V65),'Savings from Apr 13 to Feb 14'!R65&lt;INDEX(Workings!F:F,'Savings from Apr 13 to Feb 14'!V65)),1,0)</f>
        <v>0</v>
      </c>
      <c r="Y65" s="22">
        <f>IF(R65&gt;INDEX(Workings!F:F,'Savings from Apr 13 to Feb 14'!V65),1,0)</f>
        <v>1</v>
      </c>
      <c r="Z65" s="3">
        <f t="shared" si="9"/>
        <v>0</v>
      </c>
      <c r="AA65" s="3">
        <f t="shared" si="10"/>
        <v>0</v>
      </c>
      <c r="AB65" s="3">
        <f t="shared" si="11"/>
        <v>7864.1674190351987</v>
      </c>
      <c r="AC65" s="3">
        <f>IF(AB65=0,0,(R65-INDEX(Workings!F:F,MATCH('Savings from Apr 13 to Feb 14'!G65,Workings!A:A,0))))*M65</f>
        <v>954.16741903519869</v>
      </c>
    </row>
    <row r="66" spans="1:29" hidden="1" x14ac:dyDescent="0.25">
      <c r="A66" s="22">
        <v>64</v>
      </c>
      <c r="B66" s="14" t="s">
        <v>391</v>
      </c>
      <c r="C66" s="14" t="s">
        <v>387</v>
      </c>
      <c r="D66" s="14" t="s">
        <v>388</v>
      </c>
      <c r="E66" s="14" t="s">
        <v>392</v>
      </c>
      <c r="F66" s="14" t="s">
        <v>390</v>
      </c>
      <c r="G66" s="1" t="s">
        <v>458</v>
      </c>
      <c r="H66" s="14" t="s">
        <v>87</v>
      </c>
      <c r="I66" s="14" t="s">
        <v>88</v>
      </c>
      <c r="J66" s="14">
        <v>7612</v>
      </c>
      <c r="K66" s="14" t="s">
        <v>88</v>
      </c>
      <c r="L66" s="14">
        <v>7602</v>
      </c>
      <c r="M66" s="31">
        <v>1</v>
      </c>
      <c r="N66" s="16">
        <v>1.6619999999999999E-2</v>
      </c>
      <c r="O66" s="16">
        <f t="shared" si="0"/>
        <v>126.34523999999999</v>
      </c>
      <c r="P66" s="16">
        <f t="shared" si="13"/>
        <v>0.16619999999999999</v>
      </c>
      <c r="Q66" s="14">
        <v>62.243479999999998</v>
      </c>
      <c r="R66" s="44">
        <f t="shared" si="2"/>
        <v>7864.1674190351987</v>
      </c>
      <c r="S66" s="34">
        <f t="shared" si="3"/>
        <v>7864.1674190351987</v>
      </c>
      <c r="T66" s="17">
        <f t="shared" si="4"/>
        <v>10.344866375999999</v>
      </c>
      <c r="U66" s="18">
        <f t="shared" si="5"/>
        <v>1.3154433043935808E-3</v>
      </c>
      <c r="V66" s="23">
        <f>MATCH(G66,Workings!A:A,0)</f>
        <v>32</v>
      </c>
      <c r="W66" s="22">
        <f>IF(R66&lt;INDEX(Workings!E:E,'Savings from Apr 13 to Feb 14'!V66),1,0)</f>
        <v>0</v>
      </c>
      <c r="X66" s="22">
        <f>IF(AND('Savings from Apr 13 to Feb 14'!R66&gt;INDEX(Workings!E:E,'Savings from Apr 13 to Feb 14'!V66),'Savings from Apr 13 to Feb 14'!R66&lt;INDEX(Workings!F:F,'Savings from Apr 13 to Feb 14'!V66)),1,0)</f>
        <v>0</v>
      </c>
      <c r="Y66" s="22">
        <f>IF(R66&gt;INDEX(Workings!F:F,'Savings from Apr 13 to Feb 14'!V66),1,0)</f>
        <v>1</v>
      </c>
      <c r="Z66" s="3">
        <f t="shared" si="9"/>
        <v>0</v>
      </c>
      <c r="AA66" s="3">
        <f t="shared" si="10"/>
        <v>0</v>
      </c>
      <c r="AB66" s="3">
        <f t="shared" si="11"/>
        <v>7864.1674190351987</v>
      </c>
      <c r="AC66" s="3">
        <f>IF(AB66=0,0,(R66-INDEX(Workings!F:F,MATCH('Savings from Apr 13 to Feb 14'!G66,Workings!A:A,0))))*M66</f>
        <v>954.16741903519869</v>
      </c>
    </row>
    <row r="67" spans="1:29" hidden="1" x14ac:dyDescent="0.25">
      <c r="A67" s="22">
        <v>65</v>
      </c>
      <c r="B67" s="14" t="s">
        <v>442</v>
      </c>
      <c r="C67" s="14" t="s">
        <v>440</v>
      </c>
      <c r="D67" s="14" t="s">
        <v>15</v>
      </c>
      <c r="E67" s="14" t="s">
        <v>60</v>
      </c>
      <c r="F67" s="14" t="s">
        <v>443</v>
      </c>
      <c r="G67" s="1" t="s">
        <v>458</v>
      </c>
      <c r="H67" s="14" t="s">
        <v>87</v>
      </c>
      <c r="I67" s="14" t="s">
        <v>88</v>
      </c>
      <c r="J67" s="14">
        <v>4237</v>
      </c>
      <c r="K67" s="14" t="s">
        <v>88</v>
      </c>
      <c r="L67" s="14">
        <v>4227</v>
      </c>
      <c r="M67" s="31">
        <v>1</v>
      </c>
      <c r="N67" s="16">
        <v>1.619E-2</v>
      </c>
      <c r="O67" s="16">
        <f t="shared" ref="O67:O130" si="14">(L67*M67)*N67</f>
        <v>68.435130000000001</v>
      </c>
      <c r="P67" s="16">
        <f t="shared" si="13"/>
        <v>0.16189999999999999</v>
      </c>
      <c r="Q67" s="14">
        <v>61.917879999999997</v>
      </c>
      <c r="R67" s="44">
        <f t="shared" ref="R67:R130" si="15">S67/M67</f>
        <v>4237.3581671244001</v>
      </c>
      <c r="S67" s="34">
        <f t="shared" ref="S67:S130" si="16">O67*Q67</f>
        <v>4237.3581671244001</v>
      </c>
      <c r="T67" s="17">
        <f t="shared" ref="T67:T130" si="17">P67*Q67</f>
        <v>10.024504771999998</v>
      </c>
      <c r="U67" s="18">
        <f t="shared" ref="U67:U130" si="18">T67/S67</f>
        <v>2.3657440264963328E-3</v>
      </c>
      <c r="V67" s="23">
        <f>MATCH(G67,Workings!A:A,0)</f>
        <v>32</v>
      </c>
      <c r="W67" s="22">
        <f>IF(R67&lt;INDEX(Workings!E:E,'Savings from Apr 13 to Feb 14'!V67),1,0)</f>
        <v>1</v>
      </c>
      <c r="X67" s="22">
        <f>IF(AND('Savings from Apr 13 to Feb 14'!R67&gt;INDEX(Workings!E:E,'Savings from Apr 13 to Feb 14'!V67),'Savings from Apr 13 to Feb 14'!R67&lt;INDEX(Workings!F:F,'Savings from Apr 13 to Feb 14'!V67)),1,0)</f>
        <v>0</v>
      </c>
      <c r="Y67" s="22">
        <f>IF(R67&gt;INDEX(Workings!F:F,'Savings from Apr 13 to Feb 14'!V67),1,0)</f>
        <v>0</v>
      </c>
      <c r="Z67" s="3">
        <f t="shared" si="9"/>
        <v>4237.3581671244001</v>
      </c>
      <c r="AA67" s="3">
        <f t="shared" si="10"/>
        <v>0</v>
      </c>
      <c r="AB67" s="3">
        <f t="shared" si="11"/>
        <v>0</v>
      </c>
      <c r="AC67" s="3">
        <f>IF(AB67=0,0,(R67-INDEX(Workings!F:F,MATCH('Savings from Apr 13 to Feb 14'!G67,Workings!A:A,0))))*M67</f>
        <v>0</v>
      </c>
    </row>
    <row r="68" spans="1:29" hidden="1" x14ac:dyDescent="0.25">
      <c r="A68" s="22">
        <v>66</v>
      </c>
      <c r="B68" s="14" t="s">
        <v>444</v>
      </c>
      <c r="C68" s="14" t="s">
        <v>440</v>
      </c>
      <c r="D68" s="14" t="s">
        <v>15</v>
      </c>
      <c r="E68" s="14" t="s">
        <v>60</v>
      </c>
      <c r="F68" s="14" t="s">
        <v>443</v>
      </c>
      <c r="G68" s="1" t="s">
        <v>458</v>
      </c>
      <c r="H68" s="14" t="s">
        <v>87</v>
      </c>
      <c r="I68" s="14" t="s">
        <v>88</v>
      </c>
      <c r="J68" s="14">
        <v>4237</v>
      </c>
      <c r="K68" s="14" t="s">
        <v>88</v>
      </c>
      <c r="L68" s="14">
        <v>4227</v>
      </c>
      <c r="M68" s="31">
        <v>1</v>
      </c>
      <c r="N68" s="16">
        <v>1.619E-2</v>
      </c>
      <c r="O68" s="16">
        <f t="shared" si="14"/>
        <v>68.435130000000001</v>
      </c>
      <c r="P68" s="16">
        <f t="shared" si="13"/>
        <v>0.16189999999999999</v>
      </c>
      <c r="Q68" s="14">
        <v>61.917879999999997</v>
      </c>
      <c r="R68" s="44">
        <f t="shared" si="15"/>
        <v>4237.3581671244001</v>
      </c>
      <c r="S68" s="34">
        <f t="shared" si="16"/>
        <v>4237.3581671244001</v>
      </c>
      <c r="T68" s="17">
        <f t="shared" si="17"/>
        <v>10.024504771999998</v>
      </c>
      <c r="U68" s="18">
        <f t="shared" si="18"/>
        <v>2.3657440264963328E-3</v>
      </c>
      <c r="V68" s="23">
        <f>MATCH(G68,Workings!A:A,0)</f>
        <v>32</v>
      </c>
      <c r="W68" s="22">
        <f>IF(R68&lt;INDEX(Workings!E:E,'Savings from Apr 13 to Feb 14'!V68),1,0)</f>
        <v>1</v>
      </c>
      <c r="X68" s="22">
        <f>IF(AND('Savings from Apr 13 to Feb 14'!R68&gt;INDEX(Workings!E:E,'Savings from Apr 13 to Feb 14'!V68),'Savings from Apr 13 to Feb 14'!R68&lt;INDEX(Workings!F:F,'Savings from Apr 13 to Feb 14'!V68)),1,0)</f>
        <v>0</v>
      </c>
      <c r="Y68" s="22">
        <f>IF(R68&gt;INDEX(Workings!F:F,'Savings from Apr 13 to Feb 14'!V68),1,0)</f>
        <v>0</v>
      </c>
      <c r="Z68" s="3">
        <f t="shared" si="9"/>
        <v>4237.3581671244001</v>
      </c>
      <c r="AA68" s="3">
        <f t="shared" si="10"/>
        <v>0</v>
      </c>
      <c r="AB68" s="3">
        <f t="shared" si="11"/>
        <v>0</v>
      </c>
      <c r="AC68" s="3">
        <f>IF(AB68=0,0,(R68-INDEX(Workings!F:F,MATCH('Savings from Apr 13 to Feb 14'!G68,Workings!A:A,0))))*M68</f>
        <v>0</v>
      </c>
    </row>
    <row r="69" spans="1:29" hidden="1" x14ac:dyDescent="0.25">
      <c r="A69" s="22">
        <v>67</v>
      </c>
      <c r="B69" s="14" t="s">
        <v>455</v>
      </c>
      <c r="C69" s="14" t="s">
        <v>456</v>
      </c>
      <c r="D69" s="14" t="s">
        <v>15</v>
      </c>
      <c r="E69" s="14" t="s">
        <v>35</v>
      </c>
      <c r="F69" s="14" t="s">
        <v>457</v>
      </c>
      <c r="G69" s="1" t="s">
        <v>458</v>
      </c>
      <c r="H69" s="14" t="s">
        <v>87</v>
      </c>
      <c r="I69" s="14" t="s">
        <v>88</v>
      </c>
      <c r="J69" s="14">
        <v>5661</v>
      </c>
      <c r="K69" s="14" t="s">
        <v>88</v>
      </c>
      <c r="L69" s="14">
        <v>5651</v>
      </c>
      <c r="M69" s="31">
        <v>1</v>
      </c>
      <c r="N69" s="16">
        <v>1.619E-2</v>
      </c>
      <c r="O69" s="16">
        <f t="shared" si="14"/>
        <v>91.489689999999996</v>
      </c>
      <c r="P69" s="16">
        <f t="shared" si="13"/>
        <v>0.16189999999999999</v>
      </c>
      <c r="Q69" s="14">
        <v>61.917879999999997</v>
      </c>
      <c r="R69" s="44">
        <f t="shared" si="15"/>
        <v>5664.8476466571992</v>
      </c>
      <c r="S69" s="34">
        <f t="shared" si="16"/>
        <v>5664.8476466571992</v>
      </c>
      <c r="T69" s="17">
        <f t="shared" si="17"/>
        <v>10.024504771999998</v>
      </c>
      <c r="U69" s="18">
        <f t="shared" si="18"/>
        <v>1.7695983011856307E-3</v>
      </c>
      <c r="V69" s="23">
        <f>MATCH(G69,Workings!A:A,0)</f>
        <v>32</v>
      </c>
      <c r="W69" s="22">
        <f>IF(R69&lt;INDEX(Workings!E:E,'Savings from Apr 13 to Feb 14'!V69),1,0)</f>
        <v>0</v>
      </c>
      <c r="X69" s="22">
        <f>IF(AND('Savings from Apr 13 to Feb 14'!R69&gt;INDEX(Workings!E:E,'Savings from Apr 13 to Feb 14'!V69),'Savings from Apr 13 to Feb 14'!R69&lt;INDEX(Workings!F:F,'Savings from Apr 13 to Feb 14'!V69)),1,0)</f>
        <v>1</v>
      </c>
      <c r="Y69" s="22">
        <f>IF(R69&gt;INDEX(Workings!F:F,'Savings from Apr 13 to Feb 14'!V69),1,0)</f>
        <v>0</v>
      </c>
      <c r="Z69" s="3">
        <f t="shared" si="9"/>
        <v>0</v>
      </c>
      <c r="AA69" s="3">
        <f t="shared" si="10"/>
        <v>5664.8476466571992</v>
      </c>
      <c r="AB69" s="3">
        <f t="shared" si="11"/>
        <v>0</v>
      </c>
      <c r="AC69" s="3">
        <f>IF(AB69=0,0,(R69-INDEX(Workings!F:F,MATCH('Savings from Apr 13 to Feb 14'!G69,Workings!A:A,0))))*M69</f>
        <v>0</v>
      </c>
    </row>
    <row r="70" spans="1:29" hidden="1" x14ac:dyDescent="0.25">
      <c r="A70" s="22">
        <v>68</v>
      </c>
      <c r="B70" s="14" t="s">
        <v>618</v>
      </c>
      <c r="C70" s="14" t="s">
        <v>614</v>
      </c>
      <c r="D70" s="14" t="s">
        <v>388</v>
      </c>
      <c r="E70" s="14" t="s">
        <v>389</v>
      </c>
      <c r="F70" s="14" t="s">
        <v>390</v>
      </c>
      <c r="G70" s="1" t="s">
        <v>458</v>
      </c>
      <c r="H70" s="14" t="s">
        <v>87</v>
      </c>
      <c r="I70" s="14" t="s">
        <v>88</v>
      </c>
      <c r="J70" s="14">
        <v>7612</v>
      </c>
      <c r="K70" s="14" t="s">
        <v>88</v>
      </c>
      <c r="L70" s="14">
        <v>7602</v>
      </c>
      <c r="M70" s="31">
        <v>1</v>
      </c>
      <c r="N70" s="16">
        <v>1.619E-2</v>
      </c>
      <c r="O70" s="16">
        <f t="shared" si="14"/>
        <v>123.07638</v>
      </c>
      <c r="P70" s="16">
        <f t="shared" si="13"/>
        <v>0.16189999999999999</v>
      </c>
      <c r="Q70" s="14">
        <v>61.917879999999997</v>
      </c>
      <c r="R70" s="44">
        <f t="shared" si="15"/>
        <v>7620.6285276743993</v>
      </c>
      <c r="S70" s="34">
        <f t="shared" si="16"/>
        <v>7620.6285276743993</v>
      </c>
      <c r="T70" s="17">
        <f t="shared" si="17"/>
        <v>10.024504771999998</v>
      </c>
      <c r="U70" s="18">
        <f t="shared" si="18"/>
        <v>1.3154433043935806E-3</v>
      </c>
      <c r="V70" s="23">
        <f>MATCH(G70,Workings!A:A,0)</f>
        <v>32</v>
      </c>
      <c r="W70" s="22">
        <f>IF(R70&lt;INDEX(Workings!E:E,'Savings from Apr 13 to Feb 14'!V70),1,0)</f>
        <v>0</v>
      </c>
      <c r="X70" s="22">
        <f>IF(AND('Savings from Apr 13 to Feb 14'!R70&gt;INDEX(Workings!E:E,'Savings from Apr 13 to Feb 14'!V70),'Savings from Apr 13 to Feb 14'!R70&lt;INDEX(Workings!F:F,'Savings from Apr 13 to Feb 14'!V70)),1,0)</f>
        <v>0</v>
      </c>
      <c r="Y70" s="22">
        <f>IF(R70&gt;INDEX(Workings!F:F,'Savings from Apr 13 to Feb 14'!V70),1,0)</f>
        <v>1</v>
      </c>
      <c r="Z70" s="3">
        <f t="shared" si="9"/>
        <v>0</v>
      </c>
      <c r="AA70" s="3">
        <f t="shared" si="10"/>
        <v>0</v>
      </c>
      <c r="AB70" s="3">
        <f t="shared" si="11"/>
        <v>7620.6285276743993</v>
      </c>
      <c r="AC70" s="3">
        <f>IF(AB70=0,0,(R70-INDEX(Workings!F:F,MATCH('Savings from Apr 13 to Feb 14'!G70,Workings!A:A,0))))*M70</f>
        <v>710.62852767439927</v>
      </c>
    </row>
    <row r="71" spans="1:29" hidden="1" x14ac:dyDescent="0.25">
      <c r="A71" s="22">
        <v>69</v>
      </c>
      <c r="B71" s="14" t="s">
        <v>619</v>
      </c>
      <c r="C71" s="14" t="s">
        <v>614</v>
      </c>
      <c r="D71" s="14" t="s">
        <v>388</v>
      </c>
      <c r="E71" s="14" t="s">
        <v>392</v>
      </c>
      <c r="F71" s="14" t="s">
        <v>390</v>
      </c>
      <c r="G71" s="1" t="s">
        <v>458</v>
      </c>
      <c r="H71" s="14" t="s">
        <v>87</v>
      </c>
      <c r="I71" s="14" t="s">
        <v>88</v>
      </c>
      <c r="J71" s="14">
        <v>7612</v>
      </c>
      <c r="K71" s="14" t="s">
        <v>88</v>
      </c>
      <c r="L71" s="14">
        <v>7602</v>
      </c>
      <c r="M71" s="31">
        <v>1</v>
      </c>
      <c r="N71" s="16">
        <v>1.619E-2</v>
      </c>
      <c r="O71" s="16">
        <f t="shared" si="14"/>
        <v>123.07638</v>
      </c>
      <c r="P71" s="16">
        <f t="shared" si="13"/>
        <v>0.16189999999999999</v>
      </c>
      <c r="Q71" s="14">
        <v>61.917879999999997</v>
      </c>
      <c r="R71" s="44">
        <f t="shared" si="15"/>
        <v>7620.6285276743993</v>
      </c>
      <c r="S71" s="34">
        <f t="shared" si="16"/>
        <v>7620.6285276743993</v>
      </c>
      <c r="T71" s="17">
        <f t="shared" si="17"/>
        <v>10.024504771999998</v>
      </c>
      <c r="U71" s="18">
        <f t="shared" si="18"/>
        <v>1.3154433043935806E-3</v>
      </c>
      <c r="V71" s="23">
        <f>MATCH(G71,Workings!A:A,0)</f>
        <v>32</v>
      </c>
      <c r="W71" s="22">
        <f>IF(R71&lt;INDEX(Workings!E:E,'Savings from Apr 13 to Feb 14'!V71),1,0)</f>
        <v>0</v>
      </c>
      <c r="X71" s="22">
        <f>IF(AND('Savings from Apr 13 to Feb 14'!R71&gt;INDEX(Workings!E:E,'Savings from Apr 13 to Feb 14'!V71),'Savings from Apr 13 to Feb 14'!R71&lt;INDEX(Workings!F:F,'Savings from Apr 13 to Feb 14'!V71)),1,0)</f>
        <v>0</v>
      </c>
      <c r="Y71" s="22">
        <f>IF(R71&gt;INDEX(Workings!F:F,'Savings from Apr 13 to Feb 14'!V71),1,0)</f>
        <v>1</v>
      </c>
      <c r="Z71" s="3">
        <f t="shared" si="9"/>
        <v>0</v>
      </c>
      <c r="AA71" s="3">
        <f t="shared" si="10"/>
        <v>0</v>
      </c>
      <c r="AB71" s="3">
        <f t="shared" si="11"/>
        <v>7620.6285276743993</v>
      </c>
      <c r="AC71" s="3">
        <f>IF(AB71=0,0,(R71-INDEX(Workings!F:F,MATCH('Savings from Apr 13 to Feb 14'!G71,Workings!A:A,0))))*M71</f>
        <v>710.62852767439927</v>
      </c>
    </row>
    <row r="72" spans="1:29" hidden="1" x14ac:dyDescent="0.25">
      <c r="A72" s="22">
        <v>70</v>
      </c>
      <c r="B72" s="1" t="s">
        <v>103</v>
      </c>
      <c r="C72" s="5">
        <v>41409</v>
      </c>
      <c r="D72" s="1" t="s">
        <v>15</v>
      </c>
      <c r="E72" s="1" t="s">
        <v>60</v>
      </c>
      <c r="F72" s="1" t="s">
        <v>104</v>
      </c>
      <c r="G72" s="1" t="s">
        <v>105</v>
      </c>
      <c r="H72" s="1" t="s">
        <v>106</v>
      </c>
      <c r="I72" s="1" t="s">
        <v>107</v>
      </c>
      <c r="J72" s="1">
        <v>148</v>
      </c>
      <c r="K72" s="1" t="s">
        <v>107</v>
      </c>
      <c r="L72" s="1">
        <v>128</v>
      </c>
      <c r="M72" s="31">
        <v>2</v>
      </c>
      <c r="N72" s="2">
        <v>0.98131999999999997</v>
      </c>
      <c r="O72" s="2">
        <f t="shared" si="14"/>
        <v>251.21791999999999</v>
      </c>
      <c r="P72" s="2">
        <f t="shared" si="13"/>
        <v>39.252800000000001</v>
      </c>
      <c r="Q72" s="1">
        <v>55.799210000000002</v>
      </c>
      <c r="R72" s="44">
        <f t="shared" si="15"/>
        <v>7008.8807369216001</v>
      </c>
      <c r="S72" s="34">
        <f t="shared" si="16"/>
        <v>14017.7614738432</v>
      </c>
      <c r="T72" s="3">
        <f t="shared" si="17"/>
        <v>2190.2752302880003</v>
      </c>
      <c r="U72" s="4">
        <f t="shared" si="18"/>
        <v>0.15625000000000003</v>
      </c>
      <c r="V72" s="23">
        <f>MATCH(G72,Workings!A:A,0)</f>
        <v>53</v>
      </c>
      <c r="W72" s="22">
        <f>IF(R72&lt;INDEX(Workings!E:E,'Savings from Apr 13 to Feb 14'!V72),1,0)</f>
        <v>0</v>
      </c>
      <c r="X72" s="22">
        <f>IF(AND('Savings from Apr 13 to Feb 14'!R72&gt;INDEX(Workings!E:E,'Savings from Apr 13 to Feb 14'!V72),'Savings from Apr 13 to Feb 14'!R72&lt;INDEX(Workings!F:F,'Savings from Apr 13 to Feb 14'!V72)),1,0)</f>
        <v>1</v>
      </c>
      <c r="Y72" s="22">
        <f>IF(R72&gt;INDEX(Workings!F:F,'Savings from Apr 13 to Feb 14'!V72),1,0)</f>
        <v>0</v>
      </c>
      <c r="Z72" s="3">
        <f t="shared" si="9"/>
        <v>0</v>
      </c>
      <c r="AA72" s="3">
        <f t="shared" si="10"/>
        <v>14017.7614738432</v>
      </c>
      <c r="AB72" s="3">
        <f t="shared" si="11"/>
        <v>0</v>
      </c>
      <c r="AC72" s="3">
        <f>IF(AB72=0,0,(R72-INDEX(Workings!F:F,MATCH('Savings from Apr 13 to Feb 14'!G72,Workings!A:A,0))))*M72</f>
        <v>0</v>
      </c>
    </row>
    <row r="73" spans="1:29" hidden="1" x14ac:dyDescent="0.25">
      <c r="A73" s="22">
        <v>71</v>
      </c>
      <c r="B73" s="14" t="s">
        <v>18</v>
      </c>
      <c r="C73" s="15">
        <v>41383</v>
      </c>
      <c r="D73" s="14" t="s">
        <v>15</v>
      </c>
      <c r="E73" s="14" t="s">
        <v>19</v>
      </c>
      <c r="F73" s="14" t="s">
        <v>20</v>
      </c>
      <c r="G73" s="14" t="s">
        <v>21</v>
      </c>
      <c r="H73" s="14" t="s">
        <v>22</v>
      </c>
      <c r="I73" s="14" t="s">
        <v>23</v>
      </c>
      <c r="J73" s="14">
        <v>154</v>
      </c>
      <c r="K73" s="14" t="s">
        <v>23</v>
      </c>
      <c r="L73" s="14">
        <v>143</v>
      </c>
      <c r="M73" s="31">
        <v>3</v>
      </c>
      <c r="N73" s="16">
        <v>1</v>
      </c>
      <c r="O73" s="16">
        <f t="shared" si="14"/>
        <v>429</v>
      </c>
      <c r="P73" s="16">
        <f t="shared" si="13"/>
        <v>33</v>
      </c>
      <c r="Q73" s="14">
        <v>55.799210000000002</v>
      </c>
      <c r="R73" s="44">
        <f t="shared" si="15"/>
        <v>7979.2870300000004</v>
      </c>
      <c r="S73" s="34">
        <f t="shared" si="16"/>
        <v>23937.861090000002</v>
      </c>
      <c r="T73" s="17">
        <f t="shared" si="17"/>
        <v>1841.37393</v>
      </c>
      <c r="U73" s="18">
        <f t="shared" si="18"/>
        <v>7.6923076923076913E-2</v>
      </c>
      <c r="V73" s="23">
        <f>MATCH(G73,Workings!A:A,0)</f>
        <v>7</v>
      </c>
      <c r="W73" s="22">
        <f>IF(R73&lt;INDEX(Workings!E:E,'Savings from Apr 13 to Feb 14'!V73),1,0)</f>
        <v>0</v>
      </c>
      <c r="X73" s="22">
        <f>IF(AND('Savings from Apr 13 to Feb 14'!R73&gt;INDEX(Workings!E:E,'Savings from Apr 13 to Feb 14'!V73),'Savings from Apr 13 to Feb 14'!R73&lt;INDEX(Workings!F:F,'Savings from Apr 13 to Feb 14'!V73)),1,0)</f>
        <v>1</v>
      </c>
      <c r="Y73" s="22">
        <f>IF(R73&gt;INDEX(Workings!F:F,'Savings from Apr 13 to Feb 14'!V73),1,0)</f>
        <v>0</v>
      </c>
      <c r="Z73" s="3">
        <f t="shared" ref="Z73:Z136" si="19">IF(W73=1,$R73,0)*M73</f>
        <v>0</v>
      </c>
      <c r="AA73" s="3">
        <f t="shared" ref="AA73:AA136" si="20">IF(X73=1,$R73,0)*M73</f>
        <v>23937.861090000002</v>
      </c>
      <c r="AB73" s="3">
        <f t="shared" ref="AB73:AB136" si="21">IF(Y73=1,$R73,0)*M73</f>
        <v>0</v>
      </c>
      <c r="AC73" s="3">
        <f>IF(AB73=0,0,(R73-INDEX(Workings!F:F,MATCH('Savings from Apr 13 to Feb 14'!G73,Workings!A:A,0))))*M73</f>
        <v>0</v>
      </c>
    </row>
    <row r="74" spans="1:29" hidden="1" x14ac:dyDescent="0.25">
      <c r="A74" s="22">
        <v>72</v>
      </c>
      <c r="B74" s="14" t="s">
        <v>24</v>
      </c>
      <c r="C74" s="15">
        <v>41383</v>
      </c>
      <c r="D74" s="14" t="s">
        <v>25</v>
      </c>
      <c r="E74" s="14" t="s">
        <v>26</v>
      </c>
      <c r="F74" s="14" t="s">
        <v>20</v>
      </c>
      <c r="G74" s="14" t="s">
        <v>21</v>
      </c>
      <c r="H74" s="14" t="s">
        <v>22</v>
      </c>
      <c r="I74" s="14" t="s">
        <v>23</v>
      </c>
      <c r="J74" s="14">
        <v>154</v>
      </c>
      <c r="K74" s="14" t="s">
        <v>23</v>
      </c>
      <c r="L74" s="14">
        <v>143</v>
      </c>
      <c r="M74" s="31">
        <v>3</v>
      </c>
      <c r="N74" s="16">
        <v>1</v>
      </c>
      <c r="O74" s="16">
        <f t="shared" si="14"/>
        <v>429</v>
      </c>
      <c r="P74" s="16">
        <f t="shared" si="13"/>
        <v>33</v>
      </c>
      <c r="Q74" s="14">
        <v>55.799210000000002</v>
      </c>
      <c r="R74" s="44">
        <f t="shared" si="15"/>
        <v>7979.2870300000004</v>
      </c>
      <c r="S74" s="34">
        <f t="shared" si="16"/>
        <v>23937.861090000002</v>
      </c>
      <c r="T74" s="17">
        <f t="shared" si="17"/>
        <v>1841.37393</v>
      </c>
      <c r="U74" s="18">
        <f t="shared" si="18"/>
        <v>7.6923076923076913E-2</v>
      </c>
      <c r="V74" s="23">
        <f>MATCH(G74,Workings!A:A,0)</f>
        <v>7</v>
      </c>
      <c r="W74" s="22">
        <f>IF(R74&lt;INDEX(Workings!E:E,'Savings from Apr 13 to Feb 14'!V74),1,0)</f>
        <v>0</v>
      </c>
      <c r="X74" s="22">
        <f>IF(AND('Savings from Apr 13 to Feb 14'!R74&gt;INDEX(Workings!E:E,'Savings from Apr 13 to Feb 14'!V74),'Savings from Apr 13 to Feb 14'!R74&lt;INDEX(Workings!F:F,'Savings from Apr 13 to Feb 14'!V74)),1,0)</f>
        <v>1</v>
      </c>
      <c r="Y74" s="22">
        <f>IF(R74&gt;INDEX(Workings!F:F,'Savings from Apr 13 to Feb 14'!V74),1,0)</f>
        <v>0</v>
      </c>
      <c r="Z74" s="3">
        <f t="shared" si="19"/>
        <v>0</v>
      </c>
      <c r="AA74" s="3">
        <f t="shared" si="20"/>
        <v>23937.861090000002</v>
      </c>
      <c r="AB74" s="3">
        <f t="shared" si="21"/>
        <v>0</v>
      </c>
      <c r="AC74" s="3">
        <f>IF(AB74=0,0,(R74-INDEX(Workings!F:F,MATCH('Savings from Apr 13 to Feb 14'!G74,Workings!A:A,0))))*M74</f>
        <v>0</v>
      </c>
    </row>
    <row r="75" spans="1:29" hidden="1" x14ac:dyDescent="0.25">
      <c r="A75" s="22">
        <v>73</v>
      </c>
      <c r="B75" s="1" t="s">
        <v>62</v>
      </c>
      <c r="C75" s="5">
        <v>41421</v>
      </c>
      <c r="D75" s="1" t="s">
        <v>15</v>
      </c>
      <c r="E75" s="1" t="s">
        <v>38</v>
      </c>
      <c r="F75" s="1" t="s">
        <v>63</v>
      </c>
      <c r="G75" s="14" t="s">
        <v>21</v>
      </c>
      <c r="H75" s="1" t="s">
        <v>21</v>
      </c>
      <c r="I75" s="1" t="s">
        <v>23</v>
      </c>
      <c r="J75" s="1">
        <v>171</v>
      </c>
      <c r="K75" s="1" t="s">
        <v>23</v>
      </c>
      <c r="L75" s="1">
        <v>161</v>
      </c>
      <c r="M75" s="31">
        <v>1</v>
      </c>
      <c r="N75" s="2">
        <v>1</v>
      </c>
      <c r="O75" s="2">
        <f t="shared" si="14"/>
        <v>161</v>
      </c>
      <c r="P75" s="2">
        <f t="shared" si="13"/>
        <v>10</v>
      </c>
      <c r="Q75" s="1">
        <v>55.799210000000002</v>
      </c>
      <c r="R75" s="44">
        <f t="shared" si="15"/>
        <v>8983.67281</v>
      </c>
      <c r="S75" s="34">
        <f t="shared" si="16"/>
        <v>8983.67281</v>
      </c>
      <c r="T75" s="3">
        <f t="shared" si="17"/>
        <v>557.99210000000005</v>
      </c>
      <c r="U75" s="4">
        <f t="shared" si="18"/>
        <v>6.2111801242236031E-2</v>
      </c>
      <c r="V75" s="23">
        <f>MATCH(G75,Workings!A:A,0)</f>
        <v>7</v>
      </c>
      <c r="W75" s="22">
        <f>IF(R75&lt;INDEX(Workings!E:E,'Savings from Apr 13 to Feb 14'!V75),1,0)</f>
        <v>0</v>
      </c>
      <c r="X75" s="22">
        <f>IF(AND('Savings from Apr 13 to Feb 14'!R75&gt;INDEX(Workings!E:E,'Savings from Apr 13 to Feb 14'!V75),'Savings from Apr 13 to Feb 14'!R75&lt;INDEX(Workings!F:F,'Savings from Apr 13 to Feb 14'!V75)),1,0)</f>
        <v>1</v>
      </c>
      <c r="Y75" s="22">
        <f>IF(R75&gt;INDEX(Workings!F:F,'Savings from Apr 13 to Feb 14'!V75),1,0)</f>
        <v>0</v>
      </c>
      <c r="Z75" s="3">
        <f t="shared" si="19"/>
        <v>0</v>
      </c>
      <c r="AA75" s="3">
        <f t="shared" si="20"/>
        <v>8983.67281</v>
      </c>
      <c r="AB75" s="3">
        <f t="shared" si="21"/>
        <v>0</v>
      </c>
      <c r="AC75" s="3">
        <f>IF(AB75=0,0,(R75-INDEX(Workings!F:F,MATCH('Savings from Apr 13 to Feb 14'!G75,Workings!A:A,0))))*M75</f>
        <v>0</v>
      </c>
    </row>
    <row r="76" spans="1:29" hidden="1" x14ac:dyDescent="0.25">
      <c r="A76" s="22">
        <v>74</v>
      </c>
      <c r="B76" s="1" t="s">
        <v>144</v>
      </c>
      <c r="C76" s="6" t="s">
        <v>140</v>
      </c>
      <c r="D76" s="1" t="s">
        <v>15</v>
      </c>
      <c r="E76" s="1" t="s">
        <v>19</v>
      </c>
      <c r="F76" s="1" t="s">
        <v>20</v>
      </c>
      <c r="G76" s="14" t="s">
        <v>21</v>
      </c>
      <c r="H76" s="1" t="s">
        <v>22</v>
      </c>
      <c r="I76" s="1" t="s">
        <v>23</v>
      </c>
      <c r="J76" s="1">
        <v>99</v>
      </c>
      <c r="K76" s="1" t="s">
        <v>23</v>
      </c>
      <c r="L76" s="1">
        <v>89</v>
      </c>
      <c r="M76" s="31">
        <v>2</v>
      </c>
      <c r="N76" s="2">
        <v>1</v>
      </c>
      <c r="O76" s="2">
        <f t="shared" si="14"/>
        <v>178</v>
      </c>
      <c r="P76" s="2">
        <f t="shared" si="13"/>
        <v>20</v>
      </c>
      <c r="Q76" s="1">
        <v>55.799210000000002</v>
      </c>
      <c r="R76" s="44">
        <f t="shared" si="15"/>
        <v>4966.1296899999998</v>
      </c>
      <c r="S76" s="34">
        <f t="shared" si="16"/>
        <v>9932.2593799999995</v>
      </c>
      <c r="T76" s="3">
        <f t="shared" si="17"/>
        <v>1115.9842000000001</v>
      </c>
      <c r="U76" s="4">
        <f t="shared" si="18"/>
        <v>0.11235955056179776</v>
      </c>
      <c r="V76" s="23">
        <f>MATCH(G76,Workings!A:A,0)</f>
        <v>7</v>
      </c>
      <c r="W76" s="22">
        <f>IF(R76&lt;INDEX(Workings!E:E,'Savings from Apr 13 to Feb 14'!V76),1,0)</f>
        <v>1</v>
      </c>
      <c r="X76" s="22">
        <f>IF(AND('Savings from Apr 13 to Feb 14'!R76&gt;INDEX(Workings!E:E,'Savings from Apr 13 to Feb 14'!V76),'Savings from Apr 13 to Feb 14'!R76&lt;INDEX(Workings!F:F,'Savings from Apr 13 to Feb 14'!V76)),1,0)</f>
        <v>0</v>
      </c>
      <c r="Y76" s="22">
        <f>IF(R76&gt;INDEX(Workings!F:F,'Savings from Apr 13 to Feb 14'!V76),1,0)</f>
        <v>0</v>
      </c>
      <c r="Z76" s="3">
        <f t="shared" si="19"/>
        <v>9932.2593799999995</v>
      </c>
      <c r="AA76" s="3">
        <f t="shared" si="20"/>
        <v>0</v>
      </c>
      <c r="AB76" s="3">
        <f t="shared" si="21"/>
        <v>0</v>
      </c>
      <c r="AC76" s="3">
        <f>IF(AB76=0,0,(R76-INDEX(Workings!F:F,MATCH('Savings from Apr 13 to Feb 14'!G76,Workings!A:A,0))))*M76</f>
        <v>0</v>
      </c>
    </row>
    <row r="77" spans="1:29" hidden="1" x14ac:dyDescent="0.25">
      <c r="A77" s="22">
        <v>75</v>
      </c>
      <c r="B77" s="1" t="s">
        <v>145</v>
      </c>
      <c r="C77" s="6" t="s">
        <v>146</v>
      </c>
      <c r="D77" s="1" t="s">
        <v>25</v>
      </c>
      <c r="E77" s="1" t="s">
        <v>85</v>
      </c>
      <c r="F77" s="1" t="s">
        <v>20</v>
      </c>
      <c r="G77" s="14" t="s">
        <v>21</v>
      </c>
      <c r="H77" s="1" t="s">
        <v>22</v>
      </c>
      <c r="I77" s="1" t="s">
        <v>23</v>
      </c>
      <c r="J77" s="1">
        <v>99</v>
      </c>
      <c r="K77" s="1" t="s">
        <v>23</v>
      </c>
      <c r="L77" s="1">
        <v>89</v>
      </c>
      <c r="M77" s="31">
        <v>2</v>
      </c>
      <c r="N77" s="2">
        <v>1</v>
      </c>
      <c r="O77" s="2">
        <f t="shared" si="14"/>
        <v>178</v>
      </c>
      <c r="P77" s="2">
        <f t="shared" si="13"/>
        <v>20</v>
      </c>
      <c r="Q77" s="1">
        <v>55.799210000000002</v>
      </c>
      <c r="R77" s="44">
        <f t="shared" si="15"/>
        <v>4966.1296899999998</v>
      </c>
      <c r="S77" s="34">
        <f t="shared" si="16"/>
        <v>9932.2593799999995</v>
      </c>
      <c r="T77" s="3">
        <f t="shared" si="17"/>
        <v>1115.9842000000001</v>
      </c>
      <c r="U77" s="4">
        <f t="shared" si="18"/>
        <v>0.11235955056179776</v>
      </c>
      <c r="V77" s="23">
        <f>MATCH(G77,Workings!A:A,0)</f>
        <v>7</v>
      </c>
      <c r="W77" s="22">
        <f>IF(R77&lt;INDEX(Workings!E:E,'Savings from Apr 13 to Feb 14'!V77),1,0)</f>
        <v>1</v>
      </c>
      <c r="X77" s="22">
        <f>IF(AND('Savings from Apr 13 to Feb 14'!R77&gt;INDEX(Workings!E:E,'Savings from Apr 13 to Feb 14'!V77),'Savings from Apr 13 to Feb 14'!R77&lt;INDEX(Workings!F:F,'Savings from Apr 13 to Feb 14'!V77)),1,0)</f>
        <v>0</v>
      </c>
      <c r="Y77" s="22">
        <f>IF(R77&gt;INDEX(Workings!F:F,'Savings from Apr 13 to Feb 14'!V77),1,0)</f>
        <v>0</v>
      </c>
      <c r="Z77" s="3">
        <f t="shared" si="19"/>
        <v>9932.2593799999995</v>
      </c>
      <c r="AA77" s="3">
        <f t="shared" si="20"/>
        <v>0</v>
      </c>
      <c r="AB77" s="3">
        <f t="shared" si="21"/>
        <v>0</v>
      </c>
      <c r="AC77" s="3">
        <f>IF(AB77=0,0,(R77-INDEX(Workings!F:F,MATCH('Savings from Apr 13 to Feb 14'!G77,Workings!A:A,0))))*M77</f>
        <v>0</v>
      </c>
    </row>
    <row r="78" spans="1:29" hidden="1" x14ac:dyDescent="0.25">
      <c r="A78" s="22">
        <v>76</v>
      </c>
      <c r="B78" s="1" t="s">
        <v>162</v>
      </c>
      <c r="C78" s="6" t="s">
        <v>155</v>
      </c>
      <c r="D78" s="1" t="s">
        <v>15</v>
      </c>
      <c r="E78" s="1" t="s">
        <v>66</v>
      </c>
      <c r="F78" s="1" t="s">
        <v>164</v>
      </c>
      <c r="G78" s="14" t="s">
        <v>21</v>
      </c>
      <c r="H78" s="1" t="s">
        <v>22</v>
      </c>
      <c r="I78" s="1" t="s">
        <v>23</v>
      </c>
      <c r="J78" s="1">
        <v>207</v>
      </c>
      <c r="K78" s="1" t="s">
        <v>23</v>
      </c>
      <c r="L78" s="1">
        <v>143</v>
      </c>
      <c r="M78" s="31">
        <v>3</v>
      </c>
      <c r="N78" s="2">
        <v>1</v>
      </c>
      <c r="O78" s="2">
        <f t="shared" si="14"/>
        <v>429</v>
      </c>
      <c r="P78" s="2">
        <f t="shared" si="13"/>
        <v>192</v>
      </c>
      <c r="Q78" s="1">
        <v>55.799210000000002</v>
      </c>
      <c r="R78" s="44">
        <f t="shared" si="15"/>
        <v>7979.2870300000004</v>
      </c>
      <c r="S78" s="34">
        <f t="shared" si="16"/>
        <v>23937.861090000002</v>
      </c>
      <c r="T78" s="3">
        <f t="shared" si="17"/>
        <v>10713.44832</v>
      </c>
      <c r="U78" s="4">
        <f t="shared" si="18"/>
        <v>0.4475524475524475</v>
      </c>
      <c r="V78" s="23">
        <f>MATCH(G78,Workings!A:A,0)</f>
        <v>7</v>
      </c>
      <c r="W78" s="22">
        <f>IF(R78&lt;INDEX(Workings!E:E,'Savings from Apr 13 to Feb 14'!V78),1,0)</f>
        <v>0</v>
      </c>
      <c r="X78" s="22">
        <f>IF(AND('Savings from Apr 13 to Feb 14'!R78&gt;INDEX(Workings!E:E,'Savings from Apr 13 to Feb 14'!V78),'Savings from Apr 13 to Feb 14'!R78&lt;INDEX(Workings!F:F,'Savings from Apr 13 to Feb 14'!V78)),1,0)</f>
        <v>1</v>
      </c>
      <c r="Y78" s="22">
        <f>IF(R78&gt;INDEX(Workings!F:F,'Savings from Apr 13 to Feb 14'!V78),1,0)</f>
        <v>0</v>
      </c>
      <c r="Z78" s="3">
        <f t="shared" si="19"/>
        <v>0</v>
      </c>
      <c r="AA78" s="3">
        <f t="shared" si="20"/>
        <v>23937.861090000002</v>
      </c>
      <c r="AB78" s="3">
        <f t="shared" si="21"/>
        <v>0</v>
      </c>
      <c r="AC78" s="3">
        <f>IF(AB78=0,0,(R78-INDEX(Workings!F:F,MATCH('Savings from Apr 13 to Feb 14'!G78,Workings!A:A,0))))*M78</f>
        <v>0</v>
      </c>
    </row>
    <row r="79" spans="1:29" hidden="1" x14ac:dyDescent="0.25">
      <c r="A79" s="22">
        <v>77</v>
      </c>
      <c r="B79" s="1" t="s">
        <v>225</v>
      </c>
      <c r="C79" s="1" t="s">
        <v>226</v>
      </c>
      <c r="D79" s="1" t="s">
        <v>25</v>
      </c>
      <c r="E79" s="1" t="s">
        <v>26</v>
      </c>
      <c r="F79" s="1" t="s">
        <v>227</v>
      </c>
      <c r="G79" s="14" t="s">
        <v>21</v>
      </c>
      <c r="H79" s="1" t="s">
        <v>22</v>
      </c>
      <c r="I79" s="1" t="s">
        <v>23</v>
      </c>
      <c r="J79" s="1">
        <v>96</v>
      </c>
      <c r="K79" s="1" t="s">
        <v>23</v>
      </c>
      <c r="L79" s="1">
        <v>86</v>
      </c>
      <c r="M79" s="31">
        <v>3</v>
      </c>
      <c r="N79" s="2">
        <v>1</v>
      </c>
      <c r="O79" s="2">
        <f t="shared" si="14"/>
        <v>258</v>
      </c>
      <c r="P79" s="2">
        <f t="shared" si="13"/>
        <v>30</v>
      </c>
      <c r="Q79" s="1">
        <v>62.243479999999998</v>
      </c>
      <c r="R79" s="44">
        <f t="shared" si="15"/>
        <v>5352.9392799999996</v>
      </c>
      <c r="S79" s="34">
        <f t="shared" si="16"/>
        <v>16058.81784</v>
      </c>
      <c r="T79" s="3">
        <f t="shared" si="17"/>
        <v>1867.3044</v>
      </c>
      <c r="U79" s="4">
        <f t="shared" si="18"/>
        <v>0.11627906976744186</v>
      </c>
      <c r="V79" s="23">
        <f>MATCH(G79,Workings!A:A,0)</f>
        <v>7</v>
      </c>
      <c r="W79" s="22">
        <f>IF(R79&lt;INDEX(Workings!E:E,'Savings from Apr 13 to Feb 14'!V79),1,0)</f>
        <v>1</v>
      </c>
      <c r="X79" s="22">
        <f>IF(AND('Savings from Apr 13 to Feb 14'!R79&gt;INDEX(Workings!E:E,'Savings from Apr 13 to Feb 14'!V79),'Savings from Apr 13 to Feb 14'!R79&lt;INDEX(Workings!F:F,'Savings from Apr 13 to Feb 14'!V79)),1,0)</f>
        <v>0</v>
      </c>
      <c r="Y79" s="22">
        <f>IF(R79&gt;INDEX(Workings!F:F,'Savings from Apr 13 to Feb 14'!V79),1,0)</f>
        <v>0</v>
      </c>
      <c r="Z79" s="3">
        <f t="shared" si="19"/>
        <v>16058.81784</v>
      </c>
      <c r="AA79" s="3">
        <f t="shared" si="20"/>
        <v>0</v>
      </c>
      <c r="AB79" s="3">
        <f t="shared" si="21"/>
        <v>0</v>
      </c>
      <c r="AC79" s="3">
        <f>IF(AB79=0,0,(R79-INDEX(Workings!F:F,MATCH('Savings from Apr 13 to Feb 14'!G79,Workings!A:A,0))))*M79</f>
        <v>0</v>
      </c>
    </row>
    <row r="80" spans="1:29" hidden="1" x14ac:dyDescent="0.25">
      <c r="A80" s="22">
        <v>78</v>
      </c>
      <c r="B80" s="1" t="s">
        <v>471</v>
      </c>
      <c r="C80" s="1" t="s">
        <v>472</v>
      </c>
      <c r="D80" s="1" t="s">
        <v>15</v>
      </c>
      <c r="E80" s="1" t="s">
        <v>463</v>
      </c>
      <c r="F80" s="1" t="s">
        <v>473</v>
      </c>
      <c r="G80" s="14" t="s">
        <v>21</v>
      </c>
      <c r="H80" s="1" t="s">
        <v>22</v>
      </c>
      <c r="I80" s="1" t="s">
        <v>23</v>
      </c>
      <c r="J80" s="1">
        <v>170</v>
      </c>
      <c r="K80" s="1" t="s">
        <v>23</v>
      </c>
      <c r="L80" s="1">
        <v>160</v>
      </c>
      <c r="M80" s="31">
        <v>3</v>
      </c>
      <c r="N80" s="2">
        <v>1</v>
      </c>
      <c r="O80" s="2">
        <f t="shared" si="14"/>
        <v>480</v>
      </c>
      <c r="P80" s="2">
        <f t="shared" si="13"/>
        <v>30</v>
      </c>
      <c r="Q80" s="1">
        <v>61.917879999999997</v>
      </c>
      <c r="R80" s="44">
        <f t="shared" si="15"/>
        <v>9906.8608000000004</v>
      </c>
      <c r="S80" s="34">
        <f t="shared" si="16"/>
        <v>29720.582399999999</v>
      </c>
      <c r="T80" s="3">
        <f t="shared" si="17"/>
        <v>1857.5364</v>
      </c>
      <c r="U80" s="4">
        <f t="shared" si="18"/>
        <v>6.25E-2</v>
      </c>
      <c r="V80" s="23">
        <f>MATCH(G80,Workings!A:A,0)</f>
        <v>7</v>
      </c>
      <c r="W80" s="22">
        <f>IF(R80&lt;INDEX(Workings!E:E,'Savings from Apr 13 to Feb 14'!V80),1,0)</f>
        <v>0</v>
      </c>
      <c r="X80" s="22">
        <f>IF(AND('Savings from Apr 13 to Feb 14'!R80&gt;INDEX(Workings!E:E,'Savings from Apr 13 to Feb 14'!V80),'Savings from Apr 13 to Feb 14'!R80&lt;INDEX(Workings!F:F,'Savings from Apr 13 to Feb 14'!V80)),1,0)</f>
        <v>0</v>
      </c>
      <c r="Y80" s="22">
        <f>IF(R80&gt;INDEX(Workings!F:F,'Savings from Apr 13 to Feb 14'!V80),1,0)</f>
        <v>1</v>
      </c>
      <c r="Z80" s="3">
        <f t="shared" si="19"/>
        <v>0</v>
      </c>
      <c r="AA80" s="3">
        <f t="shared" si="20"/>
        <v>0</v>
      </c>
      <c r="AB80" s="3">
        <f t="shared" si="21"/>
        <v>29720.582399999999</v>
      </c>
      <c r="AC80" s="3">
        <f>IF(AB80=0,0,(R80-INDEX(Workings!F:F,MATCH('Savings from Apr 13 to Feb 14'!G80,Workings!A:A,0))))*M80</f>
        <v>1460.5824000000011</v>
      </c>
    </row>
    <row r="81" spans="1:29" hidden="1" x14ac:dyDescent="0.25">
      <c r="A81" s="22">
        <v>79</v>
      </c>
      <c r="B81" s="1" t="s">
        <v>491</v>
      </c>
      <c r="C81" s="1" t="s">
        <v>492</v>
      </c>
      <c r="D81" s="1" t="s">
        <v>15</v>
      </c>
      <c r="E81" s="1" t="s">
        <v>19</v>
      </c>
      <c r="F81" s="1" t="s">
        <v>20</v>
      </c>
      <c r="G81" s="14" t="s">
        <v>21</v>
      </c>
      <c r="H81" s="1" t="s">
        <v>22</v>
      </c>
      <c r="I81" s="1" t="s">
        <v>23</v>
      </c>
      <c r="J81" s="1">
        <v>157</v>
      </c>
      <c r="K81" s="1" t="s">
        <v>23</v>
      </c>
      <c r="L81" s="1">
        <v>147</v>
      </c>
      <c r="M81" s="31">
        <v>5</v>
      </c>
      <c r="N81" s="2">
        <v>1</v>
      </c>
      <c r="O81" s="2">
        <f t="shared" si="14"/>
        <v>735</v>
      </c>
      <c r="P81" s="2">
        <f t="shared" si="13"/>
        <v>50</v>
      </c>
      <c r="Q81" s="1">
        <v>61.917879999999997</v>
      </c>
      <c r="R81" s="44">
        <f t="shared" si="15"/>
        <v>9101.9283599999999</v>
      </c>
      <c r="S81" s="34">
        <f t="shared" si="16"/>
        <v>45509.641799999998</v>
      </c>
      <c r="T81" s="3">
        <f t="shared" si="17"/>
        <v>3095.8939999999998</v>
      </c>
      <c r="U81" s="4">
        <f t="shared" si="18"/>
        <v>6.8027210884353734E-2</v>
      </c>
      <c r="V81" s="23">
        <f>MATCH(G81,Workings!A:A,0)</f>
        <v>7</v>
      </c>
      <c r="W81" s="22">
        <f>IF(R81&lt;INDEX(Workings!E:E,'Savings from Apr 13 to Feb 14'!V81),1,0)</f>
        <v>0</v>
      </c>
      <c r="X81" s="22">
        <f>IF(AND('Savings from Apr 13 to Feb 14'!R81&gt;INDEX(Workings!E:E,'Savings from Apr 13 to Feb 14'!V81),'Savings from Apr 13 to Feb 14'!R81&lt;INDEX(Workings!F:F,'Savings from Apr 13 to Feb 14'!V81)),1,0)</f>
        <v>1</v>
      </c>
      <c r="Y81" s="22">
        <f>IF(R81&gt;INDEX(Workings!F:F,'Savings from Apr 13 to Feb 14'!V81),1,0)</f>
        <v>0</v>
      </c>
      <c r="Z81" s="3">
        <f t="shared" si="19"/>
        <v>0</v>
      </c>
      <c r="AA81" s="3">
        <f t="shared" si="20"/>
        <v>45509.641799999998</v>
      </c>
      <c r="AB81" s="3">
        <f t="shared" si="21"/>
        <v>0</v>
      </c>
      <c r="AC81" s="3">
        <f>IF(AB81=0,0,(R81-INDEX(Workings!F:F,MATCH('Savings from Apr 13 to Feb 14'!G81,Workings!A:A,0))))*M81</f>
        <v>0</v>
      </c>
    </row>
    <row r="82" spans="1:29" hidden="1" x14ac:dyDescent="0.25">
      <c r="A82" s="22">
        <v>80</v>
      </c>
      <c r="B82" s="1" t="s">
        <v>531</v>
      </c>
      <c r="C82" s="1" t="s">
        <v>529</v>
      </c>
      <c r="D82" s="1" t="s">
        <v>15</v>
      </c>
      <c r="E82" s="1" t="s">
        <v>532</v>
      </c>
      <c r="F82" s="1" t="s">
        <v>533</v>
      </c>
      <c r="G82" s="14" t="s">
        <v>21</v>
      </c>
      <c r="H82" s="1" t="s">
        <v>22</v>
      </c>
      <c r="I82" s="1" t="s">
        <v>23</v>
      </c>
      <c r="J82" s="1">
        <v>454</v>
      </c>
      <c r="K82" s="1" t="s">
        <v>23</v>
      </c>
      <c r="L82" s="1">
        <v>444</v>
      </c>
      <c r="M82" s="31">
        <v>1</v>
      </c>
      <c r="N82" s="8">
        <v>1</v>
      </c>
      <c r="O82" s="2">
        <f t="shared" si="14"/>
        <v>444</v>
      </c>
      <c r="P82" s="2">
        <v>10</v>
      </c>
      <c r="Q82" s="1">
        <v>61.917879999999997</v>
      </c>
      <c r="R82" s="44">
        <f t="shared" si="15"/>
        <v>27491.538719999997</v>
      </c>
      <c r="S82" s="34">
        <f t="shared" si="16"/>
        <v>27491.538719999997</v>
      </c>
      <c r="T82" s="3">
        <f t="shared" si="17"/>
        <v>619.17879999999991</v>
      </c>
      <c r="U82" s="4">
        <f t="shared" si="18"/>
        <v>2.2522522522522521E-2</v>
      </c>
      <c r="V82" s="23">
        <f>MATCH(G82,Workings!A:A,0)</f>
        <v>7</v>
      </c>
      <c r="W82" s="22">
        <f>IF(R82&lt;INDEX(Workings!E:E,'Savings from Apr 13 to Feb 14'!V82),1,0)</f>
        <v>0</v>
      </c>
      <c r="X82" s="22">
        <f>IF(AND('Savings from Apr 13 to Feb 14'!R82&gt;INDEX(Workings!E:E,'Savings from Apr 13 to Feb 14'!V82),'Savings from Apr 13 to Feb 14'!R82&lt;INDEX(Workings!F:F,'Savings from Apr 13 to Feb 14'!V82)),1,0)</f>
        <v>0</v>
      </c>
      <c r="Y82" s="22">
        <f>IF(R82&gt;INDEX(Workings!F:F,'Savings from Apr 13 to Feb 14'!V82),1,0)</f>
        <v>1</v>
      </c>
      <c r="Z82" s="3">
        <f t="shared" si="19"/>
        <v>0</v>
      </c>
      <c r="AA82" s="3">
        <f t="shared" si="20"/>
        <v>0</v>
      </c>
      <c r="AB82" s="3">
        <f t="shared" si="21"/>
        <v>27491.538719999997</v>
      </c>
      <c r="AC82" s="3">
        <f>IF(AB82=0,0,(R82-INDEX(Workings!F:F,MATCH('Savings from Apr 13 to Feb 14'!G82,Workings!A:A,0))))*M82</f>
        <v>18071.538719999997</v>
      </c>
    </row>
    <row r="83" spans="1:29" hidden="1" x14ac:dyDescent="0.25">
      <c r="A83" s="22">
        <v>81</v>
      </c>
      <c r="B83" s="1" t="s">
        <v>594</v>
      </c>
      <c r="C83" s="1" t="s">
        <v>595</v>
      </c>
      <c r="D83" s="1" t="s">
        <v>25</v>
      </c>
      <c r="E83" s="1" t="s">
        <v>273</v>
      </c>
      <c r="F83" s="1" t="s">
        <v>596</v>
      </c>
      <c r="G83" s="14" t="s">
        <v>21</v>
      </c>
      <c r="H83" s="1" t="s">
        <v>22</v>
      </c>
      <c r="I83" s="1" t="s">
        <v>23</v>
      </c>
      <c r="J83" s="1">
        <v>175</v>
      </c>
      <c r="K83" s="1" t="s">
        <v>23</v>
      </c>
      <c r="L83" s="1">
        <v>161</v>
      </c>
      <c r="M83" s="31">
        <v>2</v>
      </c>
      <c r="N83" s="2">
        <v>1</v>
      </c>
      <c r="O83" s="2">
        <f t="shared" si="14"/>
        <v>322</v>
      </c>
      <c r="P83" s="2">
        <f t="shared" ref="P83:P89" si="22">(J83-L83)*M83*N83</f>
        <v>28</v>
      </c>
      <c r="Q83" s="1">
        <v>61.917879999999997</v>
      </c>
      <c r="R83" s="44">
        <f t="shared" si="15"/>
        <v>9968.7786799999994</v>
      </c>
      <c r="S83" s="34">
        <f t="shared" si="16"/>
        <v>19937.557359999999</v>
      </c>
      <c r="T83" s="3">
        <f t="shared" si="17"/>
        <v>1733.70064</v>
      </c>
      <c r="U83" s="4">
        <f t="shared" si="18"/>
        <v>8.6956521739130446E-2</v>
      </c>
      <c r="V83" s="23">
        <f>MATCH(G83,Workings!A:A,0)</f>
        <v>7</v>
      </c>
      <c r="W83" s="22">
        <f>IF(R83&lt;INDEX(Workings!E:E,'Savings from Apr 13 to Feb 14'!V83),1,0)</f>
        <v>0</v>
      </c>
      <c r="X83" s="22">
        <f>IF(AND('Savings from Apr 13 to Feb 14'!R83&gt;INDEX(Workings!E:E,'Savings from Apr 13 to Feb 14'!V83),'Savings from Apr 13 to Feb 14'!R83&lt;INDEX(Workings!F:F,'Savings from Apr 13 to Feb 14'!V83)),1,0)</f>
        <v>0</v>
      </c>
      <c r="Y83" s="22">
        <f>IF(R83&gt;INDEX(Workings!F:F,'Savings from Apr 13 to Feb 14'!V83),1,0)</f>
        <v>1</v>
      </c>
      <c r="Z83" s="3">
        <f t="shared" si="19"/>
        <v>0</v>
      </c>
      <c r="AA83" s="3">
        <f t="shared" si="20"/>
        <v>0</v>
      </c>
      <c r="AB83" s="3">
        <f t="shared" si="21"/>
        <v>19937.557359999999</v>
      </c>
      <c r="AC83" s="3">
        <f>IF(AB83=0,0,(R83-INDEX(Workings!F:F,MATCH('Savings from Apr 13 to Feb 14'!G83,Workings!A:A,0))))*M83</f>
        <v>1097.5573599999989</v>
      </c>
    </row>
    <row r="84" spans="1:29" hidden="1" x14ac:dyDescent="0.25">
      <c r="A84" s="22">
        <v>82</v>
      </c>
      <c r="B84" s="1" t="s">
        <v>597</v>
      </c>
      <c r="C84" s="1" t="s">
        <v>598</v>
      </c>
      <c r="D84" s="1" t="s">
        <v>15</v>
      </c>
      <c r="E84" s="1" t="s">
        <v>38</v>
      </c>
      <c r="F84" s="1" t="s">
        <v>596</v>
      </c>
      <c r="G84" s="14" t="s">
        <v>21</v>
      </c>
      <c r="H84" s="1" t="s">
        <v>22</v>
      </c>
      <c r="I84" s="1" t="s">
        <v>23</v>
      </c>
      <c r="J84" s="1">
        <v>175</v>
      </c>
      <c r="K84" s="1" t="s">
        <v>23</v>
      </c>
      <c r="L84" s="1">
        <v>165</v>
      </c>
      <c r="M84" s="31">
        <v>1</v>
      </c>
      <c r="N84" s="2">
        <v>1</v>
      </c>
      <c r="O84" s="2">
        <f t="shared" si="14"/>
        <v>165</v>
      </c>
      <c r="P84" s="2">
        <f t="shared" si="22"/>
        <v>10</v>
      </c>
      <c r="Q84" s="1">
        <v>61.917879999999997</v>
      </c>
      <c r="R84" s="44">
        <f t="shared" si="15"/>
        <v>10216.450199999999</v>
      </c>
      <c r="S84" s="34">
        <f t="shared" si="16"/>
        <v>10216.450199999999</v>
      </c>
      <c r="T84" s="3">
        <f t="shared" si="17"/>
        <v>619.17879999999991</v>
      </c>
      <c r="U84" s="4">
        <f t="shared" si="18"/>
        <v>6.0606060606060601E-2</v>
      </c>
      <c r="V84" s="23">
        <f>MATCH(G84,Workings!A:A,0)</f>
        <v>7</v>
      </c>
      <c r="W84" s="22">
        <f>IF(R84&lt;INDEX(Workings!E:E,'Savings from Apr 13 to Feb 14'!V84),1,0)</f>
        <v>0</v>
      </c>
      <c r="X84" s="22">
        <f>IF(AND('Savings from Apr 13 to Feb 14'!R84&gt;INDEX(Workings!E:E,'Savings from Apr 13 to Feb 14'!V84),'Savings from Apr 13 to Feb 14'!R84&lt;INDEX(Workings!F:F,'Savings from Apr 13 to Feb 14'!V84)),1,0)</f>
        <v>0</v>
      </c>
      <c r="Y84" s="22">
        <f>IF(R84&gt;INDEX(Workings!F:F,'Savings from Apr 13 to Feb 14'!V84),1,0)</f>
        <v>1</v>
      </c>
      <c r="Z84" s="3">
        <f t="shared" si="19"/>
        <v>0</v>
      </c>
      <c r="AA84" s="3">
        <f t="shared" si="20"/>
        <v>0</v>
      </c>
      <c r="AB84" s="3">
        <f t="shared" si="21"/>
        <v>10216.450199999999</v>
      </c>
      <c r="AC84" s="3">
        <f>IF(AB84=0,0,(R84-INDEX(Workings!F:F,MATCH('Savings from Apr 13 to Feb 14'!G84,Workings!A:A,0))))*M84</f>
        <v>796.45019999999931</v>
      </c>
    </row>
    <row r="85" spans="1:29" hidden="1" x14ac:dyDescent="0.25">
      <c r="A85" s="22">
        <v>83</v>
      </c>
      <c r="B85" s="1" t="s">
        <v>667</v>
      </c>
      <c r="C85" s="5">
        <v>41654</v>
      </c>
      <c r="D85" s="1" t="s">
        <v>15</v>
      </c>
      <c r="E85" s="1" t="s">
        <v>19</v>
      </c>
      <c r="F85" s="1" t="s">
        <v>668</v>
      </c>
      <c r="G85" s="14" t="s">
        <v>21</v>
      </c>
      <c r="H85" s="1" t="s">
        <v>22</v>
      </c>
      <c r="I85" s="1" t="s">
        <v>23</v>
      </c>
      <c r="J85" s="1">
        <v>190</v>
      </c>
      <c r="K85" s="1" t="s">
        <v>23</v>
      </c>
      <c r="L85" s="1">
        <v>128</v>
      </c>
      <c r="M85" s="31">
        <v>5</v>
      </c>
      <c r="N85" s="2">
        <v>1</v>
      </c>
      <c r="O85" s="2">
        <f t="shared" si="14"/>
        <v>640</v>
      </c>
      <c r="P85" s="2">
        <f t="shared" si="22"/>
        <v>310</v>
      </c>
      <c r="Q85" s="1">
        <v>61.901910000000001</v>
      </c>
      <c r="R85" s="44">
        <f t="shared" si="15"/>
        <v>7923.4444800000001</v>
      </c>
      <c r="S85" s="34">
        <f t="shared" si="16"/>
        <v>39617.222399999999</v>
      </c>
      <c r="T85" s="3">
        <f t="shared" si="17"/>
        <v>19189.592100000002</v>
      </c>
      <c r="U85" s="4">
        <f t="shared" si="18"/>
        <v>0.48437500000000006</v>
      </c>
      <c r="V85" s="23">
        <f>MATCH(G85,Workings!A:A,0)</f>
        <v>7</v>
      </c>
      <c r="W85" s="22">
        <f>IF(R85&lt;INDEX(Workings!E:E,'Savings from Apr 13 to Feb 14'!V85),1,0)</f>
        <v>0</v>
      </c>
      <c r="X85" s="22">
        <f>IF(AND('Savings from Apr 13 to Feb 14'!R85&gt;INDEX(Workings!E:E,'Savings from Apr 13 to Feb 14'!V85),'Savings from Apr 13 to Feb 14'!R85&lt;INDEX(Workings!F:F,'Savings from Apr 13 to Feb 14'!V85)),1,0)</f>
        <v>1</v>
      </c>
      <c r="Y85" s="22">
        <f>IF(R85&gt;INDEX(Workings!F:F,'Savings from Apr 13 to Feb 14'!V85),1,0)</f>
        <v>0</v>
      </c>
      <c r="Z85" s="3">
        <f t="shared" si="19"/>
        <v>0</v>
      </c>
      <c r="AA85" s="3">
        <f t="shared" si="20"/>
        <v>39617.222399999999</v>
      </c>
      <c r="AB85" s="3">
        <f t="shared" si="21"/>
        <v>0</v>
      </c>
      <c r="AC85" s="3">
        <f>IF(AB85=0,0,(R85-INDEX(Workings!F:F,MATCH('Savings from Apr 13 to Feb 14'!G85,Workings!A:A,0))))*M85</f>
        <v>0</v>
      </c>
    </row>
    <row r="86" spans="1:29" hidden="1" x14ac:dyDescent="0.25">
      <c r="A86" s="22">
        <v>84</v>
      </c>
      <c r="B86" s="1" t="s">
        <v>706</v>
      </c>
      <c r="C86" s="5">
        <v>41689</v>
      </c>
      <c r="D86" s="1" t="s">
        <v>15</v>
      </c>
      <c r="E86" s="1" t="s">
        <v>463</v>
      </c>
      <c r="F86" s="1" t="s">
        <v>707</v>
      </c>
      <c r="G86" s="14" t="s">
        <v>21</v>
      </c>
      <c r="H86" s="1" t="s">
        <v>22</v>
      </c>
      <c r="I86" s="1" t="s">
        <v>23</v>
      </c>
      <c r="J86" s="1">
        <v>158</v>
      </c>
      <c r="K86" s="1" t="s">
        <v>23</v>
      </c>
      <c r="L86" s="1">
        <v>148</v>
      </c>
      <c r="M86" s="31">
        <v>3</v>
      </c>
      <c r="N86" s="2">
        <v>1</v>
      </c>
      <c r="O86" s="2">
        <f t="shared" si="14"/>
        <v>444</v>
      </c>
      <c r="P86" s="2">
        <f t="shared" si="22"/>
        <v>30</v>
      </c>
      <c r="Q86" s="1">
        <v>61.901910000000001</v>
      </c>
      <c r="R86" s="44">
        <f t="shared" si="15"/>
        <v>9161.4826799999992</v>
      </c>
      <c r="S86" s="34">
        <f t="shared" si="16"/>
        <v>27484.448039999999</v>
      </c>
      <c r="T86" s="3">
        <f t="shared" si="17"/>
        <v>1857.0572999999999</v>
      </c>
      <c r="U86" s="4">
        <f t="shared" si="18"/>
        <v>6.7567567567567571E-2</v>
      </c>
      <c r="V86" s="23">
        <f>MATCH(G86,Workings!A:A,0)</f>
        <v>7</v>
      </c>
      <c r="W86" s="22">
        <f>IF(R86&lt;INDEX(Workings!E:E,'Savings from Apr 13 to Feb 14'!V86),1,0)</f>
        <v>0</v>
      </c>
      <c r="X86" s="22">
        <f>IF(AND('Savings from Apr 13 to Feb 14'!R86&gt;INDEX(Workings!E:E,'Savings from Apr 13 to Feb 14'!V86),'Savings from Apr 13 to Feb 14'!R86&lt;INDEX(Workings!F:F,'Savings from Apr 13 to Feb 14'!V86)),1,0)</f>
        <v>1</v>
      </c>
      <c r="Y86" s="22">
        <f>IF(R86&gt;INDEX(Workings!F:F,'Savings from Apr 13 to Feb 14'!V86),1,0)</f>
        <v>0</v>
      </c>
      <c r="Z86" s="3">
        <f t="shared" si="19"/>
        <v>0</v>
      </c>
      <c r="AA86" s="3">
        <f t="shared" si="20"/>
        <v>27484.448039999996</v>
      </c>
      <c r="AB86" s="3">
        <f t="shared" si="21"/>
        <v>0</v>
      </c>
      <c r="AC86" s="3">
        <f>IF(AB86=0,0,(R86-INDEX(Workings!F:F,MATCH('Savings from Apr 13 to Feb 14'!G86,Workings!A:A,0))))*M86</f>
        <v>0</v>
      </c>
    </row>
    <row r="87" spans="1:29" hidden="1" x14ac:dyDescent="0.25">
      <c r="A87" s="22">
        <v>85</v>
      </c>
      <c r="B87" s="1" t="s">
        <v>169</v>
      </c>
      <c r="C87" s="1" t="s">
        <v>170</v>
      </c>
      <c r="D87" s="1" t="s">
        <v>25</v>
      </c>
      <c r="E87" s="1" t="s">
        <v>171</v>
      </c>
      <c r="F87" s="1" t="s">
        <v>172</v>
      </c>
      <c r="G87" s="1" t="s">
        <v>173</v>
      </c>
      <c r="H87" s="1" t="s">
        <v>136</v>
      </c>
      <c r="I87" s="1" t="s">
        <v>137</v>
      </c>
      <c r="J87" s="1">
        <v>105</v>
      </c>
      <c r="K87" s="1" t="s">
        <v>137</v>
      </c>
      <c r="L87" s="1">
        <v>95</v>
      </c>
      <c r="M87" s="31">
        <v>2</v>
      </c>
      <c r="N87" s="2">
        <v>1.5499700000000001</v>
      </c>
      <c r="O87" s="2">
        <f t="shared" si="14"/>
        <v>294.49430000000001</v>
      </c>
      <c r="P87" s="2">
        <f t="shared" si="22"/>
        <v>30.999400000000001</v>
      </c>
      <c r="Q87" s="1">
        <v>62.243479999999998</v>
      </c>
      <c r="R87" s="44">
        <f t="shared" si="15"/>
        <v>9165.1750360820006</v>
      </c>
      <c r="S87" s="34">
        <f t="shared" si="16"/>
        <v>18330.350072164001</v>
      </c>
      <c r="T87" s="3">
        <f t="shared" si="17"/>
        <v>1929.510533912</v>
      </c>
      <c r="U87" s="4">
        <f t="shared" si="18"/>
        <v>0.10526315789473684</v>
      </c>
      <c r="V87" s="23">
        <f>MATCH(G87,Workings!A:A,0)</f>
        <v>33</v>
      </c>
      <c r="W87" s="22">
        <f>IF(R87&lt;INDEX(Workings!E:E,'Savings from Apr 13 to Feb 14'!V87),1,0)</f>
        <v>1</v>
      </c>
      <c r="X87" s="22">
        <f>IF(AND('Savings from Apr 13 to Feb 14'!R87&gt;INDEX(Workings!E:E,'Savings from Apr 13 to Feb 14'!V87),'Savings from Apr 13 to Feb 14'!R87&lt;INDEX(Workings!F:F,'Savings from Apr 13 to Feb 14'!V87)),1,0)</f>
        <v>0</v>
      </c>
      <c r="Y87" s="22">
        <f>IF(R87&gt;INDEX(Workings!F:F,'Savings from Apr 13 to Feb 14'!V87),1,0)</f>
        <v>0</v>
      </c>
      <c r="Z87" s="3">
        <f t="shared" si="19"/>
        <v>18330.350072164001</v>
      </c>
      <c r="AA87" s="3">
        <f t="shared" si="20"/>
        <v>0</v>
      </c>
      <c r="AB87" s="3">
        <f t="shared" si="21"/>
        <v>0</v>
      </c>
      <c r="AC87" s="3">
        <f>IF(AB87=0,0,(R87-INDEX(Workings!F:F,MATCH('Savings from Apr 13 to Feb 14'!G87,Workings!A:A,0))))*M87</f>
        <v>0</v>
      </c>
    </row>
    <row r="88" spans="1:29" hidden="1" x14ac:dyDescent="0.25">
      <c r="A88" s="22">
        <v>86</v>
      </c>
      <c r="B88" s="1" t="s">
        <v>174</v>
      </c>
      <c r="C88" s="1" t="s">
        <v>170</v>
      </c>
      <c r="D88" s="1" t="s">
        <v>25</v>
      </c>
      <c r="E88" s="1" t="s">
        <v>175</v>
      </c>
      <c r="F88" s="1" t="s">
        <v>172</v>
      </c>
      <c r="G88" s="1" t="s">
        <v>173</v>
      </c>
      <c r="H88" s="1" t="s">
        <v>136</v>
      </c>
      <c r="I88" s="1" t="s">
        <v>137</v>
      </c>
      <c r="J88" s="1">
        <v>105</v>
      </c>
      <c r="K88" s="1" t="s">
        <v>137</v>
      </c>
      <c r="L88" s="1">
        <v>95</v>
      </c>
      <c r="M88" s="31">
        <v>2</v>
      </c>
      <c r="N88" s="2">
        <v>1.5499700000000001</v>
      </c>
      <c r="O88" s="2">
        <f t="shared" si="14"/>
        <v>294.49430000000001</v>
      </c>
      <c r="P88" s="2">
        <f t="shared" si="22"/>
        <v>30.999400000000001</v>
      </c>
      <c r="Q88" s="1">
        <v>62.243479999999998</v>
      </c>
      <c r="R88" s="44">
        <f t="shared" si="15"/>
        <v>9165.1750360820006</v>
      </c>
      <c r="S88" s="34">
        <f t="shared" si="16"/>
        <v>18330.350072164001</v>
      </c>
      <c r="T88" s="3">
        <f t="shared" si="17"/>
        <v>1929.510533912</v>
      </c>
      <c r="U88" s="4">
        <f t="shared" si="18"/>
        <v>0.10526315789473684</v>
      </c>
      <c r="V88" s="23">
        <f>MATCH(G88,Workings!A:A,0)</f>
        <v>33</v>
      </c>
      <c r="W88" s="22">
        <f>IF(R88&lt;INDEX(Workings!E:E,'Savings from Apr 13 to Feb 14'!V88),1,0)</f>
        <v>1</v>
      </c>
      <c r="X88" s="22">
        <f>IF(AND('Savings from Apr 13 to Feb 14'!R88&gt;INDEX(Workings!E:E,'Savings from Apr 13 to Feb 14'!V88),'Savings from Apr 13 to Feb 14'!R88&lt;INDEX(Workings!F:F,'Savings from Apr 13 to Feb 14'!V88)),1,0)</f>
        <v>0</v>
      </c>
      <c r="Y88" s="22">
        <f>IF(R88&gt;INDEX(Workings!F:F,'Savings from Apr 13 to Feb 14'!V88),1,0)</f>
        <v>0</v>
      </c>
      <c r="Z88" s="3">
        <f t="shared" si="19"/>
        <v>18330.350072164001</v>
      </c>
      <c r="AA88" s="3">
        <f t="shared" si="20"/>
        <v>0</v>
      </c>
      <c r="AB88" s="3">
        <f t="shared" si="21"/>
        <v>0</v>
      </c>
      <c r="AC88" s="3">
        <f>IF(AB88=0,0,(R88-INDEX(Workings!F:F,MATCH('Savings from Apr 13 to Feb 14'!G88,Workings!A:A,0))))*M88</f>
        <v>0</v>
      </c>
    </row>
    <row r="89" spans="1:29" hidden="1" x14ac:dyDescent="0.25">
      <c r="A89" s="22">
        <v>87</v>
      </c>
      <c r="B89" s="1" t="s">
        <v>317</v>
      </c>
      <c r="C89" s="5">
        <v>41492</v>
      </c>
      <c r="D89" s="1" t="s">
        <v>25</v>
      </c>
      <c r="E89" s="1" t="s">
        <v>318</v>
      </c>
      <c r="F89" s="1" t="s">
        <v>319</v>
      </c>
      <c r="G89" s="1" t="s">
        <v>173</v>
      </c>
      <c r="H89" s="1" t="s">
        <v>136</v>
      </c>
      <c r="I89" s="1" t="s">
        <v>137</v>
      </c>
      <c r="J89" s="1">
        <v>146</v>
      </c>
      <c r="K89" s="1" t="s">
        <v>137</v>
      </c>
      <c r="L89" s="1">
        <v>136</v>
      </c>
      <c r="M89" s="31">
        <v>3</v>
      </c>
      <c r="N89" s="2">
        <v>1.5499700000000001</v>
      </c>
      <c r="O89" s="2">
        <f t="shared" si="14"/>
        <v>632.38776000000007</v>
      </c>
      <c r="P89" s="2">
        <f t="shared" si="22"/>
        <v>46.499099999999999</v>
      </c>
      <c r="Q89" s="1">
        <v>62.243479999999998</v>
      </c>
      <c r="R89" s="44">
        <f t="shared" si="15"/>
        <v>13120.671630601601</v>
      </c>
      <c r="S89" s="34">
        <f t="shared" si="16"/>
        <v>39362.0148918048</v>
      </c>
      <c r="T89" s="3">
        <f t="shared" si="17"/>
        <v>2894.265800868</v>
      </c>
      <c r="U89" s="4">
        <f t="shared" si="18"/>
        <v>7.3529411764705885E-2</v>
      </c>
      <c r="V89" s="23">
        <f>MATCH(G89,Workings!A:A,0)</f>
        <v>33</v>
      </c>
      <c r="W89" s="22">
        <f>IF(R89&lt;INDEX(Workings!E:E,'Savings from Apr 13 to Feb 14'!V89),1,0)</f>
        <v>0</v>
      </c>
      <c r="X89" s="22">
        <f>IF(AND('Savings from Apr 13 to Feb 14'!R89&gt;INDEX(Workings!E:E,'Savings from Apr 13 to Feb 14'!V89),'Savings from Apr 13 to Feb 14'!R89&lt;INDEX(Workings!F:F,'Savings from Apr 13 to Feb 14'!V89)),1,0)</f>
        <v>0</v>
      </c>
      <c r="Y89" s="22">
        <f>IF(R89&gt;INDEX(Workings!F:F,'Savings from Apr 13 to Feb 14'!V89),1,0)</f>
        <v>1</v>
      </c>
      <c r="Z89" s="3">
        <f t="shared" si="19"/>
        <v>0</v>
      </c>
      <c r="AA89" s="3">
        <f t="shared" si="20"/>
        <v>0</v>
      </c>
      <c r="AB89" s="3">
        <f t="shared" si="21"/>
        <v>39362.0148918048</v>
      </c>
      <c r="AC89" s="3">
        <f>IF(AB89=0,0,(R89-INDEX(Workings!F:F,MATCH('Savings from Apr 13 to Feb 14'!G89,Workings!A:A,0))))*M89</f>
        <v>4622.0148918048017</v>
      </c>
    </row>
    <row r="90" spans="1:29" hidden="1" x14ac:dyDescent="0.25">
      <c r="A90" s="22">
        <v>88</v>
      </c>
      <c r="B90" s="1" t="s">
        <v>508</v>
      </c>
      <c r="C90" s="1" t="s">
        <v>509</v>
      </c>
      <c r="D90" s="1" t="s">
        <v>15</v>
      </c>
      <c r="E90" s="1" t="s">
        <v>502</v>
      </c>
      <c r="F90" s="1" t="s">
        <v>172</v>
      </c>
      <c r="G90" s="1" t="s">
        <v>173</v>
      </c>
      <c r="H90" s="1" t="s">
        <v>136</v>
      </c>
      <c r="I90" s="1" t="s">
        <v>137</v>
      </c>
      <c r="J90" s="1">
        <v>103</v>
      </c>
      <c r="K90" s="1" t="s">
        <v>137</v>
      </c>
      <c r="L90" s="1">
        <v>93</v>
      </c>
      <c r="M90" s="31">
        <v>2</v>
      </c>
      <c r="N90" s="2">
        <v>1.6189100000000001</v>
      </c>
      <c r="O90" s="2">
        <f t="shared" si="14"/>
        <v>301.11725999999999</v>
      </c>
      <c r="P90" s="2">
        <v>32.184800000000003</v>
      </c>
      <c r="Q90" s="1">
        <v>61.917879999999997</v>
      </c>
      <c r="R90" s="44">
        <f t="shared" si="15"/>
        <v>9322.2711853043984</v>
      </c>
      <c r="S90" s="34">
        <f t="shared" si="16"/>
        <v>18644.542370608797</v>
      </c>
      <c r="T90" s="3">
        <f t="shared" si="17"/>
        <v>1992.8145842240001</v>
      </c>
      <c r="U90" s="4">
        <f t="shared" si="18"/>
        <v>0.10688460701322802</v>
      </c>
      <c r="V90" s="23">
        <f>MATCH(G90,Workings!A:A,0)</f>
        <v>33</v>
      </c>
      <c r="W90" s="22">
        <f>IF(R90&lt;INDEX(Workings!E:E,'Savings from Apr 13 to Feb 14'!V90),1,0)</f>
        <v>1</v>
      </c>
      <c r="X90" s="22">
        <f>IF(AND('Savings from Apr 13 to Feb 14'!R90&gt;INDEX(Workings!E:E,'Savings from Apr 13 to Feb 14'!V90),'Savings from Apr 13 to Feb 14'!R90&lt;INDEX(Workings!F:F,'Savings from Apr 13 to Feb 14'!V90)),1,0)</f>
        <v>0</v>
      </c>
      <c r="Y90" s="22">
        <f>IF(R90&gt;INDEX(Workings!F:F,'Savings from Apr 13 to Feb 14'!V90),1,0)</f>
        <v>0</v>
      </c>
      <c r="Z90" s="3">
        <f t="shared" si="19"/>
        <v>18644.542370608797</v>
      </c>
      <c r="AA90" s="3">
        <f t="shared" si="20"/>
        <v>0</v>
      </c>
      <c r="AB90" s="3">
        <f t="shared" si="21"/>
        <v>0</v>
      </c>
      <c r="AC90" s="3">
        <f>IF(AB90=0,0,(R90-INDEX(Workings!F:F,MATCH('Savings from Apr 13 to Feb 14'!G90,Workings!A:A,0))))*M90</f>
        <v>0</v>
      </c>
    </row>
    <row r="91" spans="1:29" x14ac:dyDescent="0.25">
      <c r="A91" s="22">
        <v>89</v>
      </c>
      <c r="B91" s="1" t="s">
        <v>27</v>
      </c>
      <c r="C91" s="5">
        <v>41382</v>
      </c>
      <c r="D91" s="1" t="s">
        <v>15</v>
      </c>
      <c r="E91" s="1" t="s">
        <v>28</v>
      </c>
      <c r="F91" s="1" t="s">
        <v>29</v>
      </c>
      <c r="G91" s="1" t="s">
        <v>30</v>
      </c>
      <c r="H91" s="1" t="s">
        <v>31</v>
      </c>
      <c r="I91" s="1" t="s">
        <v>32</v>
      </c>
      <c r="J91" s="1">
        <v>68</v>
      </c>
      <c r="K91" s="1" t="s">
        <v>32</v>
      </c>
      <c r="L91" s="1">
        <v>66</v>
      </c>
      <c r="M91" s="31">
        <v>3</v>
      </c>
      <c r="N91" s="2">
        <v>1.3059000000000001</v>
      </c>
      <c r="O91" s="2">
        <f t="shared" si="14"/>
        <v>258.56819999999999</v>
      </c>
      <c r="P91" s="2">
        <f t="shared" ref="P91:P109" si="23">(J91-L91)*M91*N91</f>
        <v>7.8353999999999999</v>
      </c>
      <c r="Q91" s="1">
        <v>55.799210000000002</v>
      </c>
      <c r="R91" s="44">
        <f t="shared" si="15"/>
        <v>4809.3004303739999</v>
      </c>
      <c r="S91" s="34">
        <f t="shared" si="16"/>
        <v>14427.901291122</v>
      </c>
      <c r="T91" s="3">
        <f t="shared" si="17"/>
        <v>437.209130034</v>
      </c>
      <c r="U91" s="4">
        <f t="shared" si="18"/>
        <v>3.0303030303030304E-2</v>
      </c>
      <c r="V91" s="23">
        <f>MATCH(G91,Workings!A:A,0)</f>
        <v>4</v>
      </c>
      <c r="W91" s="22">
        <f>IF(R91&lt;INDEX(Workings!E:E,'Savings from Apr 13 to Feb 14'!V91),1,0)</f>
        <v>1</v>
      </c>
      <c r="X91" s="22">
        <f>IF(AND('Savings from Apr 13 to Feb 14'!R91&gt;INDEX(Workings!E:E,'Savings from Apr 13 to Feb 14'!V91),'Savings from Apr 13 to Feb 14'!R91&lt;INDEX(Workings!F:F,'Savings from Apr 13 to Feb 14'!V91)),1,0)</f>
        <v>0</v>
      </c>
      <c r="Y91" s="22">
        <f>IF(R91&gt;INDEX(Workings!F:F,'Savings from Apr 13 to Feb 14'!V91),1,0)</f>
        <v>0</v>
      </c>
      <c r="Z91" s="3">
        <f t="shared" si="19"/>
        <v>14427.901291122</v>
      </c>
      <c r="AA91" s="3">
        <f t="shared" si="20"/>
        <v>0</v>
      </c>
      <c r="AB91" s="3">
        <f t="shared" si="21"/>
        <v>0</v>
      </c>
      <c r="AC91" s="3">
        <f>IF(AB91=0,0,(R91-INDEX(Workings!F:F,MATCH('Savings from Apr 13 to Feb 14'!G91,Workings!A:A,0))))*M91</f>
        <v>0</v>
      </c>
    </row>
    <row r="92" spans="1:29" x14ac:dyDescent="0.25">
      <c r="A92" s="22">
        <v>90</v>
      </c>
      <c r="B92" s="1" t="s">
        <v>33</v>
      </c>
      <c r="C92" s="5">
        <v>41382</v>
      </c>
      <c r="D92" s="1" t="s">
        <v>15</v>
      </c>
      <c r="E92" s="1" t="s">
        <v>28</v>
      </c>
      <c r="F92" s="1" t="s">
        <v>29</v>
      </c>
      <c r="G92" s="1" t="s">
        <v>30</v>
      </c>
      <c r="H92" s="1" t="s">
        <v>31</v>
      </c>
      <c r="I92" s="1" t="s">
        <v>32</v>
      </c>
      <c r="J92" s="1">
        <v>68</v>
      </c>
      <c r="K92" s="1" t="s">
        <v>32</v>
      </c>
      <c r="L92" s="1">
        <v>66</v>
      </c>
      <c r="M92" s="31">
        <v>2</v>
      </c>
      <c r="N92" s="2">
        <v>1.3059000000000001</v>
      </c>
      <c r="O92" s="2">
        <f t="shared" si="14"/>
        <v>172.37880000000001</v>
      </c>
      <c r="P92" s="2">
        <f t="shared" si="23"/>
        <v>5.2236000000000002</v>
      </c>
      <c r="Q92" s="1">
        <v>55.799210000000002</v>
      </c>
      <c r="R92" s="44">
        <f t="shared" si="15"/>
        <v>4809.3004303740008</v>
      </c>
      <c r="S92" s="34">
        <f t="shared" si="16"/>
        <v>9618.6008607480017</v>
      </c>
      <c r="T92" s="3">
        <f t="shared" si="17"/>
        <v>291.472753356</v>
      </c>
      <c r="U92" s="4">
        <f t="shared" si="18"/>
        <v>3.0303030303030297E-2</v>
      </c>
      <c r="V92" s="23">
        <f>MATCH(G92,Workings!A:A,0)</f>
        <v>4</v>
      </c>
      <c r="W92" s="22">
        <f>IF(R92&lt;INDEX(Workings!E:E,'Savings from Apr 13 to Feb 14'!V92),1,0)</f>
        <v>1</v>
      </c>
      <c r="X92" s="22">
        <f>IF(AND('Savings from Apr 13 to Feb 14'!R92&gt;INDEX(Workings!E:E,'Savings from Apr 13 to Feb 14'!V92),'Savings from Apr 13 to Feb 14'!R92&lt;INDEX(Workings!F:F,'Savings from Apr 13 to Feb 14'!V92)),1,0)</f>
        <v>0</v>
      </c>
      <c r="Y92" s="22">
        <f>IF(R92&gt;INDEX(Workings!F:F,'Savings from Apr 13 to Feb 14'!V92),1,0)</f>
        <v>0</v>
      </c>
      <c r="Z92" s="3">
        <f t="shared" si="19"/>
        <v>9618.6008607480017</v>
      </c>
      <c r="AA92" s="3">
        <f t="shared" si="20"/>
        <v>0</v>
      </c>
      <c r="AB92" s="3">
        <f t="shared" si="21"/>
        <v>0</v>
      </c>
      <c r="AC92" s="3">
        <f>IF(AB92=0,0,(R92-INDEX(Workings!F:F,MATCH('Savings from Apr 13 to Feb 14'!G92,Workings!A:A,0))))*M92</f>
        <v>0</v>
      </c>
    </row>
    <row r="93" spans="1:29" x14ac:dyDescent="0.25">
      <c r="A93" s="22">
        <v>91</v>
      </c>
      <c r="B93" s="1" t="s">
        <v>70</v>
      </c>
      <c r="C93" s="5">
        <v>41413</v>
      </c>
      <c r="D93" s="1" t="s">
        <v>15</v>
      </c>
      <c r="E93" s="1" t="s">
        <v>71</v>
      </c>
      <c r="F93" s="1" t="s">
        <v>72</v>
      </c>
      <c r="G93" s="1" t="s">
        <v>30</v>
      </c>
      <c r="H93" s="1" t="s">
        <v>31</v>
      </c>
      <c r="I93" s="1" t="s">
        <v>32</v>
      </c>
      <c r="J93" s="1">
        <v>219</v>
      </c>
      <c r="K93" s="1" t="s">
        <v>32</v>
      </c>
      <c r="L93" s="1">
        <v>201</v>
      </c>
      <c r="M93" s="31">
        <v>1</v>
      </c>
      <c r="N93" s="2">
        <v>1.3059000000000001</v>
      </c>
      <c r="O93" s="2">
        <f t="shared" si="14"/>
        <v>262.48590000000002</v>
      </c>
      <c r="P93" s="2">
        <f t="shared" si="23"/>
        <v>23.5062</v>
      </c>
      <c r="Q93" s="1">
        <v>55.799210000000002</v>
      </c>
      <c r="R93" s="44">
        <f t="shared" si="15"/>
        <v>14646.505856139001</v>
      </c>
      <c r="S93" s="34">
        <f t="shared" si="16"/>
        <v>14646.505856139001</v>
      </c>
      <c r="T93" s="3">
        <f t="shared" si="17"/>
        <v>1311.6273901019999</v>
      </c>
      <c r="U93" s="4">
        <f t="shared" si="18"/>
        <v>8.955223880597013E-2</v>
      </c>
      <c r="V93" s="23">
        <f>MATCH(G93,Workings!A:A,0)</f>
        <v>4</v>
      </c>
      <c r="W93" s="22">
        <f>IF(R93&lt;INDEX(Workings!E:E,'Savings from Apr 13 to Feb 14'!V93),1,0)</f>
        <v>0</v>
      </c>
      <c r="X93" s="22">
        <f>IF(AND('Savings from Apr 13 to Feb 14'!R93&gt;INDEX(Workings!E:E,'Savings from Apr 13 to Feb 14'!V93),'Savings from Apr 13 to Feb 14'!R93&lt;INDEX(Workings!F:F,'Savings from Apr 13 to Feb 14'!V93)),1,0)</f>
        <v>0</v>
      </c>
      <c r="Y93" s="22">
        <f>IF(R93&gt;INDEX(Workings!F:F,'Savings from Apr 13 to Feb 14'!V93),1,0)</f>
        <v>1</v>
      </c>
      <c r="Z93" s="3">
        <f t="shared" si="19"/>
        <v>0</v>
      </c>
      <c r="AA93" s="3">
        <f t="shared" si="20"/>
        <v>0</v>
      </c>
      <c r="AB93" s="3">
        <f t="shared" si="21"/>
        <v>14646.505856139001</v>
      </c>
      <c r="AC93" s="3">
        <f>IF(AB93=0,0,(R93-INDEX(Workings!F:F,MATCH('Savings from Apr 13 to Feb 14'!G93,Workings!A:A,0))))*M93</f>
        <v>6426.5058561390015</v>
      </c>
    </row>
    <row r="94" spans="1:29" x14ac:dyDescent="0.25">
      <c r="A94" s="22">
        <v>92</v>
      </c>
      <c r="B94" s="1" t="s">
        <v>83</v>
      </c>
      <c r="C94" s="5">
        <v>41411</v>
      </c>
      <c r="D94" s="1" t="s">
        <v>15</v>
      </c>
      <c r="E94" s="1" t="s">
        <v>71</v>
      </c>
      <c r="F94" s="1" t="s">
        <v>72</v>
      </c>
      <c r="G94" s="1" t="s">
        <v>30</v>
      </c>
      <c r="H94" s="1" t="s">
        <v>31</v>
      </c>
      <c r="I94" s="1" t="s">
        <v>32</v>
      </c>
      <c r="J94" s="1">
        <v>219</v>
      </c>
      <c r="K94" s="1" t="s">
        <v>32</v>
      </c>
      <c r="L94" s="1">
        <v>201</v>
      </c>
      <c r="M94" s="31">
        <v>1</v>
      </c>
      <c r="N94" s="2">
        <v>1.3059000000000001</v>
      </c>
      <c r="O94" s="2">
        <f t="shared" si="14"/>
        <v>262.48590000000002</v>
      </c>
      <c r="P94" s="2">
        <f t="shared" si="23"/>
        <v>23.5062</v>
      </c>
      <c r="Q94" s="1">
        <v>55.799210000000002</v>
      </c>
      <c r="R94" s="44">
        <f t="shared" si="15"/>
        <v>14646.505856139001</v>
      </c>
      <c r="S94" s="34">
        <f t="shared" si="16"/>
        <v>14646.505856139001</v>
      </c>
      <c r="T94" s="3">
        <f t="shared" si="17"/>
        <v>1311.6273901019999</v>
      </c>
      <c r="U94" s="4">
        <f t="shared" si="18"/>
        <v>8.955223880597013E-2</v>
      </c>
      <c r="V94" s="23">
        <f>MATCH(G94,Workings!A:A,0)</f>
        <v>4</v>
      </c>
      <c r="W94" s="22">
        <f>IF(R94&lt;INDEX(Workings!E:E,'Savings from Apr 13 to Feb 14'!V94),1,0)</f>
        <v>0</v>
      </c>
      <c r="X94" s="22">
        <f>IF(AND('Savings from Apr 13 to Feb 14'!R94&gt;INDEX(Workings!E:E,'Savings from Apr 13 to Feb 14'!V94),'Savings from Apr 13 to Feb 14'!R94&lt;INDEX(Workings!F:F,'Savings from Apr 13 to Feb 14'!V94)),1,0)</f>
        <v>0</v>
      </c>
      <c r="Y94" s="22">
        <f>IF(R94&gt;INDEX(Workings!F:F,'Savings from Apr 13 to Feb 14'!V94),1,0)</f>
        <v>1</v>
      </c>
      <c r="Z94" s="3">
        <f t="shared" si="19"/>
        <v>0</v>
      </c>
      <c r="AA94" s="3">
        <f t="shared" si="20"/>
        <v>0</v>
      </c>
      <c r="AB94" s="3">
        <f t="shared" si="21"/>
        <v>14646.505856139001</v>
      </c>
      <c r="AC94" s="3">
        <f>IF(AB94=0,0,(R94-INDEX(Workings!F:F,MATCH('Savings from Apr 13 to Feb 14'!G94,Workings!A:A,0))))*M94</f>
        <v>6426.5058561390015</v>
      </c>
    </row>
    <row r="95" spans="1:29" x14ac:dyDescent="0.25">
      <c r="A95" s="22">
        <v>93</v>
      </c>
      <c r="B95" s="1" t="s">
        <v>127</v>
      </c>
      <c r="C95" s="6" t="s">
        <v>128</v>
      </c>
      <c r="D95" s="1" t="s">
        <v>15</v>
      </c>
      <c r="E95" s="1" t="s">
        <v>130</v>
      </c>
      <c r="F95" s="1" t="s">
        <v>131</v>
      </c>
      <c r="G95" s="1" t="s">
        <v>30</v>
      </c>
      <c r="H95" s="1" t="s">
        <v>31</v>
      </c>
      <c r="I95" s="1" t="s">
        <v>32</v>
      </c>
      <c r="J95" s="1">
        <v>154</v>
      </c>
      <c r="K95" s="1" t="s">
        <v>32</v>
      </c>
      <c r="L95" s="1">
        <v>144</v>
      </c>
      <c r="M95" s="31">
        <v>5</v>
      </c>
      <c r="N95" s="2">
        <v>1.3059000000000001</v>
      </c>
      <c r="O95" s="2">
        <f t="shared" si="14"/>
        <v>940.24800000000005</v>
      </c>
      <c r="P95" s="2">
        <f t="shared" si="23"/>
        <v>65.295000000000002</v>
      </c>
      <c r="Q95" s="1">
        <v>55.799210000000002</v>
      </c>
      <c r="R95" s="44">
        <f t="shared" si="15"/>
        <v>10493.019120816001</v>
      </c>
      <c r="S95" s="34">
        <f t="shared" si="16"/>
        <v>52465.095604080008</v>
      </c>
      <c r="T95" s="3">
        <f t="shared" si="17"/>
        <v>3643.4094169500004</v>
      </c>
      <c r="U95" s="4">
        <f t="shared" si="18"/>
        <v>6.9444444444444448E-2</v>
      </c>
      <c r="V95" s="23">
        <f>MATCH(G95,Workings!A:A,0)</f>
        <v>4</v>
      </c>
      <c r="W95" s="22">
        <f>IF(R95&lt;INDEX(Workings!E:E,'Savings from Apr 13 to Feb 14'!V95),1,0)</f>
        <v>0</v>
      </c>
      <c r="X95" s="22">
        <f>IF(AND('Savings from Apr 13 to Feb 14'!R95&gt;INDEX(Workings!E:E,'Savings from Apr 13 to Feb 14'!V95),'Savings from Apr 13 to Feb 14'!R95&lt;INDEX(Workings!F:F,'Savings from Apr 13 to Feb 14'!V95)),1,0)</f>
        <v>0</v>
      </c>
      <c r="Y95" s="22">
        <f>IF(R95&gt;INDEX(Workings!F:F,'Savings from Apr 13 to Feb 14'!V95),1,0)</f>
        <v>1</v>
      </c>
      <c r="Z95" s="3">
        <f t="shared" si="19"/>
        <v>0</v>
      </c>
      <c r="AA95" s="3">
        <f t="shared" si="20"/>
        <v>0</v>
      </c>
      <c r="AB95" s="3">
        <f t="shared" si="21"/>
        <v>52465.095604080008</v>
      </c>
      <c r="AC95" s="3">
        <f>IF(AB95=0,0,(R95-INDEX(Workings!F:F,MATCH('Savings from Apr 13 to Feb 14'!G95,Workings!A:A,0))))*M95</f>
        <v>11365.095604080007</v>
      </c>
    </row>
    <row r="96" spans="1:29" x14ac:dyDescent="0.25">
      <c r="A96" s="22">
        <v>94</v>
      </c>
      <c r="B96" s="1" t="s">
        <v>138</v>
      </c>
      <c r="C96" s="6" t="s">
        <v>128</v>
      </c>
      <c r="D96" s="1" t="s">
        <v>15</v>
      </c>
      <c r="E96" s="1" t="s">
        <v>130</v>
      </c>
      <c r="F96" s="1" t="s">
        <v>131</v>
      </c>
      <c r="G96" s="1" t="s">
        <v>30</v>
      </c>
      <c r="H96" s="1" t="s">
        <v>31</v>
      </c>
      <c r="I96" s="1" t="s">
        <v>32</v>
      </c>
      <c r="J96" s="1">
        <v>114</v>
      </c>
      <c r="K96" s="1" t="s">
        <v>32</v>
      </c>
      <c r="L96" s="1">
        <v>104</v>
      </c>
      <c r="M96" s="31">
        <v>4</v>
      </c>
      <c r="N96" s="2">
        <v>1.3059000000000001</v>
      </c>
      <c r="O96" s="2">
        <f t="shared" si="14"/>
        <v>543.25440000000003</v>
      </c>
      <c r="P96" s="2">
        <f t="shared" si="23"/>
        <v>52.236000000000004</v>
      </c>
      <c r="Q96" s="1">
        <v>55.799210000000002</v>
      </c>
      <c r="R96" s="44">
        <f t="shared" si="15"/>
        <v>7578.2915872560006</v>
      </c>
      <c r="S96" s="34">
        <f t="shared" si="16"/>
        <v>30313.166349024003</v>
      </c>
      <c r="T96" s="3">
        <f t="shared" si="17"/>
        <v>2914.7275335600002</v>
      </c>
      <c r="U96" s="4">
        <f t="shared" si="18"/>
        <v>9.6153846153846159E-2</v>
      </c>
      <c r="V96" s="23">
        <f>MATCH(G96,Workings!A:A,0)</f>
        <v>4</v>
      </c>
      <c r="W96" s="22">
        <f>IF(R96&lt;INDEX(Workings!E:E,'Savings from Apr 13 to Feb 14'!V96),1,0)</f>
        <v>0</v>
      </c>
      <c r="X96" s="22">
        <f>IF(AND('Savings from Apr 13 to Feb 14'!R96&gt;INDEX(Workings!E:E,'Savings from Apr 13 to Feb 14'!V96),'Savings from Apr 13 to Feb 14'!R96&lt;INDEX(Workings!F:F,'Savings from Apr 13 to Feb 14'!V96)),1,0)</f>
        <v>1</v>
      </c>
      <c r="Y96" s="22">
        <f>IF(R96&gt;INDEX(Workings!F:F,'Savings from Apr 13 to Feb 14'!V96),1,0)</f>
        <v>0</v>
      </c>
      <c r="Z96" s="3">
        <f t="shared" si="19"/>
        <v>0</v>
      </c>
      <c r="AA96" s="3">
        <f t="shared" si="20"/>
        <v>30313.166349024003</v>
      </c>
      <c r="AB96" s="3">
        <f t="shared" si="21"/>
        <v>0</v>
      </c>
      <c r="AC96" s="3">
        <f>IF(AB96=0,0,(R96-INDEX(Workings!F:F,MATCH('Savings from Apr 13 to Feb 14'!G96,Workings!A:A,0))))*M96</f>
        <v>0</v>
      </c>
    </row>
    <row r="97" spans="1:30" x14ac:dyDescent="0.25">
      <c r="A97" s="22">
        <v>95</v>
      </c>
      <c r="B97" s="1" t="s">
        <v>142</v>
      </c>
      <c r="C97" s="6" t="s">
        <v>140</v>
      </c>
      <c r="D97" s="1" t="s">
        <v>15</v>
      </c>
      <c r="E97" s="1" t="s">
        <v>47</v>
      </c>
      <c r="F97" s="1" t="s">
        <v>143</v>
      </c>
      <c r="G97" s="1" t="s">
        <v>30</v>
      </c>
      <c r="H97" s="1" t="s">
        <v>31</v>
      </c>
      <c r="I97" s="1" t="s">
        <v>32</v>
      </c>
      <c r="J97" s="1">
        <v>78</v>
      </c>
      <c r="K97" s="1" t="s">
        <v>32</v>
      </c>
      <c r="L97" s="1">
        <v>68</v>
      </c>
      <c r="M97" s="31">
        <v>2</v>
      </c>
      <c r="N97" s="2">
        <v>1.3059000000000001</v>
      </c>
      <c r="O97" s="2">
        <f t="shared" si="14"/>
        <v>177.60240000000002</v>
      </c>
      <c r="P97" s="2">
        <f t="shared" si="23"/>
        <v>26.118000000000002</v>
      </c>
      <c r="Q97" s="1">
        <v>55.799210000000002</v>
      </c>
      <c r="R97" s="44">
        <f t="shared" si="15"/>
        <v>4955.0368070520008</v>
      </c>
      <c r="S97" s="34">
        <f t="shared" si="16"/>
        <v>9910.0736141040015</v>
      </c>
      <c r="T97" s="3">
        <f t="shared" si="17"/>
        <v>1457.3637667800001</v>
      </c>
      <c r="U97" s="4">
        <f t="shared" si="18"/>
        <v>0.14705882352941174</v>
      </c>
      <c r="V97" s="23">
        <f>MATCH(G97,Workings!A:A,0)</f>
        <v>4</v>
      </c>
      <c r="W97" s="22">
        <f>IF(R97&lt;INDEX(Workings!E:E,'Savings from Apr 13 to Feb 14'!V97),1,0)</f>
        <v>1</v>
      </c>
      <c r="X97" s="22">
        <f>IF(AND('Savings from Apr 13 to Feb 14'!R97&gt;INDEX(Workings!E:E,'Savings from Apr 13 to Feb 14'!V97),'Savings from Apr 13 to Feb 14'!R97&lt;INDEX(Workings!F:F,'Savings from Apr 13 to Feb 14'!V97)),1,0)</f>
        <v>0</v>
      </c>
      <c r="Y97" s="22">
        <f>IF(R97&gt;INDEX(Workings!F:F,'Savings from Apr 13 to Feb 14'!V97),1,0)</f>
        <v>0</v>
      </c>
      <c r="Z97" s="3">
        <f t="shared" si="19"/>
        <v>9910.0736141040015</v>
      </c>
      <c r="AA97" s="3">
        <f t="shared" si="20"/>
        <v>0</v>
      </c>
      <c r="AB97" s="3">
        <f t="shared" si="21"/>
        <v>0</v>
      </c>
      <c r="AC97" s="3">
        <f>IF(AB97=0,0,(R97-INDEX(Workings!F:F,MATCH('Savings from Apr 13 to Feb 14'!G97,Workings!A:A,0))))*M97</f>
        <v>0</v>
      </c>
    </row>
    <row r="98" spans="1:30" x14ac:dyDescent="0.25">
      <c r="A98" s="22">
        <v>96</v>
      </c>
      <c r="B98" s="1" t="s">
        <v>147</v>
      </c>
      <c r="C98" s="6" t="s">
        <v>148</v>
      </c>
      <c r="D98" s="1" t="s">
        <v>15</v>
      </c>
      <c r="E98" s="1" t="s">
        <v>28</v>
      </c>
      <c r="F98" s="1" t="s">
        <v>143</v>
      </c>
      <c r="G98" s="1" t="s">
        <v>30</v>
      </c>
      <c r="H98" s="1" t="s">
        <v>31</v>
      </c>
      <c r="I98" s="1" t="s">
        <v>32</v>
      </c>
      <c r="J98" s="1">
        <v>75</v>
      </c>
      <c r="K98" s="1" t="s">
        <v>32</v>
      </c>
      <c r="L98" s="1">
        <v>63</v>
      </c>
      <c r="M98" s="31">
        <v>2</v>
      </c>
      <c r="N98" s="2">
        <v>1.3059000000000001</v>
      </c>
      <c r="O98" s="2">
        <f t="shared" si="14"/>
        <v>164.54340000000002</v>
      </c>
      <c r="P98" s="2">
        <f t="shared" si="23"/>
        <v>31.3416</v>
      </c>
      <c r="Q98" s="1">
        <v>55.799210000000002</v>
      </c>
      <c r="R98" s="44">
        <f t="shared" si="15"/>
        <v>4590.6958653570009</v>
      </c>
      <c r="S98" s="34">
        <f t="shared" si="16"/>
        <v>9181.3917307140018</v>
      </c>
      <c r="T98" s="3">
        <f t="shared" si="17"/>
        <v>1748.836520136</v>
      </c>
      <c r="U98" s="4">
        <f t="shared" si="18"/>
        <v>0.19047619047619044</v>
      </c>
      <c r="V98" s="23">
        <f>MATCH(G98,Workings!A:A,0)</f>
        <v>4</v>
      </c>
      <c r="W98" s="22">
        <f>IF(R98&lt;INDEX(Workings!E:E,'Savings from Apr 13 to Feb 14'!V98),1,0)</f>
        <v>1</v>
      </c>
      <c r="X98" s="22">
        <f>IF(AND('Savings from Apr 13 to Feb 14'!R98&gt;INDEX(Workings!E:E,'Savings from Apr 13 to Feb 14'!V98),'Savings from Apr 13 to Feb 14'!R98&lt;INDEX(Workings!F:F,'Savings from Apr 13 to Feb 14'!V98)),1,0)</f>
        <v>0</v>
      </c>
      <c r="Y98" s="22">
        <f>IF(R98&gt;INDEX(Workings!F:F,'Savings from Apr 13 to Feb 14'!V98),1,0)</f>
        <v>0</v>
      </c>
      <c r="Z98" s="3">
        <f t="shared" si="19"/>
        <v>9181.3917307140018</v>
      </c>
      <c r="AA98" s="3">
        <f t="shared" si="20"/>
        <v>0</v>
      </c>
      <c r="AB98" s="3">
        <f t="shared" si="21"/>
        <v>0</v>
      </c>
      <c r="AC98" s="3">
        <f>IF(AB98=0,0,(R98-INDEX(Workings!F:F,MATCH('Savings from Apr 13 to Feb 14'!G98,Workings!A:A,0))))*M98</f>
        <v>0</v>
      </c>
    </row>
    <row r="99" spans="1:30" x14ac:dyDescent="0.25">
      <c r="A99" s="22">
        <v>97</v>
      </c>
      <c r="B99" s="1" t="s">
        <v>217</v>
      </c>
      <c r="C99" s="1" t="s">
        <v>209</v>
      </c>
      <c r="D99" s="1" t="s">
        <v>15</v>
      </c>
      <c r="E99" s="1" t="s">
        <v>71</v>
      </c>
      <c r="F99" s="1" t="s">
        <v>131</v>
      </c>
      <c r="G99" s="1" t="s">
        <v>30</v>
      </c>
      <c r="H99" s="1" t="s">
        <v>31</v>
      </c>
      <c r="I99" s="1" t="s">
        <v>32</v>
      </c>
      <c r="J99" s="1">
        <v>125</v>
      </c>
      <c r="K99" s="1" t="s">
        <v>32</v>
      </c>
      <c r="L99" s="1">
        <v>115</v>
      </c>
      <c r="M99" s="31">
        <v>4</v>
      </c>
      <c r="N99" s="7">
        <v>1.3247</v>
      </c>
      <c r="O99" s="2">
        <f t="shared" si="14"/>
        <v>609.36199999999997</v>
      </c>
      <c r="P99" s="2">
        <f t="shared" si="23"/>
        <v>52.988</v>
      </c>
      <c r="Q99" s="1">
        <v>62.243479999999998</v>
      </c>
      <c r="R99" s="44">
        <f t="shared" si="15"/>
        <v>9482.2028649399999</v>
      </c>
      <c r="S99" s="34">
        <f t="shared" si="16"/>
        <v>37928.81145976</v>
      </c>
      <c r="T99" s="3">
        <f t="shared" si="17"/>
        <v>3298.1575182399997</v>
      </c>
      <c r="U99" s="4">
        <f t="shared" si="18"/>
        <v>8.6956521739130432E-2</v>
      </c>
      <c r="V99" s="23">
        <f>MATCH(G99,Workings!A:A,0)</f>
        <v>4</v>
      </c>
      <c r="W99" s="22">
        <f>IF(R99&lt;INDEX(Workings!E:E,'Savings from Apr 13 to Feb 14'!V99),1,0)</f>
        <v>0</v>
      </c>
      <c r="X99" s="22">
        <f>IF(AND('Savings from Apr 13 to Feb 14'!R99&gt;INDEX(Workings!E:E,'Savings from Apr 13 to Feb 14'!V99),'Savings from Apr 13 to Feb 14'!R99&lt;INDEX(Workings!F:F,'Savings from Apr 13 to Feb 14'!V99)),1,0)</f>
        <v>0</v>
      </c>
      <c r="Y99" s="22">
        <f>IF(R99&gt;INDEX(Workings!F:F,'Savings from Apr 13 to Feb 14'!V99),1,0)</f>
        <v>1</v>
      </c>
      <c r="Z99" s="3">
        <f t="shared" si="19"/>
        <v>0</v>
      </c>
      <c r="AA99" s="3">
        <f t="shared" si="20"/>
        <v>0</v>
      </c>
      <c r="AB99" s="3">
        <f t="shared" si="21"/>
        <v>37928.81145976</v>
      </c>
      <c r="AC99" s="3">
        <f>IF(AB99=0,0,(R99-INDEX(Workings!F:F,MATCH('Savings from Apr 13 to Feb 14'!G99,Workings!A:A,0))))*M99</f>
        <v>5048.8114597599997</v>
      </c>
    </row>
    <row r="100" spans="1:30" x14ac:dyDescent="0.25">
      <c r="A100" s="22">
        <v>98</v>
      </c>
      <c r="B100" s="1" t="s">
        <v>257</v>
      </c>
      <c r="C100" s="1" t="s">
        <v>251</v>
      </c>
      <c r="D100" s="1" t="s">
        <v>15</v>
      </c>
      <c r="E100" s="1" t="s">
        <v>47</v>
      </c>
      <c r="F100" s="1" t="s">
        <v>143</v>
      </c>
      <c r="G100" s="1" t="s">
        <v>30</v>
      </c>
      <c r="H100" s="1" t="s">
        <v>31</v>
      </c>
      <c r="I100" s="1" t="s">
        <v>32</v>
      </c>
      <c r="J100" s="1">
        <v>76</v>
      </c>
      <c r="K100" s="1" t="s">
        <v>32</v>
      </c>
      <c r="L100" s="1">
        <v>66</v>
      </c>
      <c r="M100" s="31">
        <v>1</v>
      </c>
      <c r="N100" s="7">
        <v>1.3247</v>
      </c>
      <c r="O100" s="2">
        <f t="shared" si="14"/>
        <v>87.430199999999999</v>
      </c>
      <c r="P100" s="2">
        <f t="shared" si="23"/>
        <v>13.247</v>
      </c>
      <c r="Q100" s="1">
        <v>62.243479999999998</v>
      </c>
      <c r="R100" s="44">
        <f t="shared" si="15"/>
        <v>5441.9599050959996</v>
      </c>
      <c r="S100" s="34">
        <f t="shared" si="16"/>
        <v>5441.9599050959996</v>
      </c>
      <c r="T100" s="3">
        <f t="shared" si="17"/>
        <v>824.53937955999993</v>
      </c>
      <c r="U100" s="4">
        <f t="shared" si="18"/>
        <v>0.15151515151515152</v>
      </c>
      <c r="V100" s="23">
        <f>MATCH(G100,Workings!A:A,0)</f>
        <v>4</v>
      </c>
      <c r="W100" s="22">
        <f>IF(R100&lt;INDEX(Workings!E:E,'Savings from Apr 13 to Feb 14'!V100),1,0)</f>
        <v>1</v>
      </c>
      <c r="X100" s="22">
        <f>IF(AND('Savings from Apr 13 to Feb 14'!R100&gt;INDEX(Workings!E:E,'Savings from Apr 13 to Feb 14'!V100),'Savings from Apr 13 to Feb 14'!R100&lt;INDEX(Workings!F:F,'Savings from Apr 13 to Feb 14'!V100)),1,0)</f>
        <v>0</v>
      </c>
      <c r="Y100" s="22">
        <f>IF(R100&gt;INDEX(Workings!F:F,'Savings from Apr 13 to Feb 14'!V100),1,0)</f>
        <v>0</v>
      </c>
      <c r="Z100" s="3">
        <f t="shared" si="19"/>
        <v>5441.9599050959996</v>
      </c>
      <c r="AA100" s="3">
        <f t="shared" si="20"/>
        <v>0</v>
      </c>
      <c r="AB100" s="3">
        <f t="shared" si="21"/>
        <v>0</v>
      </c>
      <c r="AC100" s="3">
        <f>IF(AB100=0,0,(R100-INDEX(Workings!F:F,MATCH('Savings from Apr 13 to Feb 14'!G100,Workings!A:A,0))))*M100</f>
        <v>0</v>
      </c>
    </row>
    <row r="101" spans="1:30" x14ac:dyDescent="0.25">
      <c r="A101" s="22">
        <v>99</v>
      </c>
      <c r="B101" s="1" t="s">
        <v>268</v>
      </c>
      <c r="C101" s="5">
        <v>41515</v>
      </c>
      <c r="D101" s="1" t="s">
        <v>15</v>
      </c>
      <c r="E101" s="1" t="s">
        <v>269</v>
      </c>
      <c r="F101" s="1" t="s">
        <v>270</v>
      </c>
      <c r="G101" s="1" t="s">
        <v>30</v>
      </c>
      <c r="H101" s="1" t="s">
        <v>31</v>
      </c>
      <c r="I101" s="1" t="s">
        <v>32</v>
      </c>
      <c r="J101" s="1">
        <v>104</v>
      </c>
      <c r="K101" s="1" t="s">
        <v>32</v>
      </c>
      <c r="L101" s="1">
        <v>94</v>
      </c>
      <c r="M101" s="31">
        <v>1</v>
      </c>
      <c r="N101" s="7">
        <v>1.3247</v>
      </c>
      <c r="O101" s="2">
        <f t="shared" si="14"/>
        <v>124.5218</v>
      </c>
      <c r="P101" s="2">
        <f t="shared" si="23"/>
        <v>13.247</v>
      </c>
      <c r="Q101" s="1">
        <v>62.243479999999998</v>
      </c>
      <c r="R101" s="44">
        <f t="shared" si="15"/>
        <v>7750.6701678639993</v>
      </c>
      <c r="S101" s="34">
        <f t="shared" si="16"/>
        <v>7750.6701678639993</v>
      </c>
      <c r="T101" s="3">
        <f t="shared" si="17"/>
        <v>824.53937955999993</v>
      </c>
      <c r="U101" s="4">
        <f t="shared" si="18"/>
        <v>0.10638297872340426</v>
      </c>
      <c r="V101" s="23">
        <f>MATCH(G101,Workings!A:A,0)</f>
        <v>4</v>
      </c>
      <c r="W101" s="22">
        <f>IF(R101&lt;INDEX(Workings!E:E,'Savings from Apr 13 to Feb 14'!V101),1,0)</f>
        <v>0</v>
      </c>
      <c r="X101" s="22">
        <f>IF(AND('Savings from Apr 13 to Feb 14'!R101&gt;INDEX(Workings!E:E,'Savings from Apr 13 to Feb 14'!V101),'Savings from Apr 13 to Feb 14'!R101&lt;INDEX(Workings!F:F,'Savings from Apr 13 to Feb 14'!V101)),1,0)</f>
        <v>1</v>
      </c>
      <c r="Y101" s="22">
        <f>IF(R101&gt;INDEX(Workings!F:F,'Savings from Apr 13 to Feb 14'!V101),1,0)</f>
        <v>0</v>
      </c>
      <c r="Z101" s="3">
        <f t="shared" si="19"/>
        <v>0</v>
      </c>
      <c r="AA101" s="3">
        <f t="shared" si="20"/>
        <v>7750.6701678639993</v>
      </c>
      <c r="AB101" s="3">
        <f t="shared" si="21"/>
        <v>0</v>
      </c>
      <c r="AC101" s="3">
        <f>IF(AB101=0,0,(R101-INDEX(Workings!F:F,MATCH('Savings from Apr 13 to Feb 14'!G101,Workings!A:A,0))))*M101</f>
        <v>0</v>
      </c>
    </row>
    <row r="102" spans="1:30" x14ac:dyDescent="0.25">
      <c r="A102" s="22">
        <v>100</v>
      </c>
      <c r="B102" s="1" t="s">
        <v>271</v>
      </c>
      <c r="C102" s="5">
        <v>41515</v>
      </c>
      <c r="D102" s="1" t="s">
        <v>15</v>
      </c>
      <c r="E102" s="1" t="s">
        <v>161</v>
      </c>
      <c r="F102" s="1" t="s">
        <v>270</v>
      </c>
      <c r="G102" s="1" t="s">
        <v>30</v>
      </c>
      <c r="H102" s="1" t="s">
        <v>31</v>
      </c>
      <c r="I102" s="1" t="s">
        <v>32</v>
      </c>
      <c r="J102" s="1">
        <v>104</v>
      </c>
      <c r="K102" s="1" t="s">
        <v>32</v>
      </c>
      <c r="L102" s="1">
        <v>94</v>
      </c>
      <c r="M102" s="31">
        <v>1</v>
      </c>
      <c r="N102" s="7">
        <v>1.3247</v>
      </c>
      <c r="O102" s="2">
        <f t="shared" si="14"/>
        <v>124.5218</v>
      </c>
      <c r="P102" s="2">
        <f t="shared" si="23"/>
        <v>13.247</v>
      </c>
      <c r="Q102" s="1">
        <v>62.243479999999998</v>
      </c>
      <c r="R102" s="44">
        <f t="shared" si="15"/>
        <v>7750.6701678639993</v>
      </c>
      <c r="S102" s="34">
        <f t="shared" si="16"/>
        <v>7750.6701678639993</v>
      </c>
      <c r="T102" s="3">
        <f t="shared" si="17"/>
        <v>824.53937955999993</v>
      </c>
      <c r="U102" s="4">
        <f t="shared" si="18"/>
        <v>0.10638297872340426</v>
      </c>
      <c r="V102" s="23">
        <f>MATCH(G102,Workings!A:A,0)</f>
        <v>4</v>
      </c>
      <c r="W102" s="22">
        <f>IF(R102&lt;INDEX(Workings!E:E,'Savings from Apr 13 to Feb 14'!V102),1,0)</f>
        <v>0</v>
      </c>
      <c r="X102" s="22">
        <f>IF(AND('Savings from Apr 13 to Feb 14'!R102&gt;INDEX(Workings!E:E,'Savings from Apr 13 to Feb 14'!V102),'Savings from Apr 13 to Feb 14'!R102&lt;INDEX(Workings!F:F,'Savings from Apr 13 to Feb 14'!V102)),1,0)</f>
        <v>1</v>
      </c>
      <c r="Y102" s="22">
        <f>IF(R102&gt;INDEX(Workings!F:F,'Savings from Apr 13 to Feb 14'!V102),1,0)</f>
        <v>0</v>
      </c>
      <c r="Z102" s="3">
        <f t="shared" si="19"/>
        <v>0</v>
      </c>
      <c r="AA102" s="3">
        <f t="shared" si="20"/>
        <v>7750.6701678639993</v>
      </c>
      <c r="AB102" s="3">
        <f t="shared" si="21"/>
        <v>0</v>
      </c>
      <c r="AC102" s="3">
        <f>IF(AB102=0,0,(R102-INDEX(Workings!F:F,MATCH('Savings from Apr 13 to Feb 14'!G102,Workings!A:A,0))))*M102</f>
        <v>0</v>
      </c>
    </row>
    <row r="103" spans="1:30" x14ac:dyDescent="0.25">
      <c r="A103" s="22">
        <v>101</v>
      </c>
      <c r="B103" s="1" t="s">
        <v>284</v>
      </c>
      <c r="C103" s="5">
        <v>41507</v>
      </c>
      <c r="D103" s="1" t="s">
        <v>15</v>
      </c>
      <c r="E103" s="1" t="s">
        <v>71</v>
      </c>
      <c r="F103" s="1" t="s">
        <v>285</v>
      </c>
      <c r="G103" s="1" t="s">
        <v>30</v>
      </c>
      <c r="H103" s="1" t="s">
        <v>31</v>
      </c>
      <c r="I103" s="1" t="s">
        <v>32</v>
      </c>
      <c r="J103" s="1">
        <v>68</v>
      </c>
      <c r="K103" s="1" t="s">
        <v>32</v>
      </c>
      <c r="L103" s="1">
        <v>58</v>
      </c>
      <c r="M103" s="31">
        <v>2</v>
      </c>
      <c r="N103" s="7">
        <v>1.3247</v>
      </c>
      <c r="O103" s="2">
        <f t="shared" si="14"/>
        <v>153.6652</v>
      </c>
      <c r="P103" s="2">
        <f t="shared" si="23"/>
        <v>26.494</v>
      </c>
      <c r="Q103" s="1">
        <v>62.243479999999998</v>
      </c>
      <c r="R103" s="44">
        <f t="shared" si="15"/>
        <v>4782.3284014479996</v>
      </c>
      <c r="S103" s="34">
        <f t="shared" si="16"/>
        <v>9564.6568028959991</v>
      </c>
      <c r="T103" s="3">
        <f t="shared" si="17"/>
        <v>1649.0787591199999</v>
      </c>
      <c r="U103" s="4">
        <f t="shared" si="18"/>
        <v>0.17241379310344829</v>
      </c>
      <c r="V103" s="23">
        <f>MATCH(G103,Workings!A:A,0)</f>
        <v>4</v>
      </c>
      <c r="W103" s="22">
        <f>IF(R103&lt;INDEX(Workings!E:E,'Savings from Apr 13 to Feb 14'!V103),1,0)</f>
        <v>1</v>
      </c>
      <c r="X103" s="22">
        <f>IF(AND('Savings from Apr 13 to Feb 14'!R103&gt;INDEX(Workings!E:E,'Savings from Apr 13 to Feb 14'!V103),'Savings from Apr 13 to Feb 14'!R103&lt;INDEX(Workings!F:F,'Savings from Apr 13 to Feb 14'!V103)),1,0)</f>
        <v>0</v>
      </c>
      <c r="Y103" s="22">
        <f>IF(R103&gt;INDEX(Workings!F:F,'Savings from Apr 13 to Feb 14'!V103),1,0)</f>
        <v>0</v>
      </c>
      <c r="Z103" s="3">
        <f t="shared" si="19"/>
        <v>9564.6568028959991</v>
      </c>
      <c r="AA103" s="3">
        <f t="shared" si="20"/>
        <v>0</v>
      </c>
      <c r="AB103" s="3">
        <f t="shared" si="21"/>
        <v>0</v>
      </c>
      <c r="AC103" s="3">
        <f>IF(AB103=0,0,(R103-INDEX(Workings!F:F,MATCH('Savings from Apr 13 to Feb 14'!G103,Workings!A:A,0))))*M103</f>
        <v>0</v>
      </c>
    </row>
    <row r="104" spans="1:30" x14ac:dyDescent="0.25">
      <c r="A104" s="22">
        <v>102</v>
      </c>
      <c r="B104" s="1" t="s">
        <v>289</v>
      </c>
      <c r="C104" s="5">
        <v>41507</v>
      </c>
      <c r="D104" s="1" t="s">
        <v>15</v>
      </c>
      <c r="E104" s="1" t="s">
        <v>28</v>
      </c>
      <c r="F104" s="1" t="s">
        <v>143</v>
      </c>
      <c r="G104" s="1" t="s">
        <v>30</v>
      </c>
      <c r="H104" s="1" t="s">
        <v>31</v>
      </c>
      <c r="I104" s="1" t="s">
        <v>32</v>
      </c>
      <c r="J104" s="1">
        <v>85</v>
      </c>
      <c r="K104" s="1" t="s">
        <v>32</v>
      </c>
      <c r="L104" s="1">
        <v>75</v>
      </c>
      <c r="M104" s="31">
        <v>2</v>
      </c>
      <c r="N104" s="7">
        <v>1.3247</v>
      </c>
      <c r="O104" s="2">
        <f t="shared" si="14"/>
        <v>198.70499999999998</v>
      </c>
      <c r="P104" s="2">
        <f t="shared" si="23"/>
        <v>26.494</v>
      </c>
      <c r="Q104" s="1">
        <v>62.243479999999998</v>
      </c>
      <c r="R104" s="44">
        <f t="shared" si="15"/>
        <v>6184.0453466999998</v>
      </c>
      <c r="S104" s="34">
        <f t="shared" si="16"/>
        <v>12368.0906934</v>
      </c>
      <c r="T104" s="3">
        <f t="shared" si="17"/>
        <v>1649.0787591199999</v>
      </c>
      <c r="U104" s="4">
        <f t="shared" si="18"/>
        <v>0.13333333333333333</v>
      </c>
      <c r="V104" s="23">
        <f>MATCH(G104,Workings!A:A,0)</f>
        <v>4</v>
      </c>
      <c r="W104" s="22">
        <f>IF(R104&lt;INDEX(Workings!E:E,'Savings from Apr 13 to Feb 14'!V104),1,0)</f>
        <v>1</v>
      </c>
      <c r="X104" s="22">
        <f>IF(AND('Savings from Apr 13 to Feb 14'!R104&gt;INDEX(Workings!E:E,'Savings from Apr 13 to Feb 14'!V104),'Savings from Apr 13 to Feb 14'!R104&lt;INDEX(Workings!F:F,'Savings from Apr 13 to Feb 14'!V104)),1,0)</f>
        <v>0</v>
      </c>
      <c r="Y104" s="22">
        <f>IF(R104&gt;INDEX(Workings!F:F,'Savings from Apr 13 to Feb 14'!V104),1,0)</f>
        <v>0</v>
      </c>
      <c r="Z104" s="3">
        <f t="shared" si="19"/>
        <v>12368.0906934</v>
      </c>
      <c r="AA104" s="3">
        <f t="shared" si="20"/>
        <v>0</v>
      </c>
      <c r="AB104" s="3">
        <f t="shared" si="21"/>
        <v>0</v>
      </c>
      <c r="AC104" s="3">
        <f>IF(AB104=0,0,(R104-INDEX(Workings!F:F,MATCH('Savings from Apr 13 to Feb 14'!G104,Workings!A:A,0))))*M104</f>
        <v>0</v>
      </c>
    </row>
    <row r="105" spans="1:30" x14ac:dyDescent="0.25">
      <c r="A105" s="22">
        <v>103</v>
      </c>
      <c r="B105" s="1" t="s">
        <v>308</v>
      </c>
      <c r="C105" s="5">
        <v>41494</v>
      </c>
      <c r="D105" s="1" t="s">
        <v>15</v>
      </c>
      <c r="E105" s="1" t="s">
        <v>96</v>
      </c>
      <c r="F105" s="1" t="s">
        <v>143</v>
      </c>
      <c r="G105" s="1" t="s">
        <v>30</v>
      </c>
      <c r="H105" s="1" t="s">
        <v>31</v>
      </c>
      <c r="I105" s="1" t="s">
        <v>32</v>
      </c>
      <c r="J105" s="1">
        <v>82</v>
      </c>
      <c r="K105" s="1" t="s">
        <v>32</v>
      </c>
      <c r="L105" s="1">
        <v>72</v>
      </c>
      <c r="M105" s="31">
        <v>2</v>
      </c>
      <c r="N105" s="7">
        <v>1.3247</v>
      </c>
      <c r="O105" s="2">
        <f t="shared" si="14"/>
        <v>190.7568</v>
      </c>
      <c r="P105" s="2">
        <f t="shared" si="23"/>
        <v>26.494</v>
      </c>
      <c r="Q105" s="1">
        <v>62.243479999999998</v>
      </c>
      <c r="R105" s="44">
        <f t="shared" si="15"/>
        <v>5936.6835328319994</v>
      </c>
      <c r="S105" s="34">
        <f t="shared" si="16"/>
        <v>11873.367065663999</v>
      </c>
      <c r="T105" s="3">
        <f t="shared" si="17"/>
        <v>1649.0787591199999</v>
      </c>
      <c r="U105" s="4">
        <f t="shared" si="18"/>
        <v>0.1388888888888889</v>
      </c>
      <c r="V105" s="23">
        <f>MATCH(G105,Workings!A:A,0)</f>
        <v>4</v>
      </c>
      <c r="W105" s="22">
        <f>IF(R105&lt;INDEX(Workings!E:E,'Savings from Apr 13 to Feb 14'!V105),1,0)</f>
        <v>1</v>
      </c>
      <c r="X105" s="22">
        <f>IF(AND('Savings from Apr 13 to Feb 14'!R105&gt;INDEX(Workings!E:E,'Savings from Apr 13 to Feb 14'!V105),'Savings from Apr 13 to Feb 14'!R105&lt;INDEX(Workings!F:F,'Savings from Apr 13 to Feb 14'!V105)),1,0)</f>
        <v>0</v>
      </c>
      <c r="Y105" s="22">
        <f>IF(R105&gt;INDEX(Workings!F:F,'Savings from Apr 13 to Feb 14'!V105),1,0)</f>
        <v>0</v>
      </c>
      <c r="Z105" s="3">
        <f t="shared" si="19"/>
        <v>11873.367065663999</v>
      </c>
      <c r="AA105" s="3">
        <f t="shared" si="20"/>
        <v>0</v>
      </c>
      <c r="AB105" s="3">
        <f t="shared" si="21"/>
        <v>0</v>
      </c>
      <c r="AC105" s="3">
        <f>IF(AB105=0,0,(R105-INDEX(Workings!F:F,MATCH('Savings from Apr 13 to Feb 14'!G105,Workings!A:A,0))))*M105</f>
        <v>0</v>
      </c>
    </row>
    <row r="106" spans="1:30" x14ac:dyDescent="0.25">
      <c r="A106" s="22">
        <v>104</v>
      </c>
      <c r="B106" s="1" t="s">
        <v>336</v>
      </c>
      <c r="C106" s="1" t="s">
        <v>329</v>
      </c>
      <c r="D106" s="1" t="s">
        <v>15</v>
      </c>
      <c r="E106" s="1" t="s">
        <v>332</v>
      </c>
      <c r="F106" s="1" t="s">
        <v>337</v>
      </c>
      <c r="G106" s="1" t="s">
        <v>30</v>
      </c>
      <c r="H106" s="1" t="s">
        <v>31</v>
      </c>
      <c r="I106" s="1" t="s">
        <v>32</v>
      </c>
      <c r="J106" s="1">
        <v>165</v>
      </c>
      <c r="K106" s="1" t="s">
        <v>32</v>
      </c>
      <c r="L106" s="1">
        <v>155</v>
      </c>
      <c r="M106" s="31">
        <v>2</v>
      </c>
      <c r="N106" s="7">
        <v>1.3247</v>
      </c>
      <c r="O106" s="2">
        <f t="shared" si="14"/>
        <v>410.65699999999998</v>
      </c>
      <c r="P106" s="2">
        <f t="shared" si="23"/>
        <v>26.494</v>
      </c>
      <c r="Q106" s="1">
        <v>62.243479999999998</v>
      </c>
      <c r="R106" s="44">
        <f t="shared" si="15"/>
        <v>12780.360383179999</v>
      </c>
      <c r="S106" s="34">
        <f t="shared" si="16"/>
        <v>25560.720766359998</v>
      </c>
      <c r="T106" s="3">
        <f t="shared" si="17"/>
        <v>1649.0787591199999</v>
      </c>
      <c r="U106" s="4">
        <f t="shared" si="18"/>
        <v>6.4516129032258063E-2</v>
      </c>
      <c r="V106" s="23">
        <f>MATCH(G106,Workings!A:A,0)</f>
        <v>4</v>
      </c>
      <c r="W106" s="22">
        <f>IF(R106&lt;INDEX(Workings!E:E,'Savings from Apr 13 to Feb 14'!V106),1,0)</f>
        <v>0</v>
      </c>
      <c r="X106" s="22">
        <f>IF(AND('Savings from Apr 13 to Feb 14'!R106&gt;INDEX(Workings!E:E,'Savings from Apr 13 to Feb 14'!V106),'Savings from Apr 13 to Feb 14'!R106&lt;INDEX(Workings!F:F,'Savings from Apr 13 to Feb 14'!V106)),1,0)</f>
        <v>0</v>
      </c>
      <c r="Y106" s="22">
        <f>IF(R106&gt;INDEX(Workings!F:F,'Savings from Apr 13 to Feb 14'!V106),1,0)</f>
        <v>1</v>
      </c>
      <c r="Z106" s="3">
        <f t="shared" si="19"/>
        <v>0</v>
      </c>
      <c r="AA106" s="3">
        <f t="shared" si="20"/>
        <v>0</v>
      </c>
      <c r="AB106" s="3">
        <f t="shared" si="21"/>
        <v>25560.720766359998</v>
      </c>
      <c r="AC106" s="3">
        <f>IF(AB106=0,0,(R106-INDEX(Workings!F:F,MATCH('Savings from Apr 13 to Feb 14'!G106,Workings!A:A,0))))*M106</f>
        <v>9120.7207663599984</v>
      </c>
      <c r="AD106" s="49"/>
    </row>
    <row r="107" spans="1:30" x14ac:dyDescent="0.25">
      <c r="A107" s="22">
        <v>105</v>
      </c>
      <c r="B107" s="1" t="s">
        <v>345</v>
      </c>
      <c r="C107" s="1" t="s">
        <v>344</v>
      </c>
      <c r="D107" s="1" t="s">
        <v>15</v>
      </c>
      <c r="E107" s="1" t="s">
        <v>130</v>
      </c>
      <c r="F107" s="1" t="s">
        <v>337</v>
      </c>
      <c r="G107" s="1" t="s">
        <v>30</v>
      </c>
      <c r="H107" s="1" t="s">
        <v>31</v>
      </c>
      <c r="I107" s="1" t="s">
        <v>32</v>
      </c>
      <c r="J107" s="1">
        <v>88</v>
      </c>
      <c r="K107" s="1" t="s">
        <v>32</v>
      </c>
      <c r="L107" s="1">
        <v>78</v>
      </c>
      <c r="M107" s="31">
        <v>1</v>
      </c>
      <c r="N107" s="7">
        <v>1.3247</v>
      </c>
      <c r="O107" s="2">
        <f t="shared" si="14"/>
        <v>103.3266</v>
      </c>
      <c r="P107" s="2">
        <f t="shared" si="23"/>
        <v>13.247</v>
      </c>
      <c r="Q107" s="1">
        <v>62.243479999999998</v>
      </c>
      <c r="R107" s="44">
        <f t="shared" si="15"/>
        <v>6431.4071605680001</v>
      </c>
      <c r="S107" s="34">
        <f t="shared" si="16"/>
        <v>6431.4071605680001</v>
      </c>
      <c r="T107" s="3">
        <f t="shared" si="17"/>
        <v>824.53937955999993</v>
      </c>
      <c r="U107" s="4">
        <f t="shared" si="18"/>
        <v>0.12820512820512819</v>
      </c>
      <c r="V107" s="23">
        <f>MATCH(G107,Workings!A:A,0)</f>
        <v>4</v>
      </c>
      <c r="W107" s="22">
        <f>IF(R107&lt;INDEX(Workings!E:E,'Savings from Apr 13 to Feb 14'!V107),1,0)</f>
        <v>1</v>
      </c>
      <c r="X107" s="22">
        <f>IF(AND('Savings from Apr 13 to Feb 14'!R107&gt;INDEX(Workings!E:E,'Savings from Apr 13 to Feb 14'!V107),'Savings from Apr 13 to Feb 14'!R107&lt;INDEX(Workings!F:F,'Savings from Apr 13 to Feb 14'!V107)),1,0)</f>
        <v>0</v>
      </c>
      <c r="Y107" s="22">
        <f>IF(R107&gt;INDEX(Workings!F:F,'Savings from Apr 13 to Feb 14'!V107),1,0)</f>
        <v>0</v>
      </c>
      <c r="Z107" s="3">
        <f t="shared" si="19"/>
        <v>6431.4071605680001</v>
      </c>
      <c r="AA107" s="3">
        <f t="shared" si="20"/>
        <v>0</v>
      </c>
      <c r="AB107" s="3">
        <f t="shared" si="21"/>
        <v>0</v>
      </c>
      <c r="AC107" s="3">
        <f>IF(AB107=0,0,(R107-INDEX(Workings!F:F,MATCH('Savings from Apr 13 to Feb 14'!G107,Workings!A:A,0))))*M107</f>
        <v>0</v>
      </c>
    </row>
    <row r="108" spans="1:30" x14ac:dyDescent="0.25">
      <c r="A108" s="22">
        <v>106</v>
      </c>
      <c r="B108" s="1" t="s">
        <v>349</v>
      </c>
      <c r="C108" s="1" t="s">
        <v>350</v>
      </c>
      <c r="D108" s="1" t="s">
        <v>15</v>
      </c>
      <c r="E108" s="1" t="s">
        <v>96</v>
      </c>
      <c r="F108" s="1" t="s">
        <v>351</v>
      </c>
      <c r="G108" s="1" t="s">
        <v>30</v>
      </c>
      <c r="H108" s="1" t="s">
        <v>31</v>
      </c>
      <c r="I108" s="1" t="s">
        <v>32</v>
      </c>
      <c r="J108" s="1">
        <v>121</v>
      </c>
      <c r="K108" s="1" t="s">
        <v>32</v>
      </c>
      <c r="L108" s="1">
        <v>111</v>
      </c>
      <c r="M108" s="31">
        <v>2</v>
      </c>
      <c r="N108" s="7">
        <v>1.3247</v>
      </c>
      <c r="O108" s="2">
        <f t="shared" si="14"/>
        <v>294.08339999999998</v>
      </c>
      <c r="P108" s="2">
        <f t="shared" si="23"/>
        <v>26.494</v>
      </c>
      <c r="Q108" s="1">
        <v>62.243479999999998</v>
      </c>
      <c r="R108" s="44">
        <f t="shared" si="15"/>
        <v>9152.3871131159995</v>
      </c>
      <c r="S108" s="34">
        <f t="shared" si="16"/>
        <v>18304.774226231999</v>
      </c>
      <c r="T108" s="3">
        <f t="shared" si="17"/>
        <v>1649.0787591199999</v>
      </c>
      <c r="U108" s="4">
        <f t="shared" si="18"/>
        <v>9.0090090090090086E-2</v>
      </c>
      <c r="V108" s="23">
        <f>MATCH(G108,Workings!A:A,0)</f>
        <v>4</v>
      </c>
      <c r="W108" s="22">
        <f>IF(R108&lt;INDEX(Workings!E:E,'Savings from Apr 13 to Feb 14'!V108),1,0)</f>
        <v>0</v>
      </c>
      <c r="X108" s="22">
        <f>IF(AND('Savings from Apr 13 to Feb 14'!R108&gt;INDEX(Workings!E:E,'Savings from Apr 13 to Feb 14'!V108),'Savings from Apr 13 to Feb 14'!R108&lt;INDEX(Workings!F:F,'Savings from Apr 13 to Feb 14'!V108)),1,0)</f>
        <v>0</v>
      </c>
      <c r="Y108" s="22">
        <f>IF(R108&gt;INDEX(Workings!F:F,'Savings from Apr 13 to Feb 14'!V108),1,0)</f>
        <v>1</v>
      </c>
      <c r="Z108" s="3">
        <f t="shared" si="19"/>
        <v>0</v>
      </c>
      <c r="AA108" s="3">
        <f t="shared" si="20"/>
        <v>0</v>
      </c>
      <c r="AB108" s="3">
        <f t="shared" si="21"/>
        <v>18304.774226231999</v>
      </c>
      <c r="AC108" s="3">
        <f>IF(AB108=0,0,(R108-INDEX(Workings!F:F,MATCH('Savings from Apr 13 to Feb 14'!G108,Workings!A:A,0))))*M108</f>
        <v>1864.7742262319989</v>
      </c>
    </row>
    <row r="109" spans="1:30" x14ac:dyDescent="0.25">
      <c r="A109" s="22">
        <v>107</v>
      </c>
      <c r="B109" s="1" t="s">
        <v>353</v>
      </c>
      <c r="C109" s="1" t="s">
        <v>350</v>
      </c>
      <c r="D109" s="1" t="s">
        <v>15</v>
      </c>
      <c r="E109" s="1" t="s">
        <v>332</v>
      </c>
      <c r="F109" s="1" t="s">
        <v>354</v>
      </c>
      <c r="G109" s="1" t="s">
        <v>30</v>
      </c>
      <c r="H109" s="1" t="s">
        <v>31</v>
      </c>
      <c r="I109" s="1" t="s">
        <v>32</v>
      </c>
      <c r="J109" s="1">
        <v>107</v>
      </c>
      <c r="K109" s="1" t="s">
        <v>32</v>
      </c>
      <c r="L109" s="1">
        <v>97</v>
      </c>
      <c r="M109" s="31">
        <v>1</v>
      </c>
      <c r="N109" s="7">
        <v>1.3247</v>
      </c>
      <c r="O109" s="2">
        <f t="shared" si="14"/>
        <v>128.49590000000001</v>
      </c>
      <c r="P109" s="2">
        <f t="shared" si="23"/>
        <v>13.247</v>
      </c>
      <c r="Q109" s="1">
        <v>62.243479999999998</v>
      </c>
      <c r="R109" s="44">
        <f t="shared" si="15"/>
        <v>7998.0319817320005</v>
      </c>
      <c r="S109" s="34">
        <f t="shared" si="16"/>
        <v>7998.0319817320005</v>
      </c>
      <c r="T109" s="3">
        <f t="shared" si="17"/>
        <v>824.53937955999993</v>
      </c>
      <c r="U109" s="4">
        <f t="shared" si="18"/>
        <v>0.10309278350515462</v>
      </c>
      <c r="V109" s="23">
        <f>MATCH(G109,Workings!A:A,0)</f>
        <v>4</v>
      </c>
      <c r="W109" s="22">
        <f>IF(R109&lt;INDEX(Workings!E:E,'Savings from Apr 13 to Feb 14'!V109),1,0)</f>
        <v>0</v>
      </c>
      <c r="X109" s="22">
        <f>IF(AND('Savings from Apr 13 to Feb 14'!R109&gt;INDEX(Workings!E:E,'Savings from Apr 13 to Feb 14'!V109),'Savings from Apr 13 to Feb 14'!R109&lt;INDEX(Workings!F:F,'Savings from Apr 13 to Feb 14'!V109)),1,0)</f>
        <v>1</v>
      </c>
      <c r="Y109" s="22">
        <f>IF(R109&gt;INDEX(Workings!F:F,'Savings from Apr 13 to Feb 14'!V109),1,0)</f>
        <v>0</v>
      </c>
      <c r="Z109" s="3">
        <f t="shared" si="19"/>
        <v>0</v>
      </c>
      <c r="AA109" s="3">
        <f t="shared" si="20"/>
        <v>7998.0319817320005</v>
      </c>
      <c r="AB109" s="3">
        <f t="shared" si="21"/>
        <v>0</v>
      </c>
      <c r="AC109" s="3">
        <f>IF(AB109=0,0,(R109-INDEX(Workings!F:F,MATCH('Savings from Apr 13 to Feb 14'!G109,Workings!A:A,0))))*M109</f>
        <v>0</v>
      </c>
    </row>
    <row r="110" spans="1:30" x14ac:dyDescent="0.25">
      <c r="A110" s="22">
        <v>108</v>
      </c>
      <c r="B110" s="1" t="s">
        <v>548</v>
      </c>
      <c r="C110" s="1" t="s">
        <v>540</v>
      </c>
      <c r="D110" s="1" t="s">
        <v>15</v>
      </c>
      <c r="E110" s="1" t="s">
        <v>96</v>
      </c>
      <c r="F110" s="1" t="s">
        <v>143</v>
      </c>
      <c r="G110" s="1" t="s">
        <v>30</v>
      </c>
      <c r="H110" s="1" t="s">
        <v>31</v>
      </c>
      <c r="I110" s="1" t="s">
        <v>32</v>
      </c>
      <c r="J110" s="1">
        <v>82</v>
      </c>
      <c r="K110" s="1" t="s">
        <v>32</v>
      </c>
      <c r="L110" s="1">
        <v>72</v>
      </c>
      <c r="M110" s="31">
        <v>1</v>
      </c>
      <c r="N110" s="2">
        <v>1.3611500000000001</v>
      </c>
      <c r="O110" s="2">
        <f t="shared" si="14"/>
        <v>98.002800000000008</v>
      </c>
      <c r="P110" s="2">
        <v>13.4969</v>
      </c>
      <c r="Q110" s="1">
        <v>61.917879999999997</v>
      </c>
      <c r="R110" s="44">
        <f t="shared" si="15"/>
        <v>6068.1256100640003</v>
      </c>
      <c r="S110" s="34">
        <f t="shared" si="16"/>
        <v>6068.1256100640003</v>
      </c>
      <c r="T110" s="3">
        <f t="shared" si="17"/>
        <v>835.69943457199997</v>
      </c>
      <c r="U110" s="4">
        <f t="shared" si="18"/>
        <v>0.13771953454391098</v>
      </c>
      <c r="V110" s="23">
        <f>MATCH(G110,Workings!A:A,0)</f>
        <v>4</v>
      </c>
      <c r="W110" s="22">
        <f>IF(R110&lt;INDEX(Workings!E:E,'Savings from Apr 13 to Feb 14'!V110),1,0)</f>
        <v>1</v>
      </c>
      <c r="X110" s="22">
        <f>IF(AND('Savings from Apr 13 to Feb 14'!R110&gt;INDEX(Workings!E:E,'Savings from Apr 13 to Feb 14'!V110),'Savings from Apr 13 to Feb 14'!R110&lt;INDEX(Workings!F:F,'Savings from Apr 13 to Feb 14'!V110)),1,0)</f>
        <v>0</v>
      </c>
      <c r="Y110" s="22">
        <f>IF(R110&gt;INDEX(Workings!F:F,'Savings from Apr 13 to Feb 14'!V110),1,0)</f>
        <v>0</v>
      </c>
      <c r="Z110" s="3">
        <f t="shared" si="19"/>
        <v>6068.1256100640003</v>
      </c>
      <c r="AA110" s="3">
        <f t="shared" si="20"/>
        <v>0</v>
      </c>
      <c r="AB110" s="3">
        <f t="shared" si="21"/>
        <v>0</v>
      </c>
      <c r="AC110" s="3">
        <f>IF(AB110=0,0,(R110-INDEX(Workings!F:F,MATCH('Savings from Apr 13 to Feb 14'!G110,Workings!A:A,0))))*M110</f>
        <v>0</v>
      </c>
    </row>
    <row r="111" spans="1:30" x14ac:dyDescent="0.25">
      <c r="A111" s="22">
        <v>109</v>
      </c>
      <c r="B111" s="1" t="s">
        <v>577</v>
      </c>
      <c r="C111" s="1" t="s">
        <v>578</v>
      </c>
      <c r="D111" s="1" t="s">
        <v>15</v>
      </c>
      <c r="E111" s="1" t="s">
        <v>16</v>
      </c>
      <c r="F111" s="1" t="s">
        <v>579</v>
      </c>
      <c r="G111" s="1" t="s">
        <v>30</v>
      </c>
      <c r="H111" s="1" t="s">
        <v>31</v>
      </c>
      <c r="I111" s="1" t="s">
        <v>32</v>
      </c>
      <c r="J111" s="1">
        <v>122</v>
      </c>
      <c r="K111" s="1" t="s">
        <v>32</v>
      </c>
      <c r="L111" s="1">
        <v>112</v>
      </c>
      <c r="M111" s="31">
        <v>2</v>
      </c>
      <c r="N111" s="2">
        <v>1.3611500000000001</v>
      </c>
      <c r="O111" s="2">
        <f t="shared" si="14"/>
        <v>304.89760000000001</v>
      </c>
      <c r="P111" s="2">
        <f t="shared" ref="P111:P116" si="24">(J111-L111)*M111*N111</f>
        <v>27.223000000000003</v>
      </c>
      <c r="Q111" s="1">
        <v>61.917879999999997</v>
      </c>
      <c r="R111" s="44">
        <f t="shared" si="15"/>
        <v>9439.3065045439998</v>
      </c>
      <c r="S111" s="34">
        <f t="shared" si="16"/>
        <v>18878.613009088</v>
      </c>
      <c r="T111" s="3">
        <f t="shared" si="17"/>
        <v>1685.59044724</v>
      </c>
      <c r="U111" s="4">
        <f t="shared" si="18"/>
        <v>8.9285714285714288E-2</v>
      </c>
      <c r="V111" s="23">
        <f>MATCH(G111,Workings!A:A,0)</f>
        <v>4</v>
      </c>
      <c r="W111" s="22">
        <f>IF(R111&lt;INDEX(Workings!E:E,'Savings from Apr 13 to Feb 14'!V111),1,0)</f>
        <v>0</v>
      </c>
      <c r="X111" s="22">
        <f>IF(AND('Savings from Apr 13 to Feb 14'!R111&gt;INDEX(Workings!E:E,'Savings from Apr 13 to Feb 14'!V111),'Savings from Apr 13 to Feb 14'!R111&lt;INDEX(Workings!F:F,'Savings from Apr 13 to Feb 14'!V111)),1,0)</f>
        <v>0</v>
      </c>
      <c r="Y111" s="22">
        <f>IF(R111&gt;INDEX(Workings!F:F,'Savings from Apr 13 to Feb 14'!V111),1,0)</f>
        <v>1</v>
      </c>
      <c r="Z111" s="3">
        <f t="shared" si="19"/>
        <v>0</v>
      </c>
      <c r="AA111" s="3">
        <f t="shared" si="20"/>
        <v>0</v>
      </c>
      <c r="AB111" s="3">
        <f t="shared" si="21"/>
        <v>18878.613009088</v>
      </c>
      <c r="AC111" s="3">
        <f>IF(AB111=0,0,(R111-INDEX(Workings!F:F,MATCH('Savings from Apr 13 to Feb 14'!G111,Workings!A:A,0))))*M111</f>
        <v>2438.6130090879997</v>
      </c>
    </row>
    <row r="112" spans="1:30" x14ac:dyDescent="0.25">
      <c r="A112" s="22">
        <v>110</v>
      </c>
      <c r="B112" s="1" t="s">
        <v>681</v>
      </c>
      <c r="C112" s="5">
        <v>41643</v>
      </c>
      <c r="D112" s="1" t="s">
        <v>15</v>
      </c>
      <c r="E112" s="1" t="s">
        <v>332</v>
      </c>
      <c r="F112" s="1" t="s">
        <v>337</v>
      </c>
      <c r="G112" s="1" t="s">
        <v>30</v>
      </c>
      <c r="H112" s="1" t="s">
        <v>31</v>
      </c>
      <c r="I112" s="1" t="s">
        <v>32</v>
      </c>
      <c r="J112" s="1">
        <v>75</v>
      </c>
      <c r="K112" s="1" t="s">
        <v>32</v>
      </c>
      <c r="L112" s="1">
        <v>65</v>
      </c>
      <c r="M112" s="31">
        <v>6</v>
      </c>
      <c r="N112" s="2">
        <v>1.36879</v>
      </c>
      <c r="O112" s="2">
        <f t="shared" si="14"/>
        <v>533.82809999999995</v>
      </c>
      <c r="P112" s="2">
        <f t="shared" si="24"/>
        <v>82.127399999999994</v>
      </c>
      <c r="Q112" s="1">
        <v>61.901910000000001</v>
      </c>
      <c r="R112" s="44">
        <f t="shared" si="15"/>
        <v>5507.4965002784993</v>
      </c>
      <c r="S112" s="34">
        <f t="shared" si="16"/>
        <v>33044.979001670996</v>
      </c>
      <c r="T112" s="3">
        <f t="shared" si="17"/>
        <v>5083.8429233339994</v>
      </c>
      <c r="U112" s="4">
        <f t="shared" si="18"/>
        <v>0.15384615384615385</v>
      </c>
      <c r="V112" s="23">
        <f>MATCH(G112,Workings!A:A,0)</f>
        <v>4</v>
      </c>
      <c r="W112" s="22">
        <f>IF(R112&lt;INDEX(Workings!E:E,'Savings from Apr 13 to Feb 14'!V112),1,0)</f>
        <v>1</v>
      </c>
      <c r="X112" s="22">
        <f>IF(AND('Savings from Apr 13 to Feb 14'!R112&gt;INDEX(Workings!E:E,'Savings from Apr 13 to Feb 14'!V112),'Savings from Apr 13 to Feb 14'!R112&lt;INDEX(Workings!F:F,'Savings from Apr 13 to Feb 14'!V112)),1,0)</f>
        <v>0</v>
      </c>
      <c r="Y112" s="22">
        <f>IF(R112&gt;INDEX(Workings!F:F,'Savings from Apr 13 to Feb 14'!V112),1,0)</f>
        <v>0</v>
      </c>
      <c r="Z112" s="3">
        <f t="shared" si="19"/>
        <v>33044.979001670996</v>
      </c>
      <c r="AA112" s="3">
        <f t="shared" si="20"/>
        <v>0</v>
      </c>
      <c r="AB112" s="3">
        <f t="shared" si="21"/>
        <v>0</v>
      </c>
      <c r="AC112" s="3">
        <f>IF(AB112=0,0,(R112-INDEX(Workings!F:F,MATCH('Savings from Apr 13 to Feb 14'!G112,Workings!A:A,0))))*M112</f>
        <v>0</v>
      </c>
    </row>
    <row r="113" spans="1:29" x14ac:dyDescent="0.25">
      <c r="A113" s="22">
        <v>111</v>
      </c>
      <c r="B113" s="1" t="s">
        <v>693</v>
      </c>
      <c r="C113" s="5">
        <v>41692</v>
      </c>
      <c r="D113" s="1" t="s">
        <v>15</v>
      </c>
      <c r="E113" s="1" t="s">
        <v>71</v>
      </c>
      <c r="F113" s="1" t="s">
        <v>337</v>
      </c>
      <c r="G113" s="1" t="s">
        <v>30</v>
      </c>
      <c r="H113" s="1" t="s">
        <v>31</v>
      </c>
      <c r="I113" s="1" t="s">
        <v>32</v>
      </c>
      <c r="J113" s="1">
        <v>90</v>
      </c>
      <c r="K113" s="1" t="s">
        <v>32</v>
      </c>
      <c r="L113" s="1">
        <v>63</v>
      </c>
      <c r="M113" s="31">
        <v>1</v>
      </c>
      <c r="N113" s="2">
        <v>1.36879</v>
      </c>
      <c r="O113" s="2">
        <f t="shared" si="14"/>
        <v>86.233769999999993</v>
      </c>
      <c r="P113" s="2">
        <f t="shared" si="24"/>
        <v>36.957329999999999</v>
      </c>
      <c r="Q113" s="1">
        <v>61.901910000000001</v>
      </c>
      <c r="R113" s="44">
        <f t="shared" si="15"/>
        <v>5338.0350695007</v>
      </c>
      <c r="S113" s="34">
        <f t="shared" si="16"/>
        <v>5338.0350695007</v>
      </c>
      <c r="T113" s="3">
        <f t="shared" si="17"/>
        <v>2287.7293155002999</v>
      </c>
      <c r="U113" s="4">
        <f t="shared" si="18"/>
        <v>0.42857142857142855</v>
      </c>
      <c r="V113" s="23">
        <f>MATCH(G113,Workings!A:A,0)</f>
        <v>4</v>
      </c>
      <c r="W113" s="22">
        <f>IF(R113&lt;INDEX(Workings!E:E,'Savings from Apr 13 to Feb 14'!V113),1,0)</f>
        <v>1</v>
      </c>
      <c r="X113" s="22">
        <f>IF(AND('Savings from Apr 13 to Feb 14'!R113&gt;INDEX(Workings!E:E,'Savings from Apr 13 to Feb 14'!V113),'Savings from Apr 13 to Feb 14'!R113&lt;INDEX(Workings!F:F,'Savings from Apr 13 to Feb 14'!V113)),1,0)</f>
        <v>0</v>
      </c>
      <c r="Y113" s="22">
        <f>IF(R113&gt;INDEX(Workings!F:F,'Savings from Apr 13 to Feb 14'!V113),1,0)</f>
        <v>0</v>
      </c>
      <c r="Z113" s="3">
        <f t="shared" si="19"/>
        <v>5338.0350695007</v>
      </c>
      <c r="AA113" s="3">
        <f t="shared" si="20"/>
        <v>0</v>
      </c>
      <c r="AB113" s="3">
        <f t="shared" si="21"/>
        <v>0</v>
      </c>
      <c r="AC113" s="3">
        <f>IF(AB113=0,0,(R113-INDEX(Workings!F:F,MATCH('Savings from Apr 13 to Feb 14'!G113,Workings!A:A,0))))*M113</f>
        <v>0</v>
      </c>
    </row>
    <row r="114" spans="1:29" x14ac:dyDescent="0.25">
      <c r="A114" s="22">
        <v>112</v>
      </c>
      <c r="B114" s="1" t="s">
        <v>711</v>
      </c>
      <c r="C114" s="5">
        <v>41687</v>
      </c>
      <c r="D114" s="1" t="s">
        <v>15</v>
      </c>
      <c r="E114" s="1" t="s">
        <v>47</v>
      </c>
      <c r="F114" s="1" t="s">
        <v>712</v>
      </c>
      <c r="G114" s="1" t="s">
        <v>30</v>
      </c>
      <c r="H114" s="1" t="s">
        <v>31</v>
      </c>
      <c r="I114" s="1" t="s">
        <v>32</v>
      </c>
      <c r="J114" s="1">
        <v>90</v>
      </c>
      <c r="K114" s="1" t="s">
        <v>32</v>
      </c>
      <c r="L114" s="1">
        <v>70</v>
      </c>
      <c r="M114" s="31">
        <v>2</v>
      </c>
      <c r="N114" s="2">
        <v>1.36879</v>
      </c>
      <c r="O114" s="2">
        <f t="shared" si="14"/>
        <v>191.63059999999999</v>
      </c>
      <c r="P114" s="2">
        <f t="shared" si="24"/>
        <v>54.751599999999996</v>
      </c>
      <c r="Q114" s="1">
        <v>61.901910000000001</v>
      </c>
      <c r="R114" s="44">
        <f t="shared" si="15"/>
        <v>5931.1500772229992</v>
      </c>
      <c r="S114" s="34">
        <f t="shared" si="16"/>
        <v>11862.300154445998</v>
      </c>
      <c r="T114" s="3">
        <f t="shared" si="17"/>
        <v>3389.228615556</v>
      </c>
      <c r="U114" s="4">
        <f t="shared" si="18"/>
        <v>0.28571428571428575</v>
      </c>
      <c r="V114" s="23">
        <f>MATCH(G114,Workings!A:A,0)</f>
        <v>4</v>
      </c>
      <c r="W114" s="22">
        <f>IF(R114&lt;INDEX(Workings!E:E,'Savings from Apr 13 to Feb 14'!V114),1,0)</f>
        <v>1</v>
      </c>
      <c r="X114" s="22">
        <f>IF(AND('Savings from Apr 13 to Feb 14'!R114&gt;INDEX(Workings!E:E,'Savings from Apr 13 to Feb 14'!V114),'Savings from Apr 13 to Feb 14'!R114&lt;INDEX(Workings!F:F,'Savings from Apr 13 to Feb 14'!V114)),1,0)</f>
        <v>0</v>
      </c>
      <c r="Y114" s="22">
        <f>IF(R114&gt;INDEX(Workings!F:F,'Savings from Apr 13 to Feb 14'!V114),1,0)</f>
        <v>0</v>
      </c>
      <c r="Z114" s="3">
        <f t="shared" si="19"/>
        <v>11862.300154445998</v>
      </c>
      <c r="AA114" s="3">
        <f t="shared" si="20"/>
        <v>0</v>
      </c>
      <c r="AB114" s="3">
        <f t="shared" si="21"/>
        <v>0</v>
      </c>
      <c r="AC114" s="3">
        <f>IF(AB114=0,0,(R114-INDEX(Workings!F:F,MATCH('Savings from Apr 13 to Feb 14'!G114,Workings!A:A,0))))*M114</f>
        <v>0</v>
      </c>
    </row>
    <row r="115" spans="1:29" x14ac:dyDescent="0.25">
      <c r="A115" s="22">
        <v>113</v>
      </c>
      <c r="B115" s="1" t="s">
        <v>737</v>
      </c>
      <c r="C115" s="5">
        <v>41677</v>
      </c>
      <c r="D115" s="1" t="s">
        <v>15</v>
      </c>
      <c r="E115" s="1" t="s">
        <v>71</v>
      </c>
      <c r="F115" s="1" t="s">
        <v>337</v>
      </c>
      <c r="G115" s="1" t="s">
        <v>30</v>
      </c>
      <c r="H115" s="1" t="s">
        <v>31</v>
      </c>
      <c r="I115" s="1" t="s">
        <v>32</v>
      </c>
      <c r="J115" s="1">
        <v>94</v>
      </c>
      <c r="K115" s="1" t="s">
        <v>32</v>
      </c>
      <c r="L115" s="1">
        <v>84</v>
      </c>
      <c r="M115" s="31">
        <v>1</v>
      </c>
      <c r="N115" s="2">
        <v>1.36879</v>
      </c>
      <c r="O115" s="2">
        <f t="shared" si="14"/>
        <v>114.97836</v>
      </c>
      <c r="P115" s="2">
        <f t="shared" si="24"/>
        <v>13.687899999999999</v>
      </c>
      <c r="Q115" s="1">
        <v>61.901910000000001</v>
      </c>
      <c r="R115" s="44">
        <f t="shared" si="15"/>
        <v>7117.3800926675995</v>
      </c>
      <c r="S115" s="34">
        <f t="shared" si="16"/>
        <v>7117.3800926675995</v>
      </c>
      <c r="T115" s="3">
        <f t="shared" si="17"/>
        <v>847.30715388900001</v>
      </c>
      <c r="U115" s="4">
        <f t="shared" si="18"/>
        <v>0.11904761904761905</v>
      </c>
      <c r="V115" s="23">
        <f>MATCH(G115,Workings!A:A,0)</f>
        <v>4</v>
      </c>
      <c r="W115" s="22">
        <f>IF(R115&lt;INDEX(Workings!E:E,'Savings from Apr 13 to Feb 14'!V115),1,0)</f>
        <v>0</v>
      </c>
      <c r="X115" s="22">
        <f>IF(AND('Savings from Apr 13 to Feb 14'!R115&gt;INDEX(Workings!E:E,'Savings from Apr 13 to Feb 14'!V115),'Savings from Apr 13 to Feb 14'!R115&lt;INDEX(Workings!F:F,'Savings from Apr 13 to Feb 14'!V115)),1,0)</f>
        <v>1</v>
      </c>
      <c r="Y115" s="22">
        <f>IF(R115&gt;INDEX(Workings!F:F,'Savings from Apr 13 to Feb 14'!V115),1,0)</f>
        <v>0</v>
      </c>
      <c r="Z115" s="3">
        <f t="shared" si="19"/>
        <v>0</v>
      </c>
      <c r="AA115" s="3">
        <f t="shared" si="20"/>
        <v>7117.3800926675995</v>
      </c>
      <c r="AB115" s="3">
        <f t="shared" si="21"/>
        <v>0</v>
      </c>
      <c r="AC115" s="3">
        <f>IF(AB115=0,0,(R115-INDEX(Workings!F:F,MATCH('Savings from Apr 13 to Feb 14'!G115,Workings!A:A,0))))*M115</f>
        <v>0</v>
      </c>
    </row>
    <row r="116" spans="1:29" hidden="1" x14ac:dyDescent="0.25">
      <c r="A116" s="22">
        <v>114</v>
      </c>
      <c r="B116" s="1" t="s">
        <v>734</v>
      </c>
      <c r="C116" s="5">
        <v>41678</v>
      </c>
      <c r="D116" s="1" t="s">
        <v>15</v>
      </c>
      <c r="E116" s="1" t="s">
        <v>71</v>
      </c>
      <c r="F116" s="1" t="s">
        <v>131</v>
      </c>
      <c r="G116" s="1" t="s">
        <v>735</v>
      </c>
      <c r="H116" s="1" t="s">
        <v>31</v>
      </c>
      <c r="I116" s="1" t="s">
        <v>32</v>
      </c>
      <c r="J116" s="1">
        <v>200</v>
      </c>
      <c r="K116" s="1" t="s">
        <v>32</v>
      </c>
      <c r="L116" s="1">
        <v>113</v>
      </c>
      <c r="M116" s="31">
        <v>4</v>
      </c>
      <c r="N116" s="2">
        <v>1.36879</v>
      </c>
      <c r="O116" s="2">
        <f t="shared" si="14"/>
        <v>618.69308000000001</v>
      </c>
      <c r="P116" s="2">
        <f t="shared" si="24"/>
        <v>476.33891999999997</v>
      </c>
      <c r="Q116" s="1">
        <v>61.901910000000001</v>
      </c>
      <c r="R116" s="44">
        <f t="shared" si="15"/>
        <v>9574.5708389456995</v>
      </c>
      <c r="S116" s="34">
        <f t="shared" si="16"/>
        <v>38298.283355782798</v>
      </c>
      <c r="T116" s="3">
        <f t="shared" si="17"/>
        <v>29486.288955337197</v>
      </c>
      <c r="U116" s="4">
        <f t="shared" si="18"/>
        <v>0.76991150442477874</v>
      </c>
      <c r="V116" s="23">
        <f>MATCH(G116,Workings!A:A,0)</f>
        <v>46</v>
      </c>
      <c r="W116" s="22">
        <f>IF(R116&lt;INDEX(Workings!E:E,'Savings from Apr 13 to Feb 14'!V116),1,0)</f>
        <v>0</v>
      </c>
      <c r="X116" s="22">
        <f>IF(AND('Savings from Apr 13 to Feb 14'!R116&gt;INDEX(Workings!E:E,'Savings from Apr 13 to Feb 14'!V116),'Savings from Apr 13 to Feb 14'!R116&lt;INDEX(Workings!F:F,'Savings from Apr 13 to Feb 14'!V116)),1,0)</f>
        <v>1</v>
      </c>
      <c r="Y116" s="22">
        <f>IF(R116&gt;INDEX(Workings!F:F,'Savings from Apr 13 to Feb 14'!V116),1,0)</f>
        <v>0</v>
      </c>
      <c r="Z116" s="3">
        <f t="shared" si="19"/>
        <v>0</v>
      </c>
      <c r="AA116" s="3">
        <f t="shared" si="20"/>
        <v>38298.283355782798</v>
      </c>
      <c r="AB116" s="3">
        <f t="shared" si="21"/>
        <v>0</v>
      </c>
      <c r="AC116" s="3">
        <f>IF(AB116=0,0,(R116-INDEX(Workings!F:F,MATCH('Savings from Apr 13 to Feb 14'!G116,Workings!A:A,0))))*M116</f>
        <v>0</v>
      </c>
    </row>
    <row r="117" spans="1:29" hidden="1" x14ac:dyDescent="0.25">
      <c r="A117" s="22">
        <v>115</v>
      </c>
      <c r="B117" s="1" t="s">
        <v>555</v>
      </c>
      <c r="C117" s="1" t="s">
        <v>550</v>
      </c>
      <c r="D117" s="1" t="s">
        <v>15</v>
      </c>
      <c r="E117" s="1" t="s">
        <v>332</v>
      </c>
      <c r="F117" s="1" t="s">
        <v>556</v>
      </c>
      <c r="G117" s="1" t="s">
        <v>557</v>
      </c>
      <c r="H117" s="1" t="s">
        <v>558</v>
      </c>
      <c r="I117" s="1" t="s">
        <v>32</v>
      </c>
      <c r="J117" s="1">
        <v>145</v>
      </c>
      <c r="K117" s="1" t="s">
        <v>32</v>
      </c>
      <c r="L117" s="1">
        <v>135</v>
      </c>
      <c r="M117" s="31">
        <v>1</v>
      </c>
      <c r="N117" s="2">
        <v>1.3611500000000001</v>
      </c>
      <c r="O117" s="2">
        <f t="shared" si="14"/>
        <v>183.75525000000002</v>
      </c>
      <c r="P117" s="2">
        <v>13.4969</v>
      </c>
      <c r="Q117" s="1">
        <v>61.917879999999997</v>
      </c>
      <c r="R117" s="44">
        <f t="shared" si="15"/>
        <v>11377.73551887</v>
      </c>
      <c r="S117" s="34">
        <f t="shared" si="16"/>
        <v>11377.73551887</v>
      </c>
      <c r="T117" s="3">
        <f t="shared" si="17"/>
        <v>835.69943457199997</v>
      </c>
      <c r="U117" s="4">
        <f t="shared" si="18"/>
        <v>7.3450418423419192E-2</v>
      </c>
      <c r="V117" s="23">
        <f>MATCH(G117,Workings!A:A,0)</f>
        <v>64</v>
      </c>
      <c r="W117" s="22">
        <f>IF(R117&lt;INDEX(Workings!E:E,'Savings from Apr 13 to Feb 14'!V117),1,0)</f>
        <v>0</v>
      </c>
      <c r="X117" s="22">
        <f>IF(AND('Savings from Apr 13 to Feb 14'!R117&gt;INDEX(Workings!E:E,'Savings from Apr 13 to Feb 14'!V117),'Savings from Apr 13 to Feb 14'!R117&lt;INDEX(Workings!F:F,'Savings from Apr 13 to Feb 14'!V117)),1,0)</f>
        <v>1</v>
      </c>
      <c r="Y117" s="22">
        <f>IF(R117&gt;INDEX(Workings!F:F,'Savings from Apr 13 to Feb 14'!V117),1,0)</f>
        <v>0</v>
      </c>
      <c r="Z117" s="3">
        <f t="shared" si="19"/>
        <v>0</v>
      </c>
      <c r="AA117" s="3">
        <f t="shared" si="20"/>
        <v>11377.73551887</v>
      </c>
      <c r="AB117" s="3">
        <f t="shared" si="21"/>
        <v>0</v>
      </c>
      <c r="AC117" s="3">
        <f>IF(AB117=0,0,(R117-INDEX(Workings!F:F,MATCH('Savings from Apr 13 to Feb 14'!G117,Workings!A:A,0))))*M117</f>
        <v>0</v>
      </c>
    </row>
    <row r="118" spans="1:29" hidden="1" x14ac:dyDescent="0.25">
      <c r="A118" s="22">
        <v>116</v>
      </c>
      <c r="B118" s="1" t="s">
        <v>182</v>
      </c>
      <c r="C118" s="1" t="s">
        <v>177</v>
      </c>
      <c r="D118" s="1" t="s">
        <v>25</v>
      </c>
      <c r="E118" s="1" t="s">
        <v>178</v>
      </c>
      <c r="F118" s="1" t="s">
        <v>183</v>
      </c>
      <c r="G118" s="1" t="s">
        <v>184</v>
      </c>
      <c r="H118" s="1" t="s">
        <v>136</v>
      </c>
      <c r="I118" s="1" t="s">
        <v>137</v>
      </c>
      <c r="J118" s="1">
        <v>68</v>
      </c>
      <c r="K118" s="1" t="s">
        <v>137</v>
      </c>
      <c r="L118" s="1">
        <v>58</v>
      </c>
      <c r="M118" s="31">
        <v>1</v>
      </c>
      <c r="N118" s="2">
        <v>1.5499700000000001</v>
      </c>
      <c r="O118" s="2">
        <f t="shared" si="14"/>
        <v>89.898260000000008</v>
      </c>
      <c r="P118" s="2">
        <f t="shared" ref="P118:P126" si="25">(J118-L118)*M118*N118</f>
        <v>15.499700000000001</v>
      </c>
      <c r="Q118" s="1">
        <v>62.243479999999998</v>
      </c>
      <c r="R118" s="44">
        <f t="shared" si="15"/>
        <v>5595.5805483448003</v>
      </c>
      <c r="S118" s="34">
        <f t="shared" si="16"/>
        <v>5595.5805483448003</v>
      </c>
      <c r="T118" s="3">
        <f t="shared" si="17"/>
        <v>964.75526695600001</v>
      </c>
      <c r="U118" s="4">
        <f t="shared" si="18"/>
        <v>0.17241379310344826</v>
      </c>
      <c r="V118" s="23">
        <f>MATCH(G118,Workings!A:A,0)</f>
        <v>54</v>
      </c>
      <c r="W118" s="22">
        <f>IF(R118&lt;INDEX(Workings!E:E,'Savings from Apr 13 to Feb 14'!V118),1,0)</f>
        <v>0</v>
      </c>
      <c r="X118" s="22">
        <f>IF(AND('Savings from Apr 13 to Feb 14'!R118&gt;INDEX(Workings!E:E,'Savings from Apr 13 to Feb 14'!V118),'Savings from Apr 13 to Feb 14'!R118&lt;INDEX(Workings!F:F,'Savings from Apr 13 to Feb 14'!V118)),1,0)</f>
        <v>1</v>
      </c>
      <c r="Y118" s="22">
        <f>IF(R118&gt;INDEX(Workings!F:F,'Savings from Apr 13 to Feb 14'!V118),1,0)</f>
        <v>0</v>
      </c>
      <c r="Z118" s="3">
        <f t="shared" si="19"/>
        <v>0</v>
      </c>
      <c r="AA118" s="3">
        <f t="shared" si="20"/>
        <v>5595.5805483448003</v>
      </c>
      <c r="AB118" s="3">
        <f t="shared" si="21"/>
        <v>0</v>
      </c>
      <c r="AC118" s="3">
        <f>IF(AB118=0,0,(R118-INDEX(Workings!F:F,MATCH('Savings from Apr 13 to Feb 14'!G118,Workings!A:A,0))))*M118</f>
        <v>0</v>
      </c>
    </row>
    <row r="119" spans="1:29" hidden="1" x14ac:dyDescent="0.25">
      <c r="A119" s="22">
        <v>117</v>
      </c>
      <c r="B119" s="1" t="s">
        <v>185</v>
      </c>
      <c r="C119" s="1" t="s">
        <v>177</v>
      </c>
      <c r="D119" s="1" t="s">
        <v>25</v>
      </c>
      <c r="E119" s="1" t="s">
        <v>178</v>
      </c>
      <c r="F119" s="1" t="s">
        <v>183</v>
      </c>
      <c r="G119" s="1" t="s">
        <v>184</v>
      </c>
      <c r="H119" s="1" t="s">
        <v>136</v>
      </c>
      <c r="I119" s="1" t="s">
        <v>137</v>
      </c>
      <c r="J119" s="1">
        <v>75</v>
      </c>
      <c r="K119" s="1" t="s">
        <v>137</v>
      </c>
      <c r="L119" s="1">
        <v>65</v>
      </c>
      <c r="M119" s="31">
        <v>1</v>
      </c>
      <c r="N119" s="2">
        <v>1.5499700000000001</v>
      </c>
      <c r="O119" s="2">
        <f t="shared" si="14"/>
        <v>100.74805000000001</v>
      </c>
      <c r="P119" s="2">
        <f t="shared" si="25"/>
        <v>15.499700000000001</v>
      </c>
      <c r="Q119" s="1">
        <v>62.243479999999998</v>
      </c>
      <c r="R119" s="44">
        <f t="shared" si="15"/>
        <v>6270.9092352140005</v>
      </c>
      <c r="S119" s="34">
        <f t="shared" si="16"/>
        <v>6270.9092352140005</v>
      </c>
      <c r="T119" s="3">
        <f t="shared" si="17"/>
        <v>964.75526695600001</v>
      </c>
      <c r="U119" s="4">
        <f t="shared" si="18"/>
        <v>0.15384615384615383</v>
      </c>
      <c r="V119" s="23">
        <f>MATCH(G119,Workings!A:A,0)</f>
        <v>54</v>
      </c>
      <c r="W119" s="22">
        <f>IF(R119&lt;INDEX(Workings!E:E,'Savings from Apr 13 to Feb 14'!V119),1,0)</f>
        <v>0</v>
      </c>
      <c r="X119" s="22">
        <f>IF(AND('Savings from Apr 13 to Feb 14'!R119&gt;INDEX(Workings!E:E,'Savings from Apr 13 to Feb 14'!V119),'Savings from Apr 13 to Feb 14'!R119&lt;INDEX(Workings!F:F,'Savings from Apr 13 to Feb 14'!V119)),1,0)</f>
        <v>1</v>
      </c>
      <c r="Y119" s="22">
        <f>IF(R119&gt;INDEX(Workings!F:F,'Savings from Apr 13 to Feb 14'!V119),1,0)</f>
        <v>0</v>
      </c>
      <c r="Z119" s="3">
        <f t="shared" si="19"/>
        <v>0</v>
      </c>
      <c r="AA119" s="3">
        <f t="shared" si="20"/>
        <v>6270.9092352140005</v>
      </c>
      <c r="AB119" s="3">
        <f t="shared" si="21"/>
        <v>0</v>
      </c>
      <c r="AC119" s="3">
        <f>IF(AB119=0,0,(R119-INDEX(Workings!F:F,MATCH('Savings from Apr 13 to Feb 14'!G119,Workings!A:A,0))))*M119</f>
        <v>0</v>
      </c>
    </row>
    <row r="120" spans="1:29" hidden="1" x14ac:dyDescent="0.25">
      <c r="A120" s="22">
        <v>118</v>
      </c>
      <c r="B120" s="1" t="s">
        <v>79</v>
      </c>
      <c r="C120" s="5">
        <v>41411</v>
      </c>
      <c r="D120" s="1" t="s">
        <v>15</v>
      </c>
      <c r="E120" s="1" t="s">
        <v>71</v>
      </c>
      <c r="F120" s="1" t="s">
        <v>80</v>
      </c>
      <c r="G120" s="1" t="s">
        <v>81</v>
      </c>
      <c r="H120" s="1" t="s">
        <v>82</v>
      </c>
      <c r="I120" s="1" t="s">
        <v>32</v>
      </c>
      <c r="J120" s="1">
        <v>129</v>
      </c>
      <c r="K120" s="1" t="s">
        <v>32</v>
      </c>
      <c r="L120" s="1">
        <v>118</v>
      </c>
      <c r="M120" s="31">
        <v>1</v>
      </c>
      <c r="N120" s="2">
        <v>1.3059000000000001</v>
      </c>
      <c r="O120" s="2">
        <f t="shared" si="14"/>
        <v>154.09620000000001</v>
      </c>
      <c r="P120" s="2">
        <f t="shared" si="25"/>
        <v>14.3649</v>
      </c>
      <c r="Q120" s="1">
        <v>55.799210000000002</v>
      </c>
      <c r="R120" s="44">
        <f t="shared" si="15"/>
        <v>8598.4462240020002</v>
      </c>
      <c r="S120" s="34">
        <f t="shared" si="16"/>
        <v>8598.4462240020002</v>
      </c>
      <c r="T120" s="3">
        <f t="shared" si="17"/>
        <v>801.55007172900002</v>
      </c>
      <c r="U120" s="4">
        <f t="shared" si="18"/>
        <v>9.3220338983050849E-2</v>
      </c>
      <c r="V120" s="23">
        <f>MATCH(G120,Workings!A:A,0)</f>
        <v>35</v>
      </c>
      <c r="W120" s="22">
        <f>IF(R120&lt;INDEX(Workings!E:E,'Savings from Apr 13 to Feb 14'!V120),1,0)</f>
        <v>1</v>
      </c>
      <c r="X120" s="22">
        <f>IF(AND('Savings from Apr 13 to Feb 14'!R120&gt;INDEX(Workings!E:E,'Savings from Apr 13 to Feb 14'!V120),'Savings from Apr 13 to Feb 14'!R120&lt;INDEX(Workings!F:F,'Savings from Apr 13 to Feb 14'!V120)),1,0)</f>
        <v>0</v>
      </c>
      <c r="Y120" s="22">
        <f>IF(R120&gt;INDEX(Workings!F:F,'Savings from Apr 13 to Feb 14'!V120),1,0)</f>
        <v>0</v>
      </c>
      <c r="Z120" s="3">
        <f t="shared" si="19"/>
        <v>8598.4462240020002</v>
      </c>
      <c r="AA120" s="3">
        <f t="shared" si="20"/>
        <v>0</v>
      </c>
      <c r="AB120" s="3">
        <f t="shared" si="21"/>
        <v>0</v>
      </c>
      <c r="AC120" s="3">
        <f>IF(AB120=0,0,(R120-INDEX(Workings!F:F,MATCH('Savings from Apr 13 to Feb 14'!G120,Workings!A:A,0))))*M120</f>
        <v>0</v>
      </c>
    </row>
    <row r="121" spans="1:29" hidden="1" x14ac:dyDescent="0.25">
      <c r="A121" s="22">
        <v>119</v>
      </c>
      <c r="B121" s="1" t="s">
        <v>149</v>
      </c>
      <c r="C121" s="6" t="s">
        <v>150</v>
      </c>
      <c r="D121" s="1" t="s">
        <v>15</v>
      </c>
      <c r="E121" s="1" t="s">
        <v>151</v>
      </c>
      <c r="F121" s="1" t="s">
        <v>152</v>
      </c>
      <c r="G121" s="1" t="s">
        <v>81</v>
      </c>
      <c r="H121" s="1" t="s">
        <v>153</v>
      </c>
      <c r="I121" s="1" t="s">
        <v>32</v>
      </c>
      <c r="J121" s="1">
        <v>177</v>
      </c>
      <c r="K121" s="1" t="s">
        <v>32</v>
      </c>
      <c r="L121" s="1">
        <v>167</v>
      </c>
      <c r="M121" s="31">
        <v>1</v>
      </c>
      <c r="N121" s="2">
        <v>1.3059000000000001</v>
      </c>
      <c r="O121" s="2">
        <f t="shared" si="14"/>
        <v>218.08530000000002</v>
      </c>
      <c r="P121" s="2">
        <f t="shared" si="25"/>
        <v>13.059000000000001</v>
      </c>
      <c r="Q121" s="1">
        <v>55.799210000000002</v>
      </c>
      <c r="R121" s="44">
        <f t="shared" si="15"/>
        <v>12168.987452613001</v>
      </c>
      <c r="S121" s="34">
        <f t="shared" si="16"/>
        <v>12168.987452613001</v>
      </c>
      <c r="T121" s="3">
        <f t="shared" si="17"/>
        <v>728.68188339000005</v>
      </c>
      <c r="U121" s="4">
        <f t="shared" si="18"/>
        <v>5.9880239520958084E-2</v>
      </c>
      <c r="V121" s="23">
        <f>MATCH(G121,Workings!A:A,0)</f>
        <v>35</v>
      </c>
      <c r="W121" s="22">
        <f>IF(R121&lt;INDEX(Workings!E:E,'Savings from Apr 13 to Feb 14'!V121),1,0)</f>
        <v>0</v>
      </c>
      <c r="X121" s="22">
        <f>IF(AND('Savings from Apr 13 to Feb 14'!R121&gt;INDEX(Workings!E:E,'Savings from Apr 13 to Feb 14'!V121),'Savings from Apr 13 to Feb 14'!R121&lt;INDEX(Workings!F:F,'Savings from Apr 13 to Feb 14'!V121)),1,0)</f>
        <v>1</v>
      </c>
      <c r="Y121" s="22">
        <f>IF(R121&gt;INDEX(Workings!F:F,'Savings from Apr 13 to Feb 14'!V121),1,0)</f>
        <v>0</v>
      </c>
      <c r="Z121" s="3">
        <f t="shared" si="19"/>
        <v>0</v>
      </c>
      <c r="AA121" s="3">
        <f t="shared" si="20"/>
        <v>12168.987452613001</v>
      </c>
      <c r="AB121" s="3">
        <f t="shared" si="21"/>
        <v>0</v>
      </c>
      <c r="AC121" s="3">
        <f>IF(AB121=0,0,(R121-INDEX(Workings!F:F,MATCH('Savings from Apr 13 to Feb 14'!G121,Workings!A:A,0))))*M121</f>
        <v>0</v>
      </c>
    </row>
    <row r="122" spans="1:29" hidden="1" x14ac:dyDescent="0.25">
      <c r="A122" s="22">
        <v>120</v>
      </c>
      <c r="B122" s="1" t="s">
        <v>154</v>
      </c>
      <c r="C122" s="6" t="s">
        <v>156</v>
      </c>
      <c r="D122" s="1" t="s">
        <v>15</v>
      </c>
      <c r="E122" s="1" t="s">
        <v>96</v>
      </c>
      <c r="F122" s="1" t="s">
        <v>152</v>
      </c>
      <c r="G122" s="1" t="s">
        <v>81</v>
      </c>
      <c r="H122" s="1" t="s">
        <v>153</v>
      </c>
      <c r="I122" s="1" t="s">
        <v>32</v>
      </c>
      <c r="J122" s="1">
        <v>229</v>
      </c>
      <c r="K122" s="1" t="s">
        <v>32</v>
      </c>
      <c r="L122" s="1">
        <v>219</v>
      </c>
      <c r="M122" s="31">
        <v>2</v>
      </c>
      <c r="N122" s="2">
        <v>1.3059000000000001</v>
      </c>
      <c r="O122" s="2">
        <f t="shared" si="14"/>
        <v>571.98419999999999</v>
      </c>
      <c r="P122" s="2">
        <f t="shared" si="25"/>
        <v>26.118000000000002</v>
      </c>
      <c r="Q122" s="1">
        <v>55.799210000000002</v>
      </c>
      <c r="R122" s="44">
        <f t="shared" si="15"/>
        <v>15958.133246241001</v>
      </c>
      <c r="S122" s="34">
        <f t="shared" si="16"/>
        <v>31916.266492482002</v>
      </c>
      <c r="T122" s="3">
        <f t="shared" si="17"/>
        <v>1457.3637667800001</v>
      </c>
      <c r="U122" s="4">
        <f t="shared" si="18"/>
        <v>4.5662100456621002E-2</v>
      </c>
      <c r="V122" s="23">
        <f>MATCH(G122,Workings!A:A,0)</f>
        <v>35</v>
      </c>
      <c r="W122" s="22">
        <f>IF(R122&lt;INDEX(Workings!E:E,'Savings from Apr 13 to Feb 14'!V122),1,0)</f>
        <v>0</v>
      </c>
      <c r="X122" s="22">
        <f>IF(AND('Savings from Apr 13 to Feb 14'!R122&gt;INDEX(Workings!E:E,'Savings from Apr 13 to Feb 14'!V122),'Savings from Apr 13 to Feb 14'!R122&lt;INDEX(Workings!F:F,'Savings from Apr 13 to Feb 14'!V122)),1,0)</f>
        <v>0</v>
      </c>
      <c r="Y122" s="22">
        <f>IF(R122&gt;INDEX(Workings!F:F,'Savings from Apr 13 to Feb 14'!V122),1,0)</f>
        <v>1</v>
      </c>
      <c r="Z122" s="3">
        <f t="shared" si="19"/>
        <v>0</v>
      </c>
      <c r="AA122" s="3">
        <f t="shared" si="20"/>
        <v>0</v>
      </c>
      <c r="AB122" s="3">
        <f t="shared" si="21"/>
        <v>31916.266492482002</v>
      </c>
      <c r="AC122" s="3">
        <f>IF(AB122=0,0,(R122-INDEX(Workings!F:F,MATCH('Savings from Apr 13 to Feb 14'!G122,Workings!A:A,0))))*M122</f>
        <v>5616.2664924820019</v>
      </c>
    </row>
    <row r="123" spans="1:29" hidden="1" x14ac:dyDescent="0.25">
      <c r="A123" s="22">
        <v>121</v>
      </c>
      <c r="B123" s="1" t="s">
        <v>338</v>
      </c>
      <c r="C123" s="1" t="s">
        <v>329</v>
      </c>
      <c r="D123" s="1" t="s">
        <v>15</v>
      </c>
      <c r="E123" s="1" t="s">
        <v>332</v>
      </c>
      <c r="F123" s="1" t="s">
        <v>339</v>
      </c>
      <c r="G123" s="1" t="s">
        <v>81</v>
      </c>
      <c r="H123" s="1" t="s">
        <v>82</v>
      </c>
      <c r="I123" s="1" t="s">
        <v>32</v>
      </c>
      <c r="J123" s="1">
        <v>142</v>
      </c>
      <c r="K123" s="1" t="s">
        <v>32</v>
      </c>
      <c r="L123" s="1">
        <v>132</v>
      </c>
      <c r="M123" s="31">
        <v>1</v>
      </c>
      <c r="N123" s="7">
        <v>1.3247</v>
      </c>
      <c r="O123" s="2">
        <f t="shared" si="14"/>
        <v>174.8604</v>
      </c>
      <c r="P123" s="2">
        <f t="shared" si="25"/>
        <v>13.247</v>
      </c>
      <c r="Q123" s="1">
        <v>62.243479999999998</v>
      </c>
      <c r="R123" s="44">
        <f t="shared" si="15"/>
        <v>10883.919810191999</v>
      </c>
      <c r="S123" s="34">
        <f t="shared" si="16"/>
        <v>10883.919810191999</v>
      </c>
      <c r="T123" s="3">
        <f t="shared" si="17"/>
        <v>824.53937955999993</v>
      </c>
      <c r="U123" s="4">
        <f t="shared" si="18"/>
        <v>7.575757575757576E-2</v>
      </c>
      <c r="V123" s="23">
        <f>MATCH(G123,Workings!A:A,0)</f>
        <v>35</v>
      </c>
      <c r="W123" s="22">
        <f>IF(R123&lt;INDEX(Workings!E:E,'Savings from Apr 13 to Feb 14'!V123),1,0)</f>
        <v>0</v>
      </c>
      <c r="X123" s="22">
        <f>IF(AND('Savings from Apr 13 to Feb 14'!R123&gt;INDEX(Workings!E:E,'Savings from Apr 13 to Feb 14'!V123),'Savings from Apr 13 to Feb 14'!R123&lt;INDEX(Workings!F:F,'Savings from Apr 13 to Feb 14'!V123)),1,0)</f>
        <v>1</v>
      </c>
      <c r="Y123" s="22">
        <f>IF(R123&gt;INDEX(Workings!F:F,'Savings from Apr 13 to Feb 14'!V123),1,0)</f>
        <v>0</v>
      </c>
      <c r="Z123" s="3">
        <f t="shared" si="19"/>
        <v>0</v>
      </c>
      <c r="AA123" s="3">
        <f t="shared" si="20"/>
        <v>10883.919810191999</v>
      </c>
      <c r="AB123" s="3">
        <f t="shared" si="21"/>
        <v>0</v>
      </c>
      <c r="AC123" s="3">
        <f>IF(AB123=0,0,(R123-INDEX(Workings!F:F,MATCH('Savings from Apr 13 to Feb 14'!G123,Workings!A:A,0))))*M123</f>
        <v>0</v>
      </c>
    </row>
    <row r="124" spans="1:29" hidden="1" x14ac:dyDescent="0.25">
      <c r="A124" s="22">
        <v>122</v>
      </c>
      <c r="B124" s="1" t="s">
        <v>736</v>
      </c>
      <c r="C124" s="5">
        <v>41678</v>
      </c>
      <c r="D124" s="1" t="s">
        <v>15</v>
      </c>
      <c r="E124" s="1" t="s">
        <v>71</v>
      </c>
      <c r="F124" s="1" t="s">
        <v>339</v>
      </c>
      <c r="G124" s="1" t="s">
        <v>81</v>
      </c>
      <c r="H124" s="1" t="s">
        <v>82</v>
      </c>
      <c r="I124" s="1" t="s">
        <v>32</v>
      </c>
      <c r="J124" s="1">
        <v>148</v>
      </c>
      <c r="K124" s="1" t="s">
        <v>32</v>
      </c>
      <c r="L124" s="1">
        <v>102</v>
      </c>
      <c r="M124" s="31">
        <v>1</v>
      </c>
      <c r="N124" s="2">
        <v>1.36879</v>
      </c>
      <c r="O124" s="2">
        <f t="shared" si="14"/>
        <v>139.61658</v>
      </c>
      <c r="P124" s="2">
        <f t="shared" si="25"/>
        <v>62.96434</v>
      </c>
      <c r="Q124" s="1">
        <v>61.901910000000001</v>
      </c>
      <c r="R124" s="44">
        <f t="shared" si="15"/>
        <v>8642.5329696678</v>
      </c>
      <c r="S124" s="34">
        <f t="shared" si="16"/>
        <v>8642.5329696678</v>
      </c>
      <c r="T124" s="3">
        <f t="shared" si="17"/>
        <v>3897.6129078894</v>
      </c>
      <c r="U124" s="4">
        <f t="shared" si="18"/>
        <v>0.45098039215686275</v>
      </c>
      <c r="V124" s="23">
        <f>MATCH(G124,Workings!A:A,0)</f>
        <v>35</v>
      </c>
      <c r="W124" s="22">
        <f>IF(R124&lt;INDEX(Workings!E:E,'Savings from Apr 13 to Feb 14'!V124),1,0)</f>
        <v>1</v>
      </c>
      <c r="X124" s="22">
        <f>IF(AND('Savings from Apr 13 to Feb 14'!R124&gt;INDEX(Workings!E:E,'Savings from Apr 13 to Feb 14'!V124),'Savings from Apr 13 to Feb 14'!R124&lt;INDEX(Workings!F:F,'Savings from Apr 13 to Feb 14'!V124)),1,0)</f>
        <v>0</v>
      </c>
      <c r="Y124" s="22">
        <f>IF(R124&gt;INDEX(Workings!F:F,'Savings from Apr 13 to Feb 14'!V124),1,0)</f>
        <v>0</v>
      </c>
      <c r="Z124" s="3">
        <f t="shared" si="19"/>
        <v>8642.5329696678</v>
      </c>
      <c r="AA124" s="3">
        <f t="shared" si="20"/>
        <v>0</v>
      </c>
      <c r="AB124" s="3">
        <f t="shared" si="21"/>
        <v>0</v>
      </c>
      <c r="AC124" s="3">
        <f>IF(AB124=0,0,(R124-INDEX(Workings!F:F,MATCH('Savings from Apr 13 to Feb 14'!G124,Workings!A:A,0))))*M124</f>
        <v>0</v>
      </c>
    </row>
    <row r="125" spans="1:29" hidden="1" x14ac:dyDescent="0.25">
      <c r="A125" s="22">
        <v>123</v>
      </c>
      <c r="B125" s="1" t="s">
        <v>738</v>
      </c>
      <c r="C125" s="5">
        <v>41676</v>
      </c>
      <c r="D125" s="1" t="s">
        <v>15</v>
      </c>
      <c r="E125" s="1" t="s">
        <v>71</v>
      </c>
      <c r="F125" s="1" t="s">
        <v>339</v>
      </c>
      <c r="G125" s="1" t="s">
        <v>81</v>
      </c>
      <c r="H125" s="1" t="s">
        <v>82</v>
      </c>
      <c r="I125" s="1" t="s">
        <v>32</v>
      </c>
      <c r="J125" s="1">
        <v>148</v>
      </c>
      <c r="K125" s="1" t="s">
        <v>32</v>
      </c>
      <c r="L125" s="1">
        <v>138</v>
      </c>
      <c r="M125" s="31">
        <v>2</v>
      </c>
      <c r="N125" s="2">
        <v>1.36879</v>
      </c>
      <c r="O125" s="2">
        <f t="shared" si="14"/>
        <v>377.78604000000001</v>
      </c>
      <c r="P125" s="2">
        <f t="shared" si="25"/>
        <v>27.375799999999998</v>
      </c>
      <c r="Q125" s="1">
        <v>61.901910000000001</v>
      </c>
      <c r="R125" s="44">
        <f t="shared" si="15"/>
        <v>11692.838723668201</v>
      </c>
      <c r="S125" s="34">
        <f t="shared" si="16"/>
        <v>23385.677447336402</v>
      </c>
      <c r="T125" s="3">
        <f t="shared" si="17"/>
        <v>1694.614307778</v>
      </c>
      <c r="U125" s="4">
        <f t="shared" si="18"/>
        <v>7.2463768115942018E-2</v>
      </c>
      <c r="V125" s="23">
        <f>MATCH(G125,Workings!A:A,0)</f>
        <v>35</v>
      </c>
      <c r="W125" s="22">
        <f>IF(R125&lt;INDEX(Workings!E:E,'Savings from Apr 13 to Feb 14'!V125),1,0)</f>
        <v>0</v>
      </c>
      <c r="X125" s="22">
        <f>IF(AND('Savings from Apr 13 to Feb 14'!R125&gt;INDEX(Workings!E:E,'Savings from Apr 13 to Feb 14'!V125),'Savings from Apr 13 to Feb 14'!R125&lt;INDEX(Workings!F:F,'Savings from Apr 13 to Feb 14'!V125)),1,0)</f>
        <v>1</v>
      </c>
      <c r="Y125" s="22">
        <f>IF(R125&gt;INDEX(Workings!F:F,'Savings from Apr 13 to Feb 14'!V125),1,0)</f>
        <v>0</v>
      </c>
      <c r="Z125" s="3">
        <f t="shared" si="19"/>
        <v>0</v>
      </c>
      <c r="AA125" s="3">
        <f t="shared" si="20"/>
        <v>23385.677447336402</v>
      </c>
      <c r="AB125" s="3">
        <f t="shared" si="21"/>
        <v>0</v>
      </c>
      <c r="AC125" s="3">
        <f>IF(AB125=0,0,(R125-INDEX(Workings!F:F,MATCH('Savings from Apr 13 to Feb 14'!G125,Workings!A:A,0))))*M125</f>
        <v>0</v>
      </c>
    </row>
    <row r="126" spans="1:29" hidden="1" x14ac:dyDescent="0.25">
      <c r="A126" s="22">
        <v>124</v>
      </c>
      <c r="B126" s="1" t="s">
        <v>606</v>
      </c>
      <c r="C126" s="22" t="s">
        <v>607</v>
      </c>
      <c r="D126" s="1" t="s">
        <v>15</v>
      </c>
      <c r="E126" s="1" t="s">
        <v>369</v>
      </c>
      <c r="F126" s="1" t="s">
        <v>608</v>
      </c>
      <c r="G126" s="1" t="s">
        <v>609</v>
      </c>
      <c r="H126" s="1" t="s">
        <v>50</v>
      </c>
      <c r="I126" s="1" t="s">
        <v>23</v>
      </c>
      <c r="J126" s="1">
        <v>131</v>
      </c>
      <c r="K126" s="1" t="s">
        <v>23</v>
      </c>
      <c r="L126" s="1">
        <v>121</v>
      </c>
      <c r="M126" s="31">
        <v>2</v>
      </c>
      <c r="N126" s="2">
        <v>1</v>
      </c>
      <c r="O126" s="2">
        <f t="shared" si="14"/>
        <v>242</v>
      </c>
      <c r="P126" s="2">
        <f t="shared" si="25"/>
        <v>20</v>
      </c>
      <c r="Q126" s="1">
        <v>61.917879999999997</v>
      </c>
      <c r="R126" s="44">
        <f t="shared" si="15"/>
        <v>7492.0634799999998</v>
      </c>
      <c r="S126" s="34">
        <f t="shared" si="16"/>
        <v>14984.12696</v>
      </c>
      <c r="T126" s="3">
        <f t="shared" si="17"/>
        <v>1238.3575999999998</v>
      </c>
      <c r="U126" s="4">
        <f t="shared" si="18"/>
        <v>8.2644628099173542E-2</v>
      </c>
      <c r="V126" s="23">
        <f>MATCH(G126,Workings!A:A,0)</f>
        <v>55</v>
      </c>
      <c r="W126" s="22">
        <f>IF(R126&lt;INDEX(Workings!E:E,'Savings from Apr 13 to Feb 14'!V126),1,0)</f>
        <v>0</v>
      </c>
      <c r="X126" s="22">
        <f>IF(AND('Savings from Apr 13 to Feb 14'!R126&gt;INDEX(Workings!E:E,'Savings from Apr 13 to Feb 14'!V126),'Savings from Apr 13 to Feb 14'!R126&lt;INDEX(Workings!F:F,'Savings from Apr 13 to Feb 14'!V126)),1,0)</f>
        <v>1</v>
      </c>
      <c r="Y126" s="22">
        <f>IF(R126&gt;INDEX(Workings!F:F,'Savings from Apr 13 to Feb 14'!V126),1,0)</f>
        <v>0</v>
      </c>
      <c r="Z126" s="3">
        <f t="shared" si="19"/>
        <v>0</v>
      </c>
      <c r="AA126" s="3">
        <f t="shared" si="20"/>
        <v>14984.12696</v>
      </c>
      <c r="AB126" s="3">
        <f t="shared" si="21"/>
        <v>0</v>
      </c>
      <c r="AC126" s="3">
        <f>IF(AB126=0,0,(R126-INDEX(Workings!F:F,MATCH('Savings from Apr 13 to Feb 14'!G126,Workings!A:A,0))))*M126</f>
        <v>0</v>
      </c>
    </row>
    <row r="127" spans="1:29" hidden="1" x14ac:dyDescent="0.25">
      <c r="A127" s="22">
        <v>125</v>
      </c>
      <c r="B127" s="1" t="s">
        <v>514</v>
      </c>
      <c r="C127" s="22" t="s">
        <v>515</v>
      </c>
      <c r="D127" s="1" t="s">
        <v>15</v>
      </c>
      <c r="E127" s="1" t="s">
        <v>124</v>
      </c>
      <c r="F127" s="1" t="s">
        <v>516</v>
      </c>
      <c r="G127" s="1" t="s">
        <v>517</v>
      </c>
      <c r="H127" s="1" t="s">
        <v>50</v>
      </c>
      <c r="I127" s="1" t="s">
        <v>23</v>
      </c>
      <c r="J127" s="1">
        <v>144</v>
      </c>
      <c r="K127" s="1" t="s">
        <v>23</v>
      </c>
      <c r="L127" s="1">
        <v>141</v>
      </c>
      <c r="M127" s="31">
        <v>5</v>
      </c>
      <c r="N127" s="8">
        <v>1</v>
      </c>
      <c r="O127" s="2">
        <f t="shared" si="14"/>
        <v>705</v>
      </c>
      <c r="P127" s="2">
        <v>15</v>
      </c>
      <c r="Q127" s="1">
        <v>61.917879999999997</v>
      </c>
      <c r="R127" s="44">
        <f t="shared" si="15"/>
        <v>8730.4210800000001</v>
      </c>
      <c r="S127" s="34">
        <f t="shared" si="16"/>
        <v>43652.1054</v>
      </c>
      <c r="T127" s="3">
        <f t="shared" si="17"/>
        <v>928.76819999999998</v>
      </c>
      <c r="U127" s="4">
        <f t="shared" si="18"/>
        <v>2.1276595744680851E-2</v>
      </c>
      <c r="V127" s="23">
        <f>MATCH(G127,Workings!A:A,0)</f>
        <v>26</v>
      </c>
      <c r="W127" s="22">
        <f>IF(R127&lt;INDEX(Workings!E:E,'Savings from Apr 13 to Feb 14'!V127),1,0)</f>
        <v>0</v>
      </c>
      <c r="X127" s="22">
        <f>IF(AND('Savings from Apr 13 to Feb 14'!R127&gt;INDEX(Workings!E:E,'Savings from Apr 13 to Feb 14'!V127),'Savings from Apr 13 to Feb 14'!R127&lt;INDEX(Workings!F:F,'Savings from Apr 13 to Feb 14'!V127)),1,0)</f>
        <v>1</v>
      </c>
      <c r="Y127" s="22">
        <f>IF(R127&gt;INDEX(Workings!F:F,'Savings from Apr 13 to Feb 14'!V127),1,0)</f>
        <v>0</v>
      </c>
      <c r="Z127" s="3">
        <f t="shared" si="19"/>
        <v>0</v>
      </c>
      <c r="AA127" s="3">
        <f t="shared" si="20"/>
        <v>43652.1054</v>
      </c>
      <c r="AB127" s="3">
        <f t="shared" si="21"/>
        <v>0</v>
      </c>
      <c r="AC127" s="3">
        <f>IF(AB127=0,0,(R127-INDEX(Workings!F:F,MATCH('Savings from Apr 13 to Feb 14'!G127,Workings!A:A,0))))*M127</f>
        <v>0</v>
      </c>
    </row>
    <row r="128" spans="1:29" hidden="1" x14ac:dyDescent="0.25">
      <c r="A128" s="22">
        <v>126</v>
      </c>
      <c r="B128" s="1" t="s">
        <v>518</v>
      </c>
      <c r="C128" s="22" t="s">
        <v>515</v>
      </c>
      <c r="D128" s="1" t="s">
        <v>15</v>
      </c>
      <c r="E128" s="1" t="s">
        <v>519</v>
      </c>
      <c r="F128" s="1" t="s">
        <v>516</v>
      </c>
      <c r="G128" s="1" t="s">
        <v>517</v>
      </c>
      <c r="H128" s="1" t="s">
        <v>50</v>
      </c>
      <c r="I128" s="1" t="s">
        <v>23</v>
      </c>
      <c r="J128" s="1">
        <v>144</v>
      </c>
      <c r="K128" s="1" t="s">
        <v>23</v>
      </c>
      <c r="L128" s="1">
        <v>134</v>
      </c>
      <c r="M128" s="31">
        <v>6</v>
      </c>
      <c r="N128" s="8">
        <v>1</v>
      </c>
      <c r="O128" s="2">
        <f t="shared" si="14"/>
        <v>804</v>
      </c>
      <c r="P128" s="2">
        <v>60</v>
      </c>
      <c r="Q128" s="1">
        <v>61.917879999999997</v>
      </c>
      <c r="R128" s="44">
        <f t="shared" si="15"/>
        <v>8296.9959199999994</v>
      </c>
      <c r="S128" s="34">
        <f t="shared" si="16"/>
        <v>49781.97552</v>
      </c>
      <c r="T128" s="3">
        <f t="shared" si="17"/>
        <v>3715.0727999999999</v>
      </c>
      <c r="U128" s="4">
        <f t="shared" si="18"/>
        <v>7.4626865671641784E-2</v>
      </c>
      <c r="V128" s="23">
        <f>MATCH(G128,Workings!A:A,0)</f>
        <v>26</v>
      </c>
      <c r="W128" s="22">
        <f>IF(R128&lt;INDEX(Workings!E:E,'Savings from Apr 13 to Feb 14'!V128),1,0)</f>
        <v>0</v>
      </c>
      <c r="X128" s="22">
        <f>IF(AND('Savings from Apr 13 to Feb 14'!R128&gt;INDEX(Workings!E:E,'Savings from Apr 13 to Feb 14'!V128),'Savings from Apr 13 to Feb 14'!R128&lt;INDEX(Workings!F:F,'Savings from Apr 13 to Feb 14'!V128)),1,0)</f>
        <v>1</v>
      </c>
      <c r="Y128" s="22">
        <f>IF(R128&gt;INDEX(Workings!F:F,'Savings from Apr 13 to Feb 14'!V128),1,0)</f>
        <v>0</v>
      </c>
      <c r="Z128" s="3">
        <f t="shared" si="19"/>
        <v>0</v>
      </c>
      <c r="AA128" s="3">
        <f t="shared" si="20"/>
        <v>49781.975519999993</v>
      </c>
      <c r="AB128" s="3">
        <f t="shared" si="21"/>
        <v>0</v>
      </c>
      <c r="AC128" s="3">
        <f>IF(AB128=0,0,(R128-INDEX(Workings!F:F,MATCH('Savings from Apr 13 to Feb 14'!G128,Workings!A:A,0))))*M128</f>
        <v>0</v>
      </c>
    </row>
    <row r="129" spans="1:29" hidden="1" x14ac:dyDescent="0.25">
      <c r="A129" s="22">
        <v>127</v>
      </c>
      <c r="B129" s="1" t="s">
        <v>218</v>
      </c>
      <c r="C129" s="1" t="s">
        <v>219</v>
      </c>
      <c r="D129" s="1" t="s">
        <v>25</v>
      </c>
      <c r="E129" s="1" t="s">
        <v>85</v>
      </c>
      <c r="F129" s="1" t="s">
        <v>220</v>
      </c>
      <c r="G129" s="1" t="s">
        <v>221</v>
      </c>
      <c r="H129" s="1" t="s">
        <v>87</v>
      </c>
      <c r="I129" s="1" t="s">
        <v>88</v>
      </c>
      <c r="J129" s="1">
        <v>4375</v>
      </c>
      <c r="K129" s="1" t="s">
        <v>88</v>
      </c>
      <c r="L129" s="1">
        <v>4275</v>
      </c>
      <c r="M129" s="31">
        <v>1</v>
      </c>
      <c r="N129" s="2">
        <v>1.6619999999999999E-2</v>
      </c>
      <c r="O129" s="2">
        <f t="shared" si="14"/>
        <v>71.0505</v>
      </c>
      <c r="P129" s="2">
        <f t="shared" ref="P129:P156" si="26">(J129-L129)*M129*N129</f>
        <v>1.6619999999999999</v>
      </c>
      <c r="Q129" s="1">
        <v>62.243479999999998</v>
      </c>
      <c r="R129" s="44">
        <f t="shared" si="15"/>
        <v>4422.4303757400003</v>
      </c>
      <c r="S129" s="34">
        <f t="shared" si="16"/>
        <v>4422.4303757400003</v>
      </c>
      <c r="T129" s="3">
        <f t="shared" si="17"/>
        <v>103.44866375999999</v>
      </c>
      <c r="U129" s="4">
        <f t="shared" si="18"/>
        <v>2.3391812865497071E-2</v>
      </c>
      <c r="V129" s="23">
        <f>MATCH(G129,Workings!A:A,0)</f>
        <v>36</v>
      </c>
      <c r="W129" s="22">
        <f>IF(R129&lt;INDEX(Workings!E:E,'Savings from Apr 13 to Feb 14'!V129),1,0)</f>
        <v>0</v>
      </c>
      <c r="X129" s="22">
        <f>IF(AND('Savings from Apr 13 to Feb 14'!R129&gt;INDEX(Workings!E:E,'Savings from Apr 13 to Feb 14'!V129),'Savings from Apr 13 to Feb 14'!R129&lt;INDEX(Workings!F:F,'Savings from Apr 13 to Feb 14'!V129)),1,0)</f>
        <v>1</v>
      </c>
      <c r="Y129" s="22">
        <f>IF(R129&gt;INDEX(Workings!F:F,'Savings from Apr 13 to Feb 14'!V129),1,0)</f>
        <v>0</v>
      </c>
      <c r="Z129" s="3">
        <f t="shared" si="19"/>
        <v>0</v>
      </c>
      <c r="AA129" s="3">
        <f t="shared" si="20"/>
        <v>4422.4303757400003</v>
      </c>
      <c r="AB129" s="3">
        <f t="shared" si="21"/>
        <v>0</v>
      </c>
      <c r="AC129" s="3">
        <f>IF(AB129=0,0,(R129-INDEX(Workings!F:F,MATCH('Savings from Apr 13 to Feb 14'!G129,Workings!A:A,0))))*M129</f>
        <v>0</v>
      </c>
    </row>
    <row r="130" spans="1:29" hidden="1" x14ac:dyDescent="0.25">
      <c r="A130" s="22">
        <v>128</v>
      </c>
      <c r="B130" s="1" t="s">
        <v>222</v>
      </c>
      <c r="C130" s="1" t="s">
        <v>219</v>
      </c>
      <c r="D130" s="1" t="s">
        <v>25</v>
      </c>
      <c r="E130" s="1" t="s">
        <v>223</v>
      </c>
      <c r="F130" s="1" t="s">
        <v>220</v>
      </c>
      <c r="G130" s="1" t="s">
        <v>221</v>
      </c>
      <c r="H130" s="1" t="s">
        <v>87</v>
      </c>
      <c r="I130" s="1" t="s">
        <v>88</v>
      </c>
      <c r="J130" s="1">
        <v>4375</v>
      </c>
      <c r="K130" s="1" t="s">
        <v>88</v>
      </c>
      <c r="L130" s="1">
        <v>4275</v>
      </c>
      <c r="M130" s="31">
        <v>1</v>
      </c>
      <c r="N130" s="2">
        <v>1.6619999999999999E-2</v>
      </c>
      <c r="O130" s="2">
        <f t="shared" si="14"/>
        <v>71.0505</v>
      </c>
      <c r="P130" s="2">
        <f t="shared" si="26"/>
        <v>1.6619999999999999</v>
      </c>
      <c r="Q130" s="1">
        <v>62.243479999999998</v>
      </c>
      <c r="R130" s="44">
        <f t="shared" si="15"/>
        <v>4422.4303757400003</v>
      </c>
      <c r="S130" s="34">
        <f t="shared" si="16"/>
        <v>4422.4303757400003</v>
      </c>
      <c r="T130" s="3">
        <f t="shared" si="17"/>
        <v>103.44866375999999</v>
      </c>
      <c r="U130" s="4">
        <f t="shared" si="18"/>
        <v>2.3391812865497071E-2</v>
      </c>
      <c r="V130" s="23">
        <f>MATCH(G130,Workings!A:A,0)</f>
        <v>36</v>
      </c>
      <c r="W130" s="22">
        <f>IF(R130&lt;INDEX(Workings!E:E,'Savings from Apr 13 to Feb 14'!V130),1,0)</f>
        <v>0</v>
      </c>
      <c r="X130" s="22">
        <f>IF(AND('Savings from Apr 13 to Feb 14'!R130&gt;INDEX(Workings!E:E,'Savings from Apr 13 to Feb 14'!V130),'Savings from Apr 13 to Feb 14'!R130&lt;INDEX(Workings!F:F,'Savings from Apr 13 to Feb 14'!V130)),1,0)</f>
        <v>1</v>
      </c>
      <c r="Y130" s="22">
        <f>IF(R130&gt;INDEX(Workings!F:F,'Savings from Apr 13 to Feb 14'!V130),1,0)</f>
        <v>0</v>
      </c>
      <c r="Z130" s="3">
        <f t="shared" si="19"/>
        <v>0</v>
      </c>
      <c r="AA130" s="3">
        <f t="shared" si="20"/>
        <v>4422.4303757400003</v>
      </c>
      <c r="AB130" s="3">
        <f t="shared" si="21"/>
        <v>0</v>
      </c>
      <c r="AC130" s="3">
        <f>IF(AB130=0,0,(R130-INDEX(Workings!F:F,MATCH('Savings from Apr 13 to Feb 14'!G130,Workings!A:A,0))))*M130</f>
        <v>0</v>
      </c>
    </row>
    <row r="131" spans="1:29" hidden="1" x14ac:dyDescent="0.25">
      <c r="A131" s="22">
        <v>129</v>
      </c>
      <c r="B131" s="1" t="s">
        <v>224</v>
      </c>
      <c r="C131" s="1" t="s">
        <v>219</v>
      </c>
      <c r="D131" s="1" t="s">
        <v>25</v>
      </c>
      <c r="E131" s="1" t="s">
        <v>35</v>
      </c>
      <c r="F131" s="1" t="s">
        <v>220</v>
      </c>
      <c r="G131" s="1" t="s">
        <v>221</v>
      </c>
      <c r="H131" s="1" t="s">
        <v>87</v>
      </c>
      <c r="I131" s="1" t="s">
        <v>88</v>
      </c>
      <c r="J131" s="1">
        <v>4375</v>
      </c>
      <c r="K131" s="1" t="s">
        <v>88</v>
      </c>
      <c r="L131" s="1">
        <v>4275</v>
      </c>
      <c r="M131" s="31">
        <v>1</v>
      </c>
      <c r="N131" s="2">
        <v>1.6619999999999999E-2</v>
      </c>
      <c r="O131" s="2">
        <f t="shared" ref="O131:O194" si="27">(L131*M131)*N131</f>
        <v>71.0505</v>
      </c>
      <c r="P131" s="2">
        <f t="shared" si="26"/>
        <v>1.6619999999999999</v>
      </c>
      <c r="Q131" s="1">
        <v>62.243479999999998</v>
      </c>
      <c r="R131" s="44">
        <f t="shared" ref="R131:R194" si="28">S131/M131</f>
        <v>4422.4303757400003</v>
      </c>
      <c r="S131" s="34">
        <f t="shared" ref="S131:S194" si="29">O131*Q131</f>
        <v>4422.4303757400003</v>
      </c>
      <c r="T131" s="3">
        <f t="shared" ref="T131:T194" si="30">P131*Q131</f>
        <v>103.44866375999999</v>
      </c>
      <c r="U131" s="4">
        <f t="shared" ref="U131:U194" si="31">T131/S131</f>
        <v>2.3391812865497071E-2</v>
      </c>
      <c r="V131" s="23">
        <f>MATCH(G131,Workings!A:A,0)</f>
        <v>36</v>
      </c>
      <c r="W131" s="22">
        <f>IF(R131&lt;INDEX(Workings!E:E,'Savings from Apr 13 to Feb 14'!V131),1,0)</f>
        <v>0</v>
      </c>
      <c r="X131" s="22">
        <f>IF(AND('Savings from Apr 13 to Feb 14'!R131&gt;INDEX(Workings!E:E,'Savings from Apr 13 to Feb 14'!V131),'Savings from Apr 13 to Feb 14'!R131&lt;INDEX(Workings!F:F,'Savings from Apr 13 to Feb 14'!V131)),1,0)</f>
        <v>1</v>
      </c>
      <c r="Y131" s="22">
        <f>IF(R131&gt;INDEX(Workings!F:F,'Savings from Apr 13 to Feb 14'!V131),1,0)</f>
        <v>0</v>
      </c>
      <c r="Z131" s="3">
        <f t="shared" si="19"/>
        <v>0</v>
      </c>
      <c r="AA131" s="3">
        <f t="shared" si="20"/>
        <v>4422.4303757400003</v>
      </c>
      <c r="AB131" s="3">
        <f t="shared" si="21"/>
        <v>0</v>
      </c>
      <c r="AC131" s="3">
        <f>IF(AB131=0,0,(R131-INDEX(Workings!F:F,MATCH('Savings from Apr 13 to Feb 14'!G131,Workings!A:A,0))))*M131</f>
        <v>0</v>
      </c>
    </row>
    <row r="132" spans="1:29" hidden="1" x14ac:dyDescent="0.25">
      <c r="A132" s="22">
        <v>130</v>
      </c>
      <c r="B132" s="1" t="s">
        <v>327</v>
      </c>
      <c r="C132" s="5">
        <v>41487</v>
      </c>
      <c r="D132" s="1" t="s">
        <v>15</v>
      </c>
      <c r="E132" s="1" t="s">
        <v>35</v>
      </c>
      <c r="F132" s="1" t="s">
        <v>220</v>
      </c>
      <c r="G132" s="1" t="s">
        <v>221</v>
      </c>
      <c r="H132" s="1" t="s">
        <v>87</v>
      </c>
      <c r="I132" s="1" t="s">
        <v>88</v>
      </c>
      <c r="J132" s="1">
        <v>4328</v>
      </c>
      <c r="K132" s="1" t="s">
        <v>88</v>
      </c>
      <c r="L132" s="1">
        <v>4228</v>
      </c>
      <c r="M132" s="31">
        <v>1</v>
      </c>
      <c r="N132" s="2">
        <v>1.6619999999999999E-2</v>
      </c>
      <c r="O132" s="2">
        <f t="shared" si="27"/>
        <v>70.269359999999992</v>
      </c>
      <c r="P132" s="2">
        <f t="shared" si="26"/>
        <v>1.6619999999999999</v>
      </c>
      <c r="Q132" s="1">
        <v>62.243479999999998</v>
      </c>
      <c r="R132" s="44">
        <f t="shared" si="28"/>
        <v>4373.809503772799</v>
      </c>
      <c r="S132" s="34">
        <f t="shared" si="29"/>
        <v>4373.809503772799</v>
      </c>
      <c r="T132" s="3">
        <f t="shared" si="30"/>
        <v>103.44866375999999</v>
      </c>
      <c r="U132" s="4">
        <f t="shared" si="31"/>
        <v>2.3651844843897828E-2</v>
      </c>
      <c r="V132" s="23">
        <f>MATCH(G132,Workings!A:A,0)</f>
        <v>36</v>
      </c>
      <c r="W132" s="22">
        <f>IF(R132&lt;INDEX(Workings!E:E,'Savings from Apr 13 to Feb 14'!V132),1,0)</f>
        <v>0</v>
      </c>
      <c r="X132" s="22">
        <f>IF(AND('Savings from Apr 13 to Feb 14'!R132&gt;INDEX(Workings!E:E,'Savings from Apr 13 to Feb 14'!V132),'Savings from Apr 13 to Feb 14'!R132&lt;INDEX(Workings!F:F,'Savings from Apr 13 to Feb 14'!V132)),1,0)</f>
        <v>1</v>
      </c>
      <c r="Y132" s="22">
        <f>IF(R132&gt;INDEX(Workings!F:F,'Savings from Apr 13 to Feb 14'!V132),1,0)</f>
        <v>0</v>
      </c>
      <c r="Z132" s="3">
        <f t="shared" si="19"/>
        <v>0</v>
      </c>
      <c r="AA132" s="3">
        <f t="shared" si="20"/>
        <v>4373.809503772799</v>
      </c>
      <c r="AB132" s="3">
        <f t="shared" si="21"/>
        <v>0</v>
      </c>
      <c r="AC132" s="3">
        <f>IF(AB132=0,0,(R132-INDEX(Workings!F:F,MATCH('Savings from Apr 13 to Feb 14'!G132,Workings!A:A,0))))*M132</f>
        <v>0</v>
      </c>
    </row>
    <row r="133" spans="1:29" hidden="1" x14ac:dyDescent="0.25">
      <c r="A133" s="22">
        <v>131</v>
      </c>
      <c r="B133" s="1" t="s">
        <v>431</v>
      </c>
      <c r="C133" s="1" t="s">
        <v>432</v>
      </c>
      <c r="D133" s="1" t="s">
        <v>25</v>
      </c>
      <c r="E133" s="1" t="s">
        <v>85</v>
      </c>
      <c r="F133" s="1" t="s">
        <v>220</v>
      </c>
      <c r="G133" s="1" t="s">
        <v>221</v>
      </c>
      <c r="H133" s="1" t="s">
        <v>87</v>
      </c>
      <c r="I133" s="1" t="s">
        <v>88</v>
      </c>
      <c r="J133" s="1">
        <v>3500</v>
      </c>
      <c r="K133" s="1" t="s">
        <v>88</v>
      </c>
      <c r="L133" s="1">
        <v>3100</v>
      </c>
      <c r="M133" s="31">
        <v>1</v>
      </c>
      <c r="N133" s="2">
        <v>1.6619999999999999E-2</v>
      </c>
      <c r="O133" s="2">
        <f t="shared" si="27"/>
        <v>51.521999999999998</v>
      </c>
      <c r="P133" s="2">
        <f t="shared" si="26"/>
        <v>6.6479999999999997</v>
      </c>
      <c r="Q133" s="1">
        <v>62.243479999999998</v>
      </c>
      <c r="R133" s="44">
        <f t="shared" si="28"/>
        <v>3206.9085765599998</v>
      </c>
      <c r="S133" s="34">
        <f t="shared" si="29"/>
        <v>3206.9085765599998</v>
      </c>
      <c r="T133" s="3">
        <f t="shared" si="30"/>
        <v>413.79465503999995</v>
      </c>
      <c r="U133" s="4">
        <f t="shared" si="31"/>
        <v>0.12903225806451613</v>
      </c>
      <c r="V133" s="23">
        <f>MATCH(G133,Workings!A:A,0)</f>
        <v>36</v>
      </c>
      <c r="W133" s="22">
        <f>IF(R133&lt;INDEX(Workings!E:E,'Savings from Apr 13 to Feb 14'!V133),1,0)</f>
        <v>1</v>
      </c>
      <c r="X133" s="22">
        <f>IF(AND('Savings from Apr 13 to Feb 14'!R133&gt;INDEX(Workings!E:E,'Savings from Apr 13 to Feb 14'!V133),'Savings from Apr 13 to Feb 14'!R133&lt;INDEX(Workings!F:F,'Savings from Apr 13 to Feb 14'!V133)),1,0)</f>
        <v>0</v>
      </c>
      <c r="Y133" s="22">
        <f>IF(R133&gt;INDEX(Workings!F:F,'Savings from Apr 13 to Feb 14'!V133),1,0)</f>
        <v>0</v>
      </c>
      <c r="Z133" s="3">
        <f t="shared" si="19"/>
        <v>3206.9085765599998</v>
      </c>
      <c r="AA133" s="3">
        <f t="shared" si="20"/>
        <v>0</v>
      </c>
      <c r="AB133" s="3">
        <f t="shared" si="21"/>
        <v>0</v>
      </c>
      <c r="AC133" s="3">
        <f>IF(AB133=0,0,(R133-INDEX(Workings!F:F,MATCH('Savings from Apr 13 to Feb 14'!G133,Workings!A:A,0))))*M133</f>
        <v>0</v>
      </c>
    </row>
    <row r="134" spans="1:29" hidden="1" x14ac:dyDescent="0.25">
      <c r="A134" s="22">
        <v>132</v>
      </c>
      <c r="B134" s="1" t="s">
        <v>439</v>
      </c>
      <c r="C134" s="1" t="s">
        <v>440</v>
      </c>
      <c r="D134" s="1" t="s">
        <v>15</v>
      </c>
      <c r="E134" s="1" t="s">
        <v>441</v>
      </c>
      <c r="F134" s="1" t="s">
        <v>220</v>
      </c>
      <c r="G134" s="1" t="s">
        <v>221</v>
      </c>
      <c r="H134" s="1" t="s">
        <v>87</v>
      </c>
      <c r="I134" s="1" t="s">
        <v>88</v>
      </c>
      <c r="J134" s="1">
        <v>6000</v>
      </c>
      <c r="K134" s="1" t="s">
        <v>88</v>
      </c>
      <c r="L134" s="1">
        <v>5650</v>
      </c>
      <c r="M134" s="31">
        <v>1</v>
      </c>
      <c r="N134" s="2">
        <v>1.619E-2</v>
      </c>
      <c r="O134" s="2">
        <f t="shared" si="27"/>
        <v>91.473500000000001</v>
      </c>
      <c r="P134" s="2">
        <f t="shared" si="26"/>
        <v>5.6665000000000001</v>
      </c>
      <c r="Q134" s="1">
        <v>61.917879999999997</v>
      </c>
      <c r="R134" s="44">
        <f t="shared" si="28"/>
        <v>5663.8451961800001</v>
      </c>
      <c r="S134" s="34">
        <f t="shared" si="29"/>
        <v>5663.8451961800001</v>
      </c>
      <c r="T134" s="3">
        <f t="shared" si="30"/>
        <v>350.85766702000001</v>
      </c>
      <c r="U134" s="4">
        <f t="shared" si="31"/>
        <v>6.1946902654867256E-2</v>
      </c>
      <c r="V134" s="23">
        <f>MATCH(G134,Workings!A:A,0)</f>
        <v>36</v>
      </c>
      <c r="W134" s="22">
        <f>IF(R134&lt;INDEX(Workings!E:E,'Savings from Apr 13 to Feb 14'!V134),1,0)</f>
        <v>0</v>
      </c>
      <c r="X134" s="22">
        <f>IF(AND('Savings from Apr 13 to Feb 14'!R134&gt;INDEX(Workings!E:E,'Savings from Apr 13 to Feb 14'!V134),'Savings from Apr 13 to Feb 14'!R134&lt;INDEX(Workings!F:F,'Savings from Apr 13 to Feb 14'!V134)),1,0)</f>
        <v>0</v>
      </c>
      <c r="Y134" s="22">
        <f>IF(R134&gt;INDEX(Workings!F:F,'Savings from Apr 13 to Feb 14'!V134),1,0)</f>
        <v>1</v>
      </c>
      <c r="Z134" s="3">
        <f t="shared" si="19"/>
        <v>0</v>
      </c>
      <c r="AA134" s="3">
        <f t="shared" si="20"/>
        <v>0</v>
      </c>
      <c r="AB134" s="3">
        <f t="shared" si="21"/>
        <v>5663.8451961800001</v>
      </c>
      <c r="AC134" s="3">
        <f>IF(AB134=0,0,(R134-INDEX(Workings!F:F,MATCH('Savings from Apr 13 to Feb 14'!G134,Workings!A:A,0))))*M134</f>
        <v>863.84519618000013</v>
      </c>
    </row>
    <row r="135" spans="1:29" hidden="1" x14ac:dyDescent="0.25">
      <c r="A135" s="22">
        <v>133</v>
      </c>
      <c r="B135" s="1" t="s">
        <v>728</v>
      </c>
      <c r="C135" s="5">
        <v>41682</v>
      </c>
      <c r="D135" s="1" t="s">
        <v>15</v>
      </c>
      <c r="E135" s="1" t="s">
        <v>656</v>
      </c>
      <c r="F135" s="1" t="s">
        <v>729</v>
      </c>
      <c r="G135" s="1" t="s">
        <v>221</v>
      </c>
      <c r="H135" s="1" t="s">
        <v>87</v>
      </c>
      <c r="I135" s="1" t="s">
        <v>88</v>
      </c>
      <c r="J135" s="1">
        <v>4278</v>
      </c>
      <c r="K135" s="1" t="s">
        <v>88</v>
      </c>
      <c r="L135" s="1">
        <v>4178</v>
      </c>
      <c r="M135" s="31">
        <v>1</v>
      </c>
      <c r="N135" s="2">
        <v>1.619E-2</v>
      </c>
      <c r="O135" s="2">
        <f t="shared" si="27"/>
        <v>67.641819999999996</v>
      </c>
      <c r="P135" s="2">
        <f t="shared" si="26"/>
        <v>1.619</v>
      </c>
      <c r="Q135" s="1">
        <v>61.901910000000001</v>
      </c>
      <c r="R135" s="44">
        <f t="shared" si="28"/>
        <v>4187.1578538761996</v>
      </c>
      <c r="S135" s="34">
        <f t="shared" si="29"/>
        <v>4187.1578538761996</v>
      </c>
      <c r="T135" s="3">
        <f t="shared" si="30"/>
        <v>100.21919229</v>
      </c>
      <c r="U135" s="4">
        <f t="shared" si="31"/>
        <v>2.3934897079942556E-2</v>
      </c>
      <c r="V135" s="23">
        <f>MATCH(G135,Workings!A:A,0)</f>
        <v>36</v>
      </c>
      <c r="W135" s="22">
        <f>IF(R135&lt;INDEX(Workings!E:E,'Savings from Apr 13 to Feb 14'!V135),1,0)</f>
        <v>0</v>
      </c>
      <c r="X135" s="22">
        <f>IF(AND('Savings from Apr 13 to Feb 14'!R135&gt;INDEX(Workings!E:E,'Savings from Apr 13 to Feb 14'!V135),'Savings from Apr 13 to Feb 14'!R135&lt;INDEX(Workings!F:F,'Savings from Apr 13 to Feb 14'!V135)),1,0)</f>
        <v>1</v>
      </c>
      <c r="Y135" s="22">
        <f>IF(R135&gt;INDEX(Workings!F:F,'Savings from Apr 13 to Feb 14'!V135),1,0)</f>
        <v>0</v>
      </c>
      <c r="Z135" s="3">
        <f t="shared" si="19"/>
        <v>0</v>
      </c>
      <c r="AA135" s="3">
        <f t="shared" si="20"/>
        <v>4187.1578538761996</v>
      </c>
      <c r="AB135" s="3">
        <f t="shared" si="21"/>
        <v>0</v>
      </c>
      <c r="AC135" s="3">
        <f>IF(AB135=0,0,(R135-INDEX(Workings!F:F,MATCH('Savings from Apr 13 to Feb 14'!G135,Workings!A:A,0))))*M135</f>
        <v>0</v>
      </c>
    </row>
    <row r="136" spans="1:29" hidden="1" x14ac:dyDescent="0.25">
      <c r="A136" s="22">
        <v>134</v>
      </c>
      <c r="B136" s="1" t="s">
        <v>730</v>
      </c>
      <c r="C136" s="5">
        <v>41682</v>
      </c>
      <c r="D136" s="1" t="s">
        <v>25</v>
      </c>
      <c r="E136" s="1" t="s">
        <v>273</v>
      </c>
      <c r="F136" s="1" t="s">
        <v>729</v>
      </c>
      <c r="G136" s="1" t="s">
        <v>221</v>
      </c>
      <c r="H136" s="1" t="s">
        <v>87</v>
      </c>
      <c r="I136" s="1" t="s">
        <v>88</v>
      </c>
      <c r="J136" s="1">
        <v>4278</v>
      </c>
      <c r="K136" s="1" t="s">
        <v>88</v>
      </c>
      <c r="L136" s="1">
        <v>4178</v>
      </c>
      <c r="M136" s="31">
        <v>1</v>
      </c>
      <c r="N136" s="2">
        <v>1.619E-2</v>
      </c>
      <c r="O136" s="2">
        <f t="shared" si="27"/>
        <v>67.641819999999996</v>
      </c>
      <c r="P136" s="2">
        <f t="shared" si="26"/>
        <v>1.619</v>
      </c>
      <c r="Q136" s="1">
        <v>61.901910000000001</v>
      </c>
      <c r="R136" s="44">
        <f t="shared" si="28"/>
        <v>4187.1578538761996</v>
      </c>
      <c r="S136" s="34">
        <f t="shared" si="29"/>
        <v>4187.1578538761996</v>
      </c>
      <c r="T136" s="3">
        <f t="shared" si="30"/>
        <v>100.21919229</v>
      </c>
      <c r="U136" s="4">
        <f t="shared" si="31"/>
        <v>2.3934897079942556E-2</v>
      </c>
      <c r="V136" s="23">
        <f>MATCH(G136,Workings!A:A,0)</f>
        <v>36</v>
      </c>
      <c r="W136" s="22">
        <f>IF(R136&lt;INDEX(Workings!E:E,'Savings from Apr 13 to Feb 14'!V136),1,0)</f>
        <v>0</v>
      </c>
      <c r="X136" s="22">
        <f>IF(AND('Savings from Apr 13 to Feb 14'!R136&gt;INDEX(Workings!E:E,'Savings from Apr 13 to Feb 14'!V136),'Savings from Apr 13 to Feb 14'!R136&lt;INDEX(Workings!F:F,'Savings from Apr 13 to Feb 14'!V136)),1,0)</f>
        <v>1</v>
      </c>
      <c r="Y136" s="22">
        <f>IF(R136&gt;INDEX(Workings!F:F,'Savings from Apr 13 to Feb 14'!V136),1,0)</f>
        <v>0</v>
      </c>
      <c r="Z136" s="3">
        <f t="shared" si="19"/>
        <v>0</v>
      </c>
      <c r="AA136" s="3">
        <f t="shared" si="20"/>
        <v>4187.1578538761996</v>
      </c>
      <c r="AB136" s="3">
        <f t="shared" si="21"/>
        <v>0</v>
      </c>
      <c r="AC136" s="3">
        <f>IF(AB136=0,0,(R136-INDEX(Workings!F:F,MATCH('Savings from Apr 13 to Feb 14'!G136,Workings!A:A,0))))*M136</f>
        <v>0</v>
      </c>
    </row>
    <row r="137" spans="1:29" hidden="1" x14ac:dyDescent="0.25">
      <c r="A137" s="22">
        <v>135</v>
      </c>
      <c r="B137" s="1" t="s">
        <v>193</v>
      </c>
      <c r="C137" s="1" t="s">
        <v>194</v>
      </c>
      <c r="D137" s="1" t="s">
        <v>195</v>
      </c>
      <c r="E137" s="1" t="s">
        <v>161</v>
      </c>
      <c r="F137" s="1" t="s">
        <v>196</v>
      </c>
      <c r="G137" s="1" t="s">
        <v>197</v>
      </c>
      <c r="H137" s="1" t="s">
        <v>136</v>
      </c>
      <c r="I137" s="1" t="s">
        <v>137</v>
      </c>
      <c r="J137" s="1">
        <v>99</v>
      </c>
      <c r="K137" s="1" t="s">
        <v>137</v>
      </c>
      <c r="L137" s="1">
        <v>89</v>
      </c>
      <c r="M137" s="31">
        <v>6</v>
      </c>
      <c r="N137" s="2">
        <v>1.5499700000000001</v>
      </c>
      <c r="O137" s="2">
        <f t="shared" si="27"/>
        <v>827.68398000000002</v>
      </c>
      <c r="P137" s="2">
        <f t="shared" si="26"/>
        <v>92.998199999999997</v>
      </c>
      <c r="Q137" s="1">
        <v>62.243479999999998</v>
      </c>
      <c r="R137" s="44">
        <f t="shared" si="28"/>
        <v>8586.3218759083993</v>
      </c>
      <c r="S137" s="34">
        <f t="shared" si="29"/>
        <v>51517.931255450399</v>
      </c>
      <c r="T137" s="3">
        <f t="shared" si="30"/>
        <v>5788.5316017360001</v>
      </c>
      <c r="U137" s="4">
        <f t="shared" si="31"/>
        <v>0.11235955056179775</v>
      </c>
      <c r="V137" s="23">
        <f>MATCH(G137,Workings!A:A,0)</f>
        <v>30</v>
      </c>
      <c r="W137" s="22">
        <f>IF(R137&lt;INDEX(Workings!E:E,'Savings from Apr 13 to Feb 14'!V137),1,0)</f>
        <v>0</v>
      </c>
      <c r="X137" s="22">
        <f>IF(AND('Savings from Apr 13 to Feb 14'!R137&gt;INDEX(Workings!E:E,'Savings from Apr 13 to Feb 14'!V137),'Savings from Apr 13 to Feb 14'!R137&lt;INDEX(Workings!F:F,'Savings from Apr 13 to Feb 14'!V137)),1,0)</f>
        <v>1</v>
      </c>
      <c r="Y137" s="22">
        <f>IF(R137&gt;INDEX(Workings!F:F,'Savings from Apr 13 to Feb 14'!V137),1,0)</f>
        <v>0</v>
      </c>
      <c r="Z137" s="3">
        <f t="shared" ref="Z137:Z200" si="32">IF(W137=1,$R137,0)*M137</f>
        <v>0</v>
      </c>
      <c r="AA137" s="3">
        <f t="shared" ref="AA137:AA200" si="33">IF(X137=1,$R137,0)*M137</f>
        <v>51517.931255450399</v>
      </c>
      <c r="AB137" s="3">
        <f t="shared" ref="AB137:AB200" si="34">IF(Y137=1,$R137,0)*M137</f>
        <v>0</v>
      </c>
      <c r="AC137" s="3">
        <f>IF(AB137=0,0,(R137-INDEX(Workings!F:F,MATCH('Savings from Apr 13 to Feb 14'!G137,Workings!A:A,0))))*M137</f>
        <v>0</v>
      </c>
    </row>
    <row r="138" spans="1:29" hidden="1" x14ac:dyDescent="0.25">
      <c r="A138" s="22">
        <v>136</v>
      </c>
      <c r="B138" s="1" t="s">
        <v>200</v>
      </c>
      <c r="C138" s="1" t="s">
        <v>194</v>
      </c>
      <c r="D138" s="1" t="s">
        <v>195</v>
      </c>
      <c r="E138" s="1" t="s">
        <v>161</v>
      </c>
      <c r="F138" s="1" t="s">
        <v>201</v>
      </c>
      <c r="G138" s="1" t="s">
        <v>197</v>
      </c>
      <c r="H138" s="1" t="s">
        <v>136</v>
      </c>
      <c r="I138" s="1" t="s">
        <v>137</v>
      </c>
      <c r="J138" s="1">
        <v>104</v>
      </c>
      <c r="K138" s="1" t="s">
        <v>137</v>
      </c>
      <c r="L138" s="1">
        <v>94</v>
      </c>
      <c r="M138" s="31">
        <v>2</v>
      </c>
      <c r="N138" s="2">
        <v>1.5499700000000001</v>
      </c>
      <c r="O138" s="2">
        <f t="shared" si="27"/>
        <v>291.39436000000001</v>
      </c>
      <c r="P138" s="2">
        <f t="shared" si="26"/>
        <v>30.999400000000001</v>
      </c>
      <c r="Q138" s="1">
        <v>62.243479999999998</v>
      </c>
      <c r="R138" s="44">
        <f t="shared" si="28"/>
        <v>9068.6995093864007</v>
      </c>
      <c r="S138" s="34">
        <f t="shared" si="29"/>
        <v>18137.399018772801</v>
      </c>
      <c r="T138" s="3">
        <f t="shared" si="30"/>
        <v>1929.510533912</v>
      </c>
      <c r="U138" s="4">
        <f t="shared" si="31"/>
        <v>0.10638297872340424</v>
      </c>
      <c r="V138" s="23">
        <f>MATCH(G138,Workings!A:A,0)</f>
        <v>30</v>
      </c>
      <c r="W138" s="22">
        <f>IF(R138&lt;INDEX(Workings!E:E,'Savings from Apr 13 to Feb 14'!V138),1,0)</f>
        <v>0</v>
      </c>
      <c r="X138" s="22">
        <f>IF(AND('Savings from Apr 13 to Feb 14'!R138&gt;INDEX(Workings!E:E,'Savings from Apr 13 to Feb 14'!V138),'Savings from Apr 13 to Feb 14'!R138&lt;INDEX(Workings!F:F,'Savings from Apr 13 to Feb 14'!V138)),1,0)</f>
        <v>1</v>
      </c>
      <c r="Y138" s="22">
        <f>IF(R138&gt;INDEX(Workings!F:F,'Savings from Apr 13 to Feb 14'!V138),1,0)</f>
        <v>0</v>
      </c>
      <c r="Z138" s="3">
        <f t="shared" si="32"/>
        <v>0</v>
      </c>
      <c r="AA138" s="3">
        <f t="shared" si="33"/>
        <v>18137.399018772801</v>
      </c>
      <c r="AB138" s="3">
        <f t="shared" si="34"/>
        <v>0</v>
      </c>
      <c r="AC138" s="3">
        <f>IF(AB138=0,0,(R138-INDEX(Workings!F:F,MATCH('Savings from Apr 13 to Feb 14'!G138,Workings!A:A,0))))*M138</f>
        <v>0</v>
      </c>
    </row>
    <row r="139" spans="1:29" hidden="1" x14ac:dyDescent="0.25">
      <c r="A139" s="22">
        <v>137</v>
      </c>
      <c r="B139" s="1" t="s">
        <v>203</v>
      </c>
      <c r="C139" s="1" t="s">
        <v>194</v>
      </c>
      <c r="D139" s="1" t="s">
        <v>195</v>
      </c>
      <c r="E139" s="1" t="s">
        <v>161</v>
      </c>
      <c r="F139" s="1" t="s">
        <v>196</v>
      </c>
      <c r="G139" s="1" t="s">
        <v>197</v>
      </c>
      <c r="H139" s="1" t="s">
        <v>136</v>
      </c>
      <c r="I139" s="1" t="s">
        <v>137</v>
      </c>
      <c r="J139" s="1">
        <v>108</v>
      </c>
      <c r="K139" s="1" t="s">
        <v>137</v>
      </c>
      <c r="L139" s="1">
        <v>98</v>
      </c>
      <c r="M139" s="31">
        <v>1</v>
      </c>
      <c r="N139" s="2">
        <v>1.5499700000000001</v>
      </c>
      <c r="O139" s="2">
        <f t="shared" si="27"/>
        <v>151.89706000000001</v>
      </c>
      <c r="P139" s="2">
        <f t="shared" si="26"/>
        <v>15.499700000000001</v>
      </c>
      <c r="Q139" s="1">
        <v>62.243479999999998</v>
      </c>
      <c r="R139" s="44">
        <f t="shared" si="28"/>
        <v>9454.6016161688003</v>
      </c>
      <c r="S139" s="34">
        <f t="shared" si="29"/>
        <v>9454.6016161688003</v>
      </c>
      <c r="T139" s="3">
        <f t="shared" si="30"/>
        <v>964.75526695600001</v>
      </c>
      <c r="U139" s="4">
        <f t="shared" si="31"/>
        <v>0.10204081632653061</v>
      </c>
      <c r="V139" s="23">
        <f>MATCH(G139,Workings!A:A,0)</f>
        <v>30</v>
      </c>
      <c r="W139" s="22">
        <f>IF(R139&lt;INDEX(Workings!E:E,'Savings from Apr 13 to Feb 14'!V139),1,0)</f>
        <v>0</v>
      </c>
      <c r="X139" s="22">
        <f>IF(AND('Savings from Apr 13 to Feb 14'!R139&gt;INDEX(Workings!E:E,'Savings from Apr 13 to Feb 14'!V139),'Savings from Apr 13 to Feb 14'!R139&lt;INDEX(Workings!F:F,'Savings from Apr 13 to Feb 14'!V139)),1,0)</f>
        <v>1</v>
      </c>
      <c r="Y139" s="22">
        <f>IF(R139&gt;INDEX(Workings!F:F,'Savings from Apr 13 to Feb 14'!V139),1,0)</f>
        <v>0</v>
      </c>
      <c r="Z139" s="3">
        <f t="shared" si="32"/>
        <v>0</v>
      </c>
      <c r="AA139" s="3">
        <f t="shared" si="33"/>
        <v>9454.6016161688003</v>
      </c>
      <c r="AB139" s="3">
        <f t="shared" si="34"/>
        <v>0</v>
      </c>
      <c r="AC139" s="3">
        <f>IF(AB139=0,0,(R139-INDEX(Workings!F:F,MATCH('Savings from Apr 13 to Feb 14'!G139,Workings!A:A,0))))*M139</f>
        <v>0</v>
      </c>
    </row>
    <row r="140" spans="1:29" hidden="1" x14ac:dyDescent="0.25">
      <c r="A140" s="22">
        <v>138</v>
      </c>
      <c r="B140" s="1" t="s">
        <v>603</v>
      </c>
      <c r="C140" s="1" t="s">
        <v>598</v>
      </c>
      <c r="D140" s="1" t="s">
        <v>25</v>
      </c>
      <c r="E140" s="1" t="s">
        <v>178</v>
      </c>
      <c r="F140" s="1" t="s">
        <v>196</v>
      </c>
      <c r="G140" s="1" t="s">
        <v>197</v>
      </c>
      <c r="H140" s="1" t="s">
        <v>136</v>
      </c>
      <c r="I140" s="1" t="s">
        <v>137</v>
      </c>
      <c r="J140" s="1">
        <v>115</v>
      </c>
      <c r="K140" s="1" t="s">
        <v>137</v>
      </c>
      <c r="L140" s="1">
        <v>84</v>
      </c>
      <c r="M140" s="31">
        <v>1</v>
      </c>
      <c r="N140" s="2">
        <v>1.6189100000000001</v>
      </c>
      <c r="O140" s="2">
        <f t="shared" si="27"/>
        <v>135.98844</v>
      </c>
      <c r="P140" s="2">
        <f t="shared" si="26"/>
        <v>50.186210000000003</v>
      </c>
      <c r="Q140" s="1">
        <v>61.917879999999997</v>
      </c>
      <c r="R140" s="44">
        <f t="shared" si="28"/>
        <v>8420.1159093072001</v>
      </c>
      <c r="S140" s="34">
        <f t="shared" si="29"/>
        <v>8420.1159093072001</v>
      </c>
      <c r="T140" s="3">
        <f t="shared" si="30"/>
        <v>3107.4237284348001</v>
      </c>
      <c r="U140" s="4">
        <f t="shared" si="31"/>
        <v>0.36904761904761907</v>
      </c>
      <c r="V140" s="23">
        <f>MATCH(G140,Workings!A:A,0)</f>
        <v>30</v>
      </c>
      <c r="W140" s="22">
        <f>IF(R140&lt;INDEX(Workings!E:E,'Savings from Apr 13 to Feb 14'!V140),1,0)</f>
        <v>0</v>
      </c>
      <c r="X140" s="22">
        <f>IF(AND('Savings from Apr 13 to Feb 14'!R140&gt;INDEX(Workings!E:E,'Savings from Apr 13 to Feb 14'!V140),'Savings from Apr 13 to Feb 14'!R140&lt;INDEX(Workings!F:F,'Savings from Apr 13 to Feb 14'!V140)),1,0)</f>
        <v>1</v>
      </c>
      <c r="Y140" s="22">
        <f>IF(R140&gt;INDEX(Workings!F:F,'Savings from Apr 13 to Feb 14'!V140),1,0)</f>
        <v>0</v>
      </c>
      <c r="Z140" s="3">
        <f t="shared" si="32"/>
        <v>0</v>
      </c>
      <c r="AA140" s="3">
        <f t="shared" si="33"/>
        <v>8420.1159093072001</v>
      </c>
      <c r="AB140" s="3">
        <f t="shared" si="34"/>
        <v>0</v>
      </c>
      <c r="AC140" s="3">
        <f>IF(AB140=0,0,(R140-INDEX(Workings!F:F,MATCH('Savings from Apr 13 to Feb 14'!G140,Workings!A:A,0))))*M140</f>
        <v>0</v>
      </c>
    </row>
    <row r="141" spans="1:29" hidden="1" x14ac:dyDescent="0.25">
      <c r="A141" s="22">
        <v>139</v>
      </c>
      <c r="B141" s="1" t="s">
        <v>322</v>
      </c>
      <c r="C141" s="5">
        <v>41489</v>
      </c>
      <c r="D141" s="1" t="s">
        <v>25</v>
      </c>
      <c r="E141" s="1" t="s">
        <v>178</v>
      </c>
      <c r="F141" s="1" t="s">
        <v>323</v>
      </c>
      <c r="G141" s="1" t="s">
        <v>324</v>
      </c>
      <c r="H141" s="1" t="s">
        <v>136</v>
      </c>
      <c r="I141" s="1" t="s">
        <v>137</v>
      </c>
      <c r="J141" s="1">
        <v>128</v>
      </c>
      <c r="K141" s="1" t="s">
        <v>137</v>
      </c>
      <c r="L141" s="1">
        <v>118</v>
      </c>
      <c r="M141" s="31">
        <v>2</v>
      </c>
      <c r="N141" s="2">
        <v>1.5499700000000001</v>
      </c>
      <c r="O141" s="2">
        <f t="shared" si="27"/>
        <v>365.79292000000004</v>
      </c>
      <c r="P141" s="2">
        <f t="shared" si="26"/>
        <v>30.999400000000001</v>
      </c>
      <c r="Q141" s="1">
        <v>62.243479999999998</v>
      </c>
      <c r="R141" s="44">
        <f t="shared" si="28"/>
        <v>11384.1121500808</v>
      </c>
      <c r="S141" s="34">
        <f t="shared" si="29"/>
        <v>22768.224300161601</v>
      </c>
      <c r="T141" s="3">
        <f t="shared" si="30"/>
        <v>1929.510533912</v>
      </c>
      <c r="U141" s="4">
        <f t="shared" si="31"/>
        <v>8.4745762711864403E-2</v>
      </c>
      <c r="V141" s="23">
        <f>MATCH(G141,Workings!A:A,0)</f>
        <v>27</v>
      </c>
      <c r="W141" s="22">
        <f>IF(R141&lt;INDEX(Workings!E:E,'Savings from Apr 13 to Feb 14'!V141),1,0)</f>
        <v>0</v>
      </c>
      <c r="X141" s="22">
        <f>IF(AND('Savings from Apr 13 to Feb 14'!R141&gt;INDEX(Workings!E:E,'Savings from Apr 13 to Feb 14'!V141),'Savings from Apr 13 to Feb 14'!R141&lt;INDEX(Workings!F:F,'Savings from Apr 13 to Feb 14'!V141)),1,0)</f>
        <v>0</v>
      </c>
      <c r="Y141" s="22">
        <f>IF(R141&gt;INDEX(Workings!F:F,'Savings from Apr 13 to Feb 14'!V141),1,0)</f>
        <v>1</v>
      </c>
      <c r="Z141" s="3">
        <f t="shared" si="32"/>
        <v>0</v>
      </c>
      <c r="AA141" s="3">
        <f t="shared" si="33"/>
        <v>0</v>
      </c>
      <c r="AB141" s="3">
        <f t="shared" si="34"/>
        <v>22768.224300161601</v>
      </c>
      <c r="AC141" s="3">
        <f>IF(AB141=0,0,(R141-INDEX(Workings!F:F,MATCH('Savings from Apr 13 to Feb 14'!G141,Workings!A:A,0))))*M141</f>
        <v>2988.2243001616007</v>
      </c>
    </row>
    <row r="142" spans="1:29" hidden="1" x14ac:dyDescent="0.25">
      <c r="A142" s="22">
        <v>140</v>
      </c>
      <c r="B142" s="1" t="s">
        <v>325</v>
      </c>
      <c r="C142" s="5">
        <v>41489</v>
      </c>
      <c r="D142" s="1" t="s">
        <v>25</v>
      </c>
      <c r="E142" s="1" t="s">
        <v>178</v>
      </c>
      <c r="F142" s="1" t="s">
        <v>323</v>
      </c>
      <c r="G142" s="1" t="s">
        <v>324</v>
      </c>
      <c r="H142" s="1" t="s">
        <v>136</v>
      </c>
      <c r="I142" s="1" t="s">
        <v>137</v>
      </c>
      <c r="J142" s="1">
        <v>124</v>
      </c>
      <c r="K142" s="1" t="s">
        <v>137</v>
      </c>
      <c r="L142" s="1">
        <v>114</v>
      </c>
      <c r="M142" s="31">
        <v>1</v>
      </c>
      <c r="N142" s="2">
        <v>1.5499700000000001</v>
      </c>
      <c r="O142" s="2">
        <f t="shared" si="27"/>
        <v>176.69658000000001</v>
      </c>
      <c r="P142" s="2">
        <f t="shared" si="26"/>
        <v>15.499700000000001</v>
      </c>
      <c r="Q142" s="1">
        <v>62.243479999999998</v>
      </c>
      <c r="R142" s="44">
        <f t="shared" si="28"/>
        <v>10998.210043298401</v>
      </c>
      <c r="S142" s="34">
        <f t="shared" si="29"/>
        <v>10998.210043298401</v>
      </c>
      <c r="T142" s="3">
        <f t="shared" si="30"/>
        <v>964.75526695600001</v>
      </c>
      <c r="U142" s="4">
        <f t="shared" si="31"/>
        <v>8.771929824561403E-2</v>
      </c>
      <c r="V142" s="23">
        <f>MATCH(G142,Workings!A:A,0)</f>
        <v>27</v>
      </c>
      <c r="W142" s="22">
        <f>IF(R142&lt;INDEX(Workings!E:E,'Savings from Apr 13 to Feb 14'!V142),1,0)</f>
        <v>0</v>
      </c>
      <c r="X142" s="22">
        <f>IF(AND('Savings from Apr 13 to Feb 14'!R142&gt;INDEX(Workings!E:E,'Savings from Apr 13 to Feb 14'!V142),'Savings from Apr 13 to Feb 14'!R142&lt;INDEX(Workings!F:F,'Savings from Apr 13 to Feb 14'!V142)),1,0)</f>
        <v>0</v>
      </c>
      <c r="Y142" s="22">
        <f>IF(R142&gt;INDEX(Workings!F:F,'Savings from Apr 13 to Feb 14'!V142),1,0)</f>
        <v>1</v>
      </c>
      <c r="Z142" s="3">
        <f t="shared" si="32"/>
        <v>0</v>
      </c>
      <c r="AA142" s="3">
        <f t="shared" si="33"/>
        <v>0</v>
      </c>
      <c r="AB142" s="3">
        <f t="shared" si="34"/>
        <v>10998.210043298401</v>
      </c>
      <c r="AC142" s="3">
        <f>IF(AB142=0,0,(R142-INDEX(Workings!F:F,MATCH('Savings from Apr 13 to Feb 14'!G142,Workings!A:A,0))))*M142</f>
        <v>1108.2100432984007</v>
      </c>
    </row>
    <row r="143" spans="1:29" hidden="1" x14ac:dyDescent="0.25">
      <c r="A143" s="22">
        <v>141</v>
      </c>
      <c r="B143" s="1" t="s">
        <v>331</v>
      </c>
      <c r="C143" s="1" t="s">
        <v>329</v>
      </c>
      <c r="D143" s="1" t="s">
        <v>15</v>
      </c>
      <c r="E143" s="1" t="s">
        <v>332</v>
      </c>
      <c r="F143" s="1" t="s">
        <v>333</v>
      </c>
      <c r="G143" s="1" t="s">
        <v>324</v>
      </c>
      <c r="H143" s="1" t="s">
        <v>136</v>
      </c>
      <c r="I143" s="1" t="s">
        <v>137</v>
      </c>
      <c r="J143" s="1">
        <v>91</v>
      </c>
      <c r="K143" s="1" t="s">
        <v>137</v>
      </c>
      <c r="L143" s="1">
        <v>81</v>
      </c>
      <c r="M143" s="31">
        <v>5</v>
      </c>
      <c r="N143" s="2">
        <v>1.5499700000000001</v>
      </c>
      <c r="O143" s="2">
        <f t="shared" si="27"/>
        <v>627.73784999999998</v>
      </c>
      <c r="P143" s="2">
        <f t="shared" si="26"/>
        <v>77.498500000000007</v>
      </c>
      <c r="Q143" s="1">
        <v>62.243479999999998</v>
      </c>
      <c r="R143" s="44">
        <f t="shared" si="28"/>
        <v>7814.5176623436</v>
      </c>
      <c r="S143" s="34">
        <f t="shared" si="29"/>
        <v>39072.588311717998</v>
      </c>
      <c r="T143" s="3">
        <f t="shared" si="30"/>
        <v>4823.7763347800001</v>
      </c>
      <c r="U143" s="4">
        <f t="shared" si="31"/>
        <v>0.1234567901234568</v>
      </c>
      <c r="V143" s="23">
        <f>MATCH(G143,Workings!A:A,0)</f>
        <v>27</v>
      </c>
      <c r="W143" s="22">
        <f>IF(R143&lt;INDEX(Workings!E:E,'Savings from Apr 13 to Feb 14'!V143),1,0)</f>
        <v>1</v>
      </c>
      <c r="X143" s="22">
        <f>IF(AND('Savings from Apr 13 to Feb 14'!R143&gt;INDEX(Workings!E:E,'Savings from Apr 13 to Feb 14'!V143),'Savings from Apr 13 to Feb 14'!R143&lt;INDEX(Workings!F:F,'Savings from Apr 13 to Feb 14'!V143)),1,0)</f>
        <v>0</v>
      </c>
      <c r="Y143" s="22">
        <f>IF(R143&gt;INDEX(Workings!F:F,'Savings from Apr 13 to Feb 14'!V143),1,0)</f>
        <v>0</v>
      </c>
      <c r="Z143" s="3">
        <f t="shared" si="32"/>
        <v>39072.588311717998</v>
      </c>
      <c r="AA143" s="3">
        <f t="shared" si="33"/>
        <v>0</v>
      </c>
      <c r="AB143" s="3">
        <f t="shared" si="34"/>
        <v>0</v>
      </c>
      <c r="AC143" s="3">
        <f>IF(AB143=0,0,(R143-INDEX(Workings!F:F,MATCH('Savings from Apr 13 to Feb 14'!G143,Workings!A:A,0))))*M143</f>
        <v>0</v>
      </c>
    </row>
    <row r="144" spans="1:29" hidden="1" x14ac:dyDescent="0.25">
      <c r="A144" s="22">
        <v>142</v>
      </c>
      <c r="B144" s="1" t="s">
        <v>352</v>
      </c>
      <c r="C144" s="1" t="s">
        <v>350</v>
      </c>
      <c r="D144" s="1" t="s">
        <v>15</v>
      </c>
      <c r="E144" s="1" t="s">
        <v>332</v>
      </c>
      <c r="F144" s="1" t="s">
        <v>333</v>
      </c>
      <c r="G144" s="1" t="s">
        <v>324</v>
      </c>
      <c r="H144" s="1" t="s">
        <v>136</v>
      </c>
      <c r="I144" s="1" t="s">
        <v>137</v>
      </c>
      <c r="J144" s="1">
        <v>100</v>
      </c>
      <c r="K144" s="1" t="s">
        <v>137</v>
      </c>
      <c r="L144" s="1">
        <v>90</v>
      </c>
      <c r="M144" s="31">
        <v>3</v>
      </c>
      <c r="N144" s="2">
        <v>1.5499700000000001</v>
      </c>
      <c r="O144" s="2">
        <f t="shared" si="27"/>
        <v>418.49190000000004</v>
      </c>
      <c r="P144" s="2">
        <f t="shared" si="26"/>
        <v>46.499099999999999</v>
      </c>
      <c r="Q144" s="1">
        <v>62.243479999999998</v>
      </c>
      <c r="R144" s="44">
        <f t="shared" si="28"/>
        <v>8682.797402604001</v>
      </c>
      <c r="S144" s="34">
        <f t="shared" si="29"/>
        <v>26048.392207812001</v>
      </c>
      <c r="T144" s="3">
        <f t="shared" si="30"/>
        <v>2894.265800868</v>
      </c>
      <c r="U144" s="4">
        <f t="shared" si="31"/>
        <v>0.1111111111111111</v>
      </c>
      <c r="V144" s="23">
        <f>MATCH(G144,Workings!A:A,0)</f>
        <v>27</v>
      </c>
      <c r="W144" s="22">
        <f>IF(R144&lt;INDEX(Workings!E:E,'Savings from Apr 13 to Feb 14'!V144),1,0)</f>
        <v>0</v>
      </c>
      <c r="X144" s="22">
        <f>IF(AND('Savings from Apr 13 to Feb 14'!R144&gt;INDEX(Workings!E:E,'Savings from Apr 13 to Feb 14'!V144),'Savings from Apr 13 to Feb 14'!R144&lt;INDEX(Workings!F:F,'Savings from Apr 13 to Feb 14'!V144)),1,0)</f>
        <v>1</v>
      </c>
      <c r="Y144" s="22">
        <f>IF(R144&gt;INDEX(Workings!F:F,'Savings from Apr 13 to Feb 14'!V144),1,0)</f>
        <v>0</v>
      </c>
      <c r="Z144" s="3">
        <f t="shared" si="32"/>
        <v>0</v>
      </c>
      <c r="AA144" s="3">
        <f t="shared" si="33"/>
        <v>26048.392207812001</v>
      </c>
      <c r="AB144" s="3">
        <f t="shared" si="34"/>
        <v>0</v>
      </c>
      <c r="AC144" s="3">
        <f>IF(AB144=0,0,(R144-INDEX(Workings!F:F,MATCH('Savings from Apr 13 to Feb 14'!G144,Workings!A:A,0))))*M144</f>
        <v>0</v>
      </c>
    </row>
    <row r="145" spans="1:29" hidden="1" x14ac:dyDescent="0.25">
      <c r="A145" s="22">
        <v>143</v>
      </c>
      <c r="B145" s="1" t="s">
        <v>580</v>
      </c>
      <c r="C145" s="1" t="s">
        <v>581</v>
      </c>
      <c r="D145" s="1" t="s">
        <v>15</v>
      </c>
      <c r="E145" s="1" t="s">
        <v>332</v>
      </c>
      <c r="F145" s="1" t="s">
        <v>582</v>
      </c>
      <c r="G145" s="1" t="s">
        <v>755</v>
      </c>
      <c r="H145" s="1" t="s">
        <v>31</v>
      </c>
      <c r="I145" s="1" t="s">
        <v>32</v>
      </c>
      <c r="J145" s="1">
        <v>155</v>
      </c>
      <c r="K145" s="1" t="s">
        <v>32</v>
      </c>
      <c r="L145" s="1">
        <v>135</v>
      </c>
      <c r="M145" s="31">
        <v>1</v>
      </c>
      <c r="N145" s="2">
        <v>1.3611500000000001</v>
      </c>
      <c r="O145" s="2">
        <f t="shared" si="27"/>
        <v>183.75525000000002</v>
      </c>
      <c r="P145" s="2">
        <f t="shared" si="26"/>
        <v>27.223000000000003</v>
      </c>
      <c r="Q145" s="1">
        <v>61.917879999999997</v>
      </c>
      <c r="R145" s="44">
        <f t="shared" si="28"/>
        <v>11377.73551887</v>
      </c>
      <c r="S145" s="34">
        <f t="shared" si="29"/>
        <v>11377.73551887</v>
      </c>
      <c r="T145" s="3">
        <f t="shared" si="30"/>
        <v>1685.59044724</v>
      </c>
      <c r="U145" s="4">
        <f t="shared" si="31"/>
        <v>0.14814814814814814</v>
      </c>
      <c r="V145" s="23">
        <f>MATCH(G145,Workings!A:A,0)</f>
        <v>56</v>
      </c>
      <c r="W145" s="22">
        <f>IF(R145&lt;INDEX(Workings!E:E,'Savings from Apr 13 to Feb 14'!V145),1,0)</f>
        <v>0</v>
      </c>
      <c r="X145" s="22">
        <f>IF(AND('Savings from Apr 13 to Feb 14'!R145&gt;INDEX(Workings!E:E,'Savings from Apr 13 to Feb 14'!V145),'Savings from Apr 13 to Feb 14'!R145&lt;INDEX(Workings!F:F,'Savings from Apr 13 to Feb 14'!V145)),1,0)</f>
        <v>0</v>
      </c>
      <c r="Y145" s="22">
        <f>IF(R145&gt;INDEX(Workings!F:F,'Savings from Apr 13 to Feb 14'!V145),1,0)</f>
        <v>1</v>
      </c>
      <c r="Z145" s="3">
        <f t="shared" si="32"/>
        <v>0</v>
      </c>
      <c r="AA145" s="3">
        <f t="shared" si="33"/>
        <v>0</v>
      </c>
      <c r="AB145" s="3">
        <f t="shared" si="34"/>
        <v>11377.73551887</v>
      </c>
      <c r="AC145" s="3">
        <f>IF(AB145=0,0,(R145-INDEX(Workings!F:F,MATCH('Savings from Apr 13 to Feb 14'!G145,Workings!A:A,0))))*M145</f>
        <v>667.73551887000031</v>
      </c>
    </row>
    <row r="146" spans="1:29" hidden="1" x14ac:dyDescent="0.25">
      <c r="A146" s="22">
        <v>144</v>
      </c>
      <c r="B146" s="1" t="s">
        <v>588</v>
      </c>
      <c r="C146" s="1" t="s">
        <v>581</v>
      </c>
      <c r="D146" s="1" t="s">
        <v>15</v>
      </c>
      <c r="E146" s="1" t="s">
        <v>332</v>
      </c>
      <c r="F146" s="1" t="s">
        <v>582</v>
      </c>
      <c r="G146" s="1" t="s">
        <v>755</v>
      </c>
      <c r="H146" s="1" t="s">
        <v>31</v>
      </c>
      <c r="I146" s="1" t="s">
        <v>32</v>
      </c>
      <c r="J146" s="1">
        <v>106</v>
      </c>
      <c r="K146" s="1" t="s">
        <v>32</v>
      </c>
      <c r="L146" s="1">
        <v>96</v>
      </c>
      <c r="M146" s="31">
        <v>1</v>
      </c>
      <c r="N146" s="2">
        <v>1.3611500000000001</v>
      </c>
      <c r="O146" s="2">
        <f t="shared" si="27"/>
        <v>130.6704</v>
      </c>
      <c r="P146" s="2">
        <f t="shared" si="26"/>
        <v>13.611500000000001</v>
      </c>
      <c r="Q146" s="1">
        <v>61.917879999999997</v>
      </c>
      <c r="R146" s="44">
        <f t="shared" si="28"/>
        <v>8090.8341467519995</v>
      </c>
      <c r="S146" s="34">
        <f t="shared" si="29"/>
        <v>8090.8341467519995</v>
      </c>
      <c r="T146" s="3">
        <f t="shared" si="30"/>
        <v>842.79522362</v>
      </c>
      <c r="U146" s="4">
        <f t="shared" si="31"/>
        <v>0.10416666666666667</v>
      </c>
      <c r="V146" s="23">
        <f>MATCH(G146,Workings!A:A,0)</f>
        <v>56</v>
      </c>
      <c r="W146" s="22">
        <f>IF(R146&lt;INDEX(Workings!E:E,'Savings from Apr 13 to Feb 14'!V146),1,0)</f>
        <v>1</v>
      </c>
      <c r="X146" s="22">
        <f>IF(AND('Savings from Apr 13 to Feb 14'!R146&gt;INDEX(Workings!E:E,'Savings from Apr 13 to Feb 14'!V146),'Savings from Apr 13 to Feb 14'!R146&lt;INDEX(Workings!F:F,'Savings from Apr 13 to Feb 14'!V146)),1,0)</f>
        <v>0</v>
      </c>
      <c r="Y146" s="22">
        <f>IF(R146&gt;INDEX(Workings!F:F,'Savings from Apr 13 to Feb 14'!V146),1,0)</f>
        <v>0</v>
      </c>
      <c r="Z146" s="3">
        <f t="shared" si="32"/>
        <v>8090.8341467519995</v>
      </c>
      <c r="AA146" s="3">
        <f t="shared" si="33"/>
        <v>0</v>
      </c>
      <c r="AB146" s="3">
        <f t="shared" si="34"/>
        <v>0</v>
      </c>
      <c r="AC146" s="3">
        <f>IF(AB146=0,0,(R146-INDEX(Workings!F:F,MATCH('Savings from Apr 13 to Feb 14'!G146,Workings!A:A,0))))*M146</f>
        <v>0</v>
      </c>
    </row>
    <row r="147" spans="1:29" hidden="1" x14ac:dyDescent="0.25">
      <c r="A147" s="22">
        <v>145</v>
      </c>
      <c r="B147" s="1" t="s">
        <v>357</v>
      </c>
      <c r="C147" s="1" t="s">
        <v>358</v>
      </c>
      <c r="D147" s="1" t="s">
        <v>15</v>
      </c>
      <c r="E147" s="1" t="s">
        <v>359</v>
      </c>
      <c r="F147" s="1" t="s">
        <v>360</v>
      </c>
      <c r="G147" s="1" t="s">
        <v>361</v>
      </c>
      <c r="H147" s="1" t="s">
        <v>362</v>
      </c>
      <c r="I147" s="1" t="s">
        <v>23</v>
      </c>
      <c r="J147" s="1">
        <v>189</v>
      </c>
      <c r="K147" s="1" t="s">
        <v>23</v>
      </c>
      <c r="L147" s="1">
        <v>179</v>
      </c>
      <c r="M147" s="31">
        <v>3</v>
      </c>
      <c r="N147" s="2">
        <v>1</v>
      </c>
      <c r="O147" s="2">
        <f t="shared" si="27"/>
        <v>537</v>
      </c>
      <c r="P147" s="2">
        <f t="shared" si="26"/>
        <v>30</v>
      </c>
      <c r="Q147" s="1">
        <v>62.243479999999998</v>
      </c>
      <c r="R147" s="44">
        <f t="shared" si="28"/>
        <v>11141.582920000001</v>
      </c>
      <c r="S147" s="34">
        <f t="shared" si="29"/>
        <v>33424.748760000002</v>
      </c>
      <c r="T147" s="3">
        <f t="shared" si="30"/>
        <v>1867.3044</v>
      </c>
      <c r="U147" s="4">
        <f t="shared" si="31"/>
        <v>5.5865921787709494E-2</v>
      </c>
      <c r="V147" s="23">
        <f>MATCH(G147,Workings!A:A,0)</f>
        <v>37</v>
      </c>
      <c r="W147" s="22">
        <f>IF(R147&lt;INDEX(Workings!E:E,'Savings from Apr 13 to Feb 14'!V147),1,0)</f>
        <v>0</v>
      </c>
      <c r="X147" s="22">
        <f>IF(AND('Savings from Apr 13 to Feb 14'!R147&gt;INDEX(Workings!E:E,'Savings from Apr 13 to Feb 14'!V147),'Savings from Apr 13 to Feb 14'!R147&lt;INDEX(Workings!F:F,'Savings from Apr 13 to Feb 14'!V147)),1,0)</f>
        <v>1</v>
      </c>
      <c r="Y147" s="22">
        <f>IF(R147&gt;INDEX(Workings!F:F,'Savings from Apr 13 to Feb 14'!V147),1,0)</f>
        <v>0</v>
      </c>
      <c r="Z147" s="3">
        <f t="shared" si="32"/>
        <v>0</v>
      </c>
      <c r="AA147" s="3">
        <f t="shared" si="33"/>
        <v>33424.748760000002</v>
      </c>
      <c r="AB147" s="3">
        <f t="shared" si="34"/>
        <v>0</v>
      </c>
      <c r="AC147" s="3">
        <f>IF(AB147=0,0,(R147-INDEX(Workings!F:F,MATCH('Savings from Apr 13 to Feb 14'!G147,Workings!A:A,0))))*M147</f>
        <v>0</v>
      </c>
    </row>
    <row r="148" spans="1:29" hidden="1" x14ac:dyDescent="0.25">
      <c r="A148" s="22">
        <v>146</v>
      </c>
      <c r="B148" s="1" t="s">
        <v>573</v>
      </c>
      <c r="C148" s="1" t="s">
        <v>574</v>
      </c>
      <c r="D148" s="1" t="s">
        <v>15</v>
      </c>
      <c r="E148" s="1" t="s">
        <v>575</v>
      </c>
      <c r="F148" s="1" t="s">
        <v>576</v>
      </c>
      <c r="G148" s="1" t="s">
        <v>362</v>
      </c>
      <c r="H148" s="1" t="s">
        <v>362</v>
      </c>
      <c r="I148" s="1" t="s">
        <v>23</v>
      </c>
      <c r="J148" s="1">
        <v>271</v>
      </c>
      <c r="K148" s="1" t="s">
        <v>23</v>
      </c>
      <c r="L148" s="1">
        <v>261</v>
      </c>
      <c r="M148" s="31">
        <v>1</v>
      </c>
      <c r="N148" s="2">
        <v>1</v>
      </c>
      <c r="O148" s="2">
        <f t="shared" si="27"/>
        <v>261</v>
      </c>
      <c r="P148" s="2">
        <f t="shared" si="26"/>
        <v>10</v>
      </c>
      <c r="Q148" s="1">
        <v>61.917879999999997</v>
      </c>
      <c r="R148" s="44">
        <f t="shared" si="28"/>
        <v>16160.56668</v>
      </c>
      <c r="S148" s="34">
        <f t="shared" si="29"/>
        <v>16160.56668</v>
      </c>
      <c r="T148" s="3">
        <f t="shared" si="30"/>
        <v>619.17879999999991</v>
      </c>
      <c r="U148" s="4">
        <f t="shared" si="31"/>
        <v>3.8314176245210725E-2</v>
      </c>
      <c r="V148" s="23">
        <f>MATCH(G148,Workings!A:A,0)</f>
        <v>37</v>
      </c>
      <c r="W148" s="22">
        <f>IF(R148&lt;INDEX(Workings!E:E,'Savings from Apr 13 to Feb 14'!V148),1,0)</f>
        <v>0</v>
      </c>
      <c r="X148" s="22">
        <f>IF(AND('Savings from Apr 13 to Feb 14'!R148&gt;INDEX(Workings!E:E,'Savings from Apr 13 to Feb 14'!V148),'Savings from Apr 13 to Feb 14'!R148&lt;INDEX(Workings!F:F,'Savings from Apr 13 to Feb 14'!V148)),1,0)</f>
        <v>0</v>
      </c>
      <c r="Y148" s="22">
        <f>IF(R148&gt;INDEX(Workings!F:F,'Savings from Apr 13 to Feb 14'!V148),1,0)</f>
        <v>1</v>
      </c>
      <c r="Z148" s="3">
        <f t="shared" si="32"/>
        <v>0</v>
      </c>
      <c r="AA148" s="3">
        <f t="shared" si="33"/>
        <v>0</v>
      </c>
      <c r="AB148" s="3">
        <f t="shared" si="34"/>
        <v>16160.56668</v>
      </c>
      <c r="AC148" s="3">
        <f>IF(AB148=0,0,(R148-INDEX(Workings!F:F,MATCH('Savings from Apr 13 to Feb 14'!G148,Workings!A:A,0))))*M148</f>
        <v>4230.5666799999999</v>
      </c>
    </row>
    <row r="149" spans="1:29" hidden="1" x14ac:dyDescent="0.25">
      <c r="A149" s="22">
        <v>147</v>
      </c>
      <c r="B149" s="1" t="s">
        <v>655</v>
      </c>
      <c r="C149" s="5">
        <v>41657</v>
      </c>
      <c r="D149" s="1" t="s">
        <v>15</v>
      </c>
      <c r="E149" s="1" t="s">
        <v>656</v>
      </c>
      <c r="F149" s="1" t="s">
        <v>657</v>
      </c>
      <c r="G149" s="1" t="s">
        <v>362</v>
      </c>
      <c r="H149" s="1" t="s">
        <v>478</v>
      </c>
      <c r="I149" s="1" t="s">
        <v>23</v>
      </c>
      <c r="J149" s="1">
        <v>160</v>
      </c>
      <c r="K149" s="1" t="s">
        <v>23</v>
      </c>
      <c r="L149" s="1">
        <v>150</v>
      </c>
      <c r="M149" s="31">
        <v>2</v>
      </c>
      <c r="N149" s="2">
        <v>1</v>
      </c>
      <c r="O149" s="2">
        <f t="shared" si="27"/>
        <v>300</v>
      </c>
      <c r="P149" s="2">
        <f t="shared" si="26"/>
        <v>20</v>
      </c>
      <c r="Q149" s="1">
        <v>61.901910000000001</v>
      </c>
      <c r="R149" s="44">
        <f t="shared" si="28"/>
        <v>9285.2865000000002</v>
      </c>
      <c r="S149" s="34">
        <f t="shared" si="29"/>
        <v>18570.573</v>
      </c>
      <c r="T149" s="3">
        <f t="shared" si="30"/>
        <v>1238.0382</v>
      </c>
      <c r="U149" s="4">
        <f t="shared" si="31"/>
        <v>6.6666666666666666E-2</v>
      </c>
      <c r="V149" s="23">
        <f>MATCH(G149,Workings!A:A,0)</f>
        <v>37</v>
      </c>
      <c r="W149" s="22">
        <f>IF(R149&lt;INDEX(Workings!E:E,'Savings from Apr 13 to Feb 14'!V149),1,0)</f>
        <v>1</v>
      </c>
      <c r="X149" s="22">
        <f>IF(AND('Savings from Apr 13 to Feb 14'!R149&gt;INDEX(Workings!E:E,'Savings from Apr 13 to Feb 14'!V149),'Savings from Apr 13 to Feb 14'!R149&lt;INDEX(Workings!F:F,'Savings from Apr 13 to Feb 14'!V149)),1,0)</f>
        <v>0</v>
      </c>
      <c r="Y149" s="22">
        <f>IF(R149&gt;INDEX(Workings!F:F,'Savings from Apr 13 to Feb 14'!V149),1,0)</f>
        <v>0</v>
      </c>
      <c r="Z149" s="3">
        <f t="shared" si="32"/>
        <v>18570.573</v>
      </c>
      <c r="AA149" s="3">
        <f t="shared" si="33"/>
        <v>0</v>
      </c>
      <c r="AB149" s="3">
        <f t="shared" si="34"/>
        <v>0</v>
      </c>
      <c r="AC149" s="3">
        <f>IF(AB149=0,0,(R149-INDEX(Workings!F:F,MATCH('Savings from Apr 13 to Feb 14'!G149,Workings!A:A,0))))*M149</f>
        <v>0</v>
      </c>
    </row>
    <row r="150" spans="1:29" hidden="1" x14ac:dyDescent="0.25">
      <c r="A150" s="22">
        <v>148</v>
      </c>
      <c r="B150" s="1" t="s">
        <v>658</v>
      </c>
      <c r="C150" s="5">
        <v>41657</v>
      </c>
      <c r="D150" s="1" t="s">
        <v>15</v>
      </c>
      <c r="E150" s="1" t="s">
        <v>66</v>
      </c>
      <c r="F150" s="1" t="s">
        <v>657</v>
      </c>
      <c r="G150" s="1" t="s">
        <v>362</v>
      </c>
      <c r="H150" s="1" t="s">
        <v>478</v>
      </c>
      <c r="I150" s="1" t="s">
        <v>23</v>
      </c>
      <c r="J150" s="1">
        <v>160</v>
      </c>
      <c r="K150" s="1" t="s">
        <v>23</v>
      </c>
      <c r="L150" s="1">
        <v>150</v>
      </c>
      <c r="M150" s="31">
        <v>2</v>
      </c>
      <c r="N150" s="2">
        <v>1</v>
      </c>
      <c r="O150" s="2">
        <f t="shared" si="27"/>
        <v>300</v>
      </c>
      <c r="P150" s="2">
        <f t="shared" si="26"/>
        <v>20</v>
      </c>
      <c r="Q150" s="1">
        <v>61.901910000000001</v>
      </c>
      <c r="R150" s="44">
        <f t="shared" si="28"/>
        <v>9285.2865000000002</v>
      </c>
      <c r="S150" s="34">
        <f t="shared" si="29"/>
        <v>18570.573</v>
      </c>
      <c r="T150" s="3">
        <f t="shared" si="30"/>
        <v>1238.0382</v>
      </c>
      <c r="U150" s="4">
        <f t="shared" si="31"/>
        <v>6.6666666666666666E-2</v>
      </c>
      <c r="V150" s="23">
        <f>MATCH(G150,Workings!A:A,0)</f>
        <v>37</v>
      </c>
      <c r="W150" s="22">
        <f>IF(R150&lt;INDEX(Workings!E:E,'Savings from Apr 13 to Feb 14'!V150),1,0)</f>
        <v>1</v>
      </c>
      <c r="X150" s="22">
        <f>IF(AND('Savings from Apr 13 to Feb 14'!R150&gt;INDEX(Workings!E:E,'Savings from Apr 13 to Feb 14'!V150),'Savings from Apr 13 to Feb 14'!R150&lt;INDEX(Workings!F:F,'Savings from Apr 13 to Feb 14'!V150)),1,0)</f>
        <v>0</v>
      </c>
      <c r="Y150" s="22">
        <f>IF(R150&gt;INDEX(Workings!F:F,'Savings from Apr 13 to Feb 14'!V150),1,0)</f>
        <v>0</v>
      </c>
      <c r="Z150" s="3">
        <f t="shared" si="32"/>
        <v>18570.573</v>
      </c>
      <c r="AA150" s="3">
        <f t="shared" si="33"/>
        <v>0</v>
      </c>
      <c r="AB150" s="3">
        <f t="shared" si="34"/>
        <v>0</v>
      </c>
      <c r="AC150" s="3">
        <f>IF(AB150=0,0,(R150-INDEX(Workings!F:F,MATCH('Savings from Apr 13 to Feb 14'!G150,Workings!A:A,0))))*M150</f>
        <v>0</v>
      </c>
    </row>
    <row r="151" spans="1:29" hidden="1" x14ac:dyDescent="0.25">
      <c r="A151" s="22">
        <v>149</v>
      </c>
      <c r="B151" s="1" t="s">
        <v>300</v>
      </c>
      <c r="C151" s="5">
        <v>41494</v>
      </c>
      <c r="D151" s="1" t="s">
        <v>25</v>
      </c>
      <c r="E151" s="1" t="s">
        <v>301</v>
      </c>
      <c r="F151" s="1" t="s">
        <v>302</v>
      </c>
      <c r="G151" s="1" t="s">
        <v>424</v>
      </c>
      <c r="H151" s="1" t="s">
        <v>87</v>
      </c>
      <c r="I151" s="1" t="s">
        <v>88</v>
      </c>
      <c r="J151" s="1">
        <v>5000</v>
      </c>
      <c r="K151" s="1" t="s">
        <v>88</v>
      </c>
      <c r="L151" s="1">
        <v>4550</v>
      </c>
      <c r="M151" s="31">
        <v>1</v>
      </c>
      <c r="N151" s="2">
        <v>1.6619999999999999E-2</v>
      </c>
      <c r="O151" s="2">
        <f t="shared" si="27"/>
        <v>75.620999999999995</v>
      </c>
      <c r="P151" s="2">
        <f t="shared" si="26"/>
        <v>7.4790000000000001</v>
      </c>
      <c r="Q151" s="1">
        <v>62.243479999999998</v>
      </c>
      <c r="R151" s="44">
        <f t="shared" si="28"/>
        <v>4706.9142010799997</v>
      </c>
      <c r="S151" s="34">
        <f t="shared" si="29"/>
        <v>4706.9142010799997</v>
      </c>
      <c r="T151" s="3">
        <f t="shared" si="30"/>
        <v>465.51898691999997</v>
      </c>
      <c r="U151" s="4">
        <f t="shared" si="31"/>
        <v>9.8901098901098897E-2</v>
      </c>
      <c r="V151" s="23">
        <f>MATCH(G151,Workings!A:A,0)</f>
        <v>21</v>
      </c>
      <c r="W151" s="22">
        <f>IF(R151&lt;INDEX(Workings!E:E,'Savings from Apr 13 to Feb 14'!V151),1,0)</f>
        <v>1</v>
      </c>
      <c r="X151" s="22">
        <f>IF(AND('Savings from Apr 13 to Feb 14'!R151&gt;INDEX(Workings!E:E,'Savings from Apr 13 to Feb 14'!V151),'Savings from Apr 13 to Feb 14'!R151&lt;INDEX(Workings!F:F,'Savings from Apr 13 to Feb 14'!V151)),1,0)</f>
        <v>0</v>
      </c>
      <c r="Y151" s="22">
        <f>IF(R151&gt;INDEX(Workings!F:F,'Savings from Apr 13 to Feb 14'!V151),1,0)</f>
        <v>0</v>
      </c>
      <c r="Z151" s="3">
        <f t="shared" si="32"/>
        <v>4706.9142010799997</v>
      </c>
      <c r="AA151" s="3">
        <f t="shared" si="33"/>
        <v>0</v>
      </c>
      <c r="AB151" s="3">
        <f t="shared" si="34"/>
        <v>0</v>
      </c>
      <c r="AC151" s="3">
        <f>IF(AB151=0,0,(R151-INDEX(Workings!F:F,MATCH('Savings from Apr 13 to Feb 14'!G151,Workings!A:A,0))))*M151</f>
        <v>0</v>
      </c>
    </row>
    <row r="152" spans="1:29" hidden="1" x14ac:dyDescent="0.25">
      <c r="A152" s="22">
        <v>150</v>
      </c>
      <c r="B152" s="1" t="s">
        <v>306</v>
      </c>
      <c r="C152" s="5">
        <v>41494</v>
      </c>
      <c r="D152" s="1" t="s">
        <v>15</v>
      </c>
      <c r="E152" s="1" t="s">
        <v>109</v>
      </c>
      <c r="F152" s="1" t="s">
        <v>302</v>
      </c>
      <c r="G152" s="1" t="s">
        <v>424</v>
      </c>
      <c r="H152" s="1" t="s">
        <v>87</v>
      </c>
      <c r="I152" s="1" t="s">
        <v>88</v>
      </c>
      <c r="J152" s="1">
        <v>5000</v>
      </c>
      <c r="K152" s="1" t="s">
        <v>88</v>
      </c>
      <c r="L152" s="1">
        <v>4550</v>
      </c>
      <c r="M152" s="31">
        <v>2</v>
      </c>
      <c r="N152" s="2">
        <v>1.6619999999999999E-2</v>
      </c>
      <c r="O152" s="2">
        <f t="shared" si="27"/>
        <v>151.24199999999999</v>
      </c>
      <c r="P152" s="2">
        <f t="shared" si="26"/>
        <v>14.958</v>
      </c>
      <c r="Q152" s="1">
        <v>62.243479999999998</v>
      </c>
      <c r="R152" s="44">
        <f t="shared" si="28"/>
        <v>4706.9142010799997</v>
      </c>
      <c r="S152" s="34">
        <f t="shared" si="29"/>
        <v>9413.8284021599993</v>
      </c>
      <c r="T152" s="3">
        <f t="shared" si="30"/>
        <v>931.03797383999995</v>
      </c>
      <c r="U152" s="4">
        <f t="shared" si="31"/>
        <v>9.8901098901098897E-2</v>
      </c>
      <c r="V152" s="23">
        <f>MATCH(G152,Workings!A:A,0)</f>
        <v>21</v>
      </c>
      <c r="W152" s="22">
        <f>IF(R152&lt;INDEX(Workings!E:E,'Savings from Apr 13 to Feb 14'!V152),1,0)</f>
        <v>1</v>
      </c>
      <c r="X152" s="22">
        <f>IF(AND('Savings from Apr 13 to Feb 14'!R152&gt;INDEX(Workings!E:E,'Savings from Apr 13 to Feb 14'!V152),'Savings from Apr 13 to Feb 14'!R152&lt;INDEX(Workings!F:F,'Savings from Apr 13 to Feb 14'!V152)),1,0)</f>
        <v>0</v>
      </c>
      <c r="Y152" s="22">
        <f>IF(R152&gt;INDEX(Workings!F:F,'Savings from Apr 13 to Feb 14'!V152),1,0)</f>
        <v>0</v>
      </c>
      <c r="Z152" s="3">
        <f t="shared" si="32"/>
        <v>9413.8284021599993</v>
      </c>
      <c r="AA152" s="3">
        <f t="shared" si="33"/>
        <v>0</v>
      </c>
      <c r="AB152" s="3">
        <f t="shared" si="34"/>
        <v>0</v>
      </c>
      <c r="AC152" s="3">
        <f>IF(AB152=0,0,(R152-INDEX(Workings!F:F,MATCH('Savings from Apr 13 to Feb 14'!G152,Workings!A:A,0))))*M152</f>
        <v>0</v>
      </c>
    </row>
    <row r="153" spans="1:29" hidden="1" x14ac:dyDescent="0.25">
      <c r="A153" s="22">
        <v>151</v>
      </c>
      <c r="B153" s="1" t="s">
        <v>307</v>
      </c>
      <c r="C153" s="5">
        <v>41494</v>
      </c>
      <c r="D153" s="1" t="s">
        <v>25</v>
      </c>
      <c r="E153" s="1" t="s">
        <v>85</v>
      </c>
      <c r="F153" s="1" t="s">
        <v>302</v>
      </c>
      <c r="G153" s="1" t="s">
        <v>424</v>
      </c>
      <c r="H153" s="1" t="s">
        <v>87</v>
      </c>
      <c r="I153" s="1" t="s">
        <v>88</v>
      </c>
      <c r="J153" s="1">
        <v>5000</v>
      </c>
      <c r="K153" s="1" t="s">
        <v>88</v>
      </c>
      <c r="L153" s="1">
        <v>4550</v>
      </c>
      <c r="M153" s="31">
        <v>1</v>
      </c>
      <c r="N153" s="2">
        <v>1.6619999999999999E-2</v>
      </c>
      <c r="O153" s="2">
        <f t="shared" si="27"/>
        <v>75.620999999999995</v>
      </c>
      <c r="P153" s="2">
        <f t="shared" si="26"/>
        <v>7.4790000000000001</v>
      </c>
      <c r="Q153" s="1">
        <v>62.243479999999998</v>
      </c>
      <c r="R153" s="44">
        <f t="shared" si="28"/>
        <v>4706.9142010799997</v>
      </c>
      <c r="S153" s="34">
        <f t="shared" si="29"/>
        <v>4706.9142010799997</v>
      </c>
      <c r="T153" s="3">
        <f t="shared" si="30"/>
        <v>465.51898691999997</v>
      </c>
      <c r="U153" s="4">
        <f t="shared" si="31"/>
        <v>9.8901098901098897E-2</v>
      </c>
      <c r="V153" s="23">
        <f>MATCH(G153,Workings!A:A,0)</f>
        <v>21</v>
      </c>
      <c r="W153" s="22">
        <f>IF(R153&lt;INDEX(Workings!E:E,'Savings from Apr 13 to Feb 14'!V153),1,0)</f>
        <v>1</v>
      </c>
      <c r="X153" s="22">
        <f>IF(AND('Savings from Apr 13 to Feb 14'!R153&gt;INDEX(Workings!E:E,'Savings from Apr 13 to Feb 14'!V153),'Savings from Apr 13 to Feb 14'!R153&lt;INDEX(Workings!F:F,'Savings from Apr 13 to Feb 14'!V153)),1,0)</f>
        <v>0</v>
      </c>
      <c r="Y153" s="22">
        <f>IF(R153&gt;INDEX(Workings!F:F,'Savings from Apr 13 to Feb 14'!V153),1,0)</f>
        <v>0</v>
      </c>
      <c r="Z153" s="3">
        <f t="shared" si="32"/>
        <v>4706.9142010799997</v>
      </c>
      <c r="AA153" s="3">
        <f t="shared" si="33"/>
        <v>0</v>
      </c>
      <c r="AB153" s="3">
        <f t="shared" si="34"/>
        <v>0</v>
      </c>
      <c r="AC153" s="3">
        <f>IF(AB153=0,0,(R153-INDEX(Workings!F:F,MATCH('Savings from Apr 13 to Feb 14'!G153,Workings!A:A,0))))*M153</f>
        <v>0</v>
      </c>
    </row>
    <row r="154" spans="1:29" hidden="1" x14ac:dyDescent="0.25">
      <c r="A154" s="22">
        <v>152</v>
      </c>
      <c r="B154" s="1" t="s">
        <v>422</v>
      </c>
      <c r="C154" s="1" t="s">
        <v>421</v>
      </c>
      <c r="D154" s="1" t="s">
        <v>15</v>
      </c>
      <c r="E154" s="1" t="s">
        <v>60</v>
      </c>
      <c r="F154" s="1" t="s">
        <v>423</v>
      </c>
      <c r="G154" s="1" t="s">
        <v>424</v>
      </c>
      <c r="H154" s="1" t="s">
        <v>87</v>
      </c>
      <c r="I154" s="1" t="s">
        <v>88</v>
      </c>
      <c r="J154" s="1">
        <v>10000</v>
      </c>
      <c r="K154" s="1" t="s">
        <v>88</v>
      </c>
      <c r="L154" s="1">
        <v>9500</v>
      </c>
      <c r="M154" s="31">
        <v>1</v>
      </c>
      <c r="N154" s="2">
        <v>1.6619999999999999E-2</v>
      </c>
      <c r="O154" s="2">
        <f t="shared" si="27"/>
        <v>157.88999999999999</v>
      </c>
      <c r="P154" s="2">
        <f t="shared" si="26"/>
        <v>8.31</v>
      </c>
      <c r="Q154" s="1">
        <v>62.243479999999998</v>
      </c>
      <c r="R154" s="44">
        <f t="shared" si="28"/>
        <v>9827.6230571999986</v>
      </c>
      <c r="S154" s="34">
        <f t="shared" si="29"/>
        <v>9827.6230571999986</v>
      </c>
      <c r="T154" s="3">
        <f t="shared" si="30"/>
        <v>517.2433188</v>
      </c>
      <c r="U154" s="4">
        <f t="shared" si="31"/>
        <v>5.2631578947368425E-2</v>
      </c>
      <c r="V154" s="23">
        <f>MATCH(G154,Workings!A:A,0)</f>
        <v>21</v>
      </c>
      <c r="W154" s="22">
        <f>IF(R154&lt;INDEX(Workings!E:E,'Savings from Apr 13 to Feb 14'!V154),1,0)</f>
        <v>0</v>
      </c>
      <c r="X154" s="22">
        <f>IF(AND('Savings from Apr 13 to Feb 14'!R154&gt;INDEX(Workings!E:E,'Savings from Apr 13 to Feb 14'!V154),'Savings from Apr 13 to Feb 14'!R154&lt;INDEX(Workings!F:F,'Savings from Apr 13 to Feb 14'!V154)),1,0)</f>
        <v>0</v>
      </c>
      <c r="Y154" s="22">
        <f>IF(R154&gt;INDEX(Workings!F:F,'Savings from Apr 13 to Feb 14'!V154),1,0)</f>
        <v>1</v>
      </c>
      <c r="Z154" s="3">
        <f t="shared" si="32"/>
        <v>0</v>
      </c>
      <c r="AA154" s="3">
        <f t="shared" si="33"/>
        <v>0</v>
      </c>
      <c r="AB154" s="3">
        <f t="shared" si="34"/>
        <v>9827.6230571999986</v>
      </c>
      <c r="AC154" s="3">
        <f>IF(AB154=0,0,(R154-INDEX(Workings!F:F,MATCH('Savings from Apr 13 to Feb 14'!G154,Workings!A:A,0))))*M154</f>
        <v>3927.6230571999986</v>
      </c>
    </row>
    <row r="155" spans="1:29" hidden="1" x14ac:dyDescent="0.25">
      <c r="A155" s="22">
        <v>153</v>
      </c>
      <c r="B155" s="1" t="s">
        <v>425</v>
      </c>
      <c r="C155" s="1" t="s">
        <v>421</v>
      </c>
      <c r="D155" s="1" t="s">
        <v>15</v>
      </c>
      <c r="E155" s="1" t="s">
        <v>426</v>
      </c>
      <c r="F155" s="1" t="s">
        <v>423</v>
      </c>
      <c r="G155" s="1" t="s">
        <v>424</v>
      </c>
      <c r="H155" s="1" t="s">
        <v>87</v>
      </c>
      <c r="I155" s="1" t="s">
        <v>88</v>
      </c>
      <c r="J155" s="1">
        <v>10000</v>
      </c>
      <c r="K155" s="1" t="s">
        <v>88</v>
      </c>
      <c r="L155" s="1">
        <v>9500</v>
      </c>
      <c r="M155" s="31">
        <v>1</v>
      </c>
      <c r="N155" s="2">
        <v>1.6619999999999999E-2</v>
      </c>
      <c r="O155" s="2">
        <f t="shared" si="27"/>
        <v>157.88999999999999</v>
      </c>
      <c r="P155" s="2">
        <f t="shared" si="26"/>
        <v>8.31</v>
      </c>
      <c r="Q155" s="1">
        <v>62.243479999999998</v>
      </c>
      <c r="R155" s="44">
        <f t="shared" si="28"/>
        <v>9827.6230571999986</v>
      </c>
      <c r="S155" s="34">
        <f t="shared" si="29"/>
        <v>9827.6230571999986</v>
      </c>
      <c r="T155" s="3">
        <f t="shared" si="30"/>
        <v>517.2433188</v>
      </c>
      <c r="U155" s="4">
        <f t="shared" si="31"/>
        <v>5.2631578947368425E-2</v>
      </c>
      <c r="V155" s="23">
        <f>MATCH(G155,Workings!A:A,0)</f>
        <v>21</v>
      </c>
      <c r="W155" s="22">
        <f>IF(R155&lt;INDEX(Workings!E:E,'Savings from Apr 13 to Feb 14'!V155),1,0)</f>
        <v>0</v>
      </c>
      <c r="X155" s="22">
        <f>IF(AND('Savings from Apr 13 to Feb 14'!R155&gt;INDEX(Workings!E:E,'Savings from Apr 13 to Feb 14'!V155),'Savings from Apr 13 to Feb 14'!R155&lt;INDEX(Workings!F:F,'Savings from Apr 13 to Feb 14'!V155)),1,0)</f>
        <v>0</v>
      </c>
      <c r="Y155" s="22">
        <f>IF(R155&gt;INDEX(Workings!F:F,'Savings from Apr 13 to Feb 14'!V155),1,0)</f>
        <v>1</v>
      </c>
      <c r="Z155" s="3">
        <f t="shared" si="32"/>
        <v>0</v>
      </c>
      <c r="AA155" s="3">
        <f t="shared" si="33"/>
        <v>0</v>
      </c>
      <c r="AB155" s="3">
        <f t="shared" si="34"/>
        <v>9827.6230571999986</v>
      </c>
      <c r="AC155" s="3">
        <f>IF(AB155=0,0,(R155-INDEX(Workings!F:F,MATCH('Savings from Apr 13 to Feb 14'!G155,Workings!A:A,0))))*M155</f>
        <v>3927.6230571999986</v>
      </c>
    </row>
    <row r="156" spans="1:29" hidden="1" x14ac:dyDescent="0.25">
      <c r="A156" s="22">
        <v>154</v>
      </c>
      <c r="B156" s="1" t="s">
        <v>459</v>
      </c>
      <c r="C156" s="1" t="s">
        <v>456</v>
      </c>
      <c r="D156" s="1" t="s">
        <v>25</v>
      </c>
      <c r="E156" s="1" t="s">
        <v>230</v>
      </c>
      <c r="F156" s="1" t="s">
        <v>460</v>
      </c>
      <c r="G156" s="1" t="s">
        <v>424</v>
      </c>
      <c r="H156" s="1" t="s">
        <v>87</v>
      </c>
      <c r="I156" s="1" t="s">
        <v>88</v>
      </c>
      <c r="J156" s="1">
        <v>5814</v>
      </c>
      <c r="K156" s="1" t="s">
        <v>88</v>
      </c>
      <c r="L156" s="1">
        <v>5750</v>
      </c>
      <c r="M156" s="31">
        <v>1</v>
      </c>
      <c r="N156" s="2">
        <v>1.619E-2</v>
      </c>
      <c r="O156" s="2">
        <f t="shared" si="27"/>
        <v>93.092500000000001</v>
      </c>
      <c r="P156" s="2">
        <f t="shared" si="26"/>
        <v>1.03616</v>
      </c>
      <c r="Q156" s="1">
        <v>61.917879999999997</v>
      </c>
      <c r="R156" s="44">
        <f t="shared" si="28"/>
        <v>5764.0902439000001</v>
      </c>
      <c r="S156" s="34">
        <f t="shared" si="29"/>
        <v>5764.0902439000001</v>
      </c>
      <c r="T156" s="3">
        <f t="shared" si="30"/>
        <v>64.156830540800001</v>
      </c>
      <c r="U156" s="4">
        <f t="shared" si="31"/>
        <v>1.1130434782608696E-2</v>
      </c>
      <c r="V156" s="23">
        <f>MATCH(G156,Workings!A:A,0)</f>
        <v>21</v>
      </c>
      <c r="W156" s="22">
        <f>IF(R156&lt;INDEX(Workings!E:E,'Savings from Apr 13 to Feb 14'!V156),1,0)</f>
        <v>0</v>
      </c>
      <c r="X156" s="22">
        <f>IF(AND('Savings from Apr 13 to Feb 14'!R156&gt;INDEX(Workings!E:E,'Savings from Apr 13 to Feb 14'!V156),'Savings from Apr 13 to Feb 14'!R156&lt;INDEX(Workings!F:F,'Savings from Apr 13 to Feb 14'!V156)),1,0)</f>
        <v>1</v>
      </c>
      <c r="Y156" s="22">
        <f>IF(R156&gt;INDEX(Workings!F:F,'Savings from Apr 13 to Feb 14'!V156),1,0)</f>
        <v>0</v>
      </c>
      <c r="Z156" s="3">
        <f t="shared" si="32"/>
        <v>0</v>
      </c>
      <c r="AA156" s="3">
        <f t="shared" si="33"/>
        <v>5764.0902439000001</v>
      </c>
      <c r="AB156" s="3">
        <f t="shared" si="34"/>
        <v>0</v>
      </c>
      <c r="AC156" s="3">
        <f>IF(AB156=0,0,(R156-INDEX(Workings!F:F,MATCH('Savings from Apr 13 to Feb 14'!G156,Workings!A:A,0))))*M156</f>
        <v>0</v>
      </c>
    </row>
    <row r="157" spans="1:29" hidden="1" x14ac:dyDescent="0.25">
      <c r="A157" s="22">
        <v>155</v>
      </c>
      <c r="B157" s="14" t="s">
        <v>534</v>
      </c>
      <c r="C157" s="14" t="s">
        <v>535</v>
      </c>
      <c r="D157" s="14" t="s">
        <v>25</v>
      </c>
      <c r="E157" s="14" t="s">
        <v>178</v>
      </c>
      <c r="F157" s="14" t="s">
        <v>536</v>
      </c>
      <c r="G157" s="1" t="s">
        <v>424</v>
      </c>
      <c r="H157" s="14" t="s">
        <v>87</v>
      </c>
      <c r="I157" s="14" t="s">
        <v>88</v>
      </c>
      <c r="J157" s="14">
        <v>4610</v>
      </c>
      <c r="K157" s="14" t="s">
        <v>88</v>
      </c>
      <c r="L157" s="14">
        <v>4600</v>
      </c>
      <c r="M157" s="31">
        <v>1</v>
      </c>
      <c r="N157" s="16">
        <v>1.619E-2</v>
      </c>
      <c r="O157" s="16">
        <f t="shared" si="27"/>
        <v>74.474000000000004</v>
      </c>
      <c r="P157" s="16">
        <v>0.16020000000000001</v>
      </c>
      <c r="Q157" s="14">
        <v>61.917879999999997</v>
      </c>
      <c r="R157" s="44">
        <f t="shared" si="28"/>
        <v>4611.2721951200001</v>
      </c>
      <c r="S157" s="34">
        <f t="shared" si="29"/>
        <v>4611.2721951200001</v>
      </c>
      <c r="T157" s="17">
        <f t="shared" si="30"/>
        <v>9.919244376</v>
      </c>
      <c r="U157" s="18">
        <f t="shared" si="31"/>
        <v>2.1510862851464941E-3</v>
      </c>
      <c r="V157" s="23">
        <f>MATCH(G157,Workings!A:A,0)</f>
        <v>21</v>
      </c>
      <c r="W157" s="22">
        <f>IF(R157&lt;INDEX(Workings!E:E,'Savings from Apr 13 to Feb 14'!V157),1,0)</f>
        <v>1</v>
      </c>
      <c r="X157" s="22">
        <f>IF(AND('Savings from Apr 13 to Feb 14'!R157&gt;INDEX(Workings!E:E,'Savings from Apr 13 to Feb 14'!V157),'Savings from Apr 13 to Feb 14'!R157&lt;INDEX(Workings!F:F,'Savings from Apr 13 to Feb 14'!V157)),1,0)</f>
        <v>0</v>
      </c>
      <c r="Y157" s="22">
        <f>IF(R157&gt;INDEX(Workings!F:F,'Savings from Apr 13 to Feb 14'!V157),1,0)</f>
        <v>0</v>
      </c>
      <c r="Z157" s="3">
        <f t="shared" si="32"/>
        <v>4611.2721951200001</v>
      </c>
      <c r="AA157" s="3">
        <f t="shared" si="33"/>
        <v>0</v>
      </c>
      <c r="AB157" s="3">
        <f t="shared" si="34"/>
        <v>0</v>
      </c>
      <c r="AC157" s="3">
        <f>IF(AB157=0,0,(R157-INDEX(Workings!F:F,MATCH('Savings from Apr 13 to Feb 14'!G157,Workings!A:A,0))))*M157</f>
        <v>0</v>
      </c>
    </row>
    <row r="158" spans="1:29" hidden="1" x14ac:dyDescent="0.25">
      <c r="A158" s="22">
        <v>156</v>
      </c>
      <c r="B158" s="1" t="s">
        <v>688</v>
      </c>
      <c r="C158" s="5">
        <v>41695</v>
      </c>
      <c r="D158" s="1" t="s">
        <v>15</v>
      </c>
      <c r="E158" s="1" t="s">
        <v>35</v>
      </c>
      <c r="F158" s="1" t="s">
        <v>689</v>
      </c>
      <c r="G158" s="1" t="s">
        <v>424</v>
      </c>
      <c r="H158" s="1" t="s">
        <v>87</v>
      </c>
      <c r="I158" s="1" t="s">
        <v>88</v>
      </c>
      <c r="J158" s="1">
        <v>4380</v>
      </c>
      <c r="K158" s="1" t="s">
        <v>88</v>
      </c>
      <c r="L158" s="1">
        <v>4280</v>
      </c>
      <c r="M158" s="31">
        <v>1</v>
      </c>
      <c r="N158" s="2">
        <v>1.619E-2</v>
      </c>
      <c r="O158" s="2">
        <f t="shared" si="27"/>
        <v>69.293199999999999</v>
      </c>
      <c r="P158" s="2">
        <f t="shared" ref="P158:P172" si="35">(J158-L158)*M158*N158</f>
        <v>1.619</v>
      </c>
      <c r="Q158" s="1">
        <v>61.901910000000001</v>
      </c>
      <c r="R158" s="44">
        <f t="shared" si="28"/>
        <v>4289.3814300120002</v>
      </c>
      <c r="S158" s="34">
        <f t="shared" si="29"/>
        <v>4289.3814300120002</v>
      </c>
      <c r="T158" s="3">
        <f t="shared" si="30"/>
        <v>100.21919229</v>
      </c>
      <c r="U158" s="4">
        <f t="shared" si="31"/>
        <v>2.336448598130841E-2</v>
      </c>
      <c r="V158" s="23">
        <f>MATCH(G158,Workings!A:A,0)</f>
        <v>21</v>
      </c>
      <c r="W158" s="22">
        <f>IF(R158&lt;INDEX(Workings!E:E,'Savings from Apr 13 to Feb 14'!V158),1,0)</f>
        <v>1</v>
      </c>
      <c r="X158" s="22">
        <f>IF(AND('Savings from Apr 13 to Feb 14'!R158&gt;INDEX(Workings!E:E,'Savings from Apr 13 to Feb 14'!V158),'Savings from Apr 13 to Feb 14'!R158&lt;INDEX(Workings!F:F,'Savings from Apr 13 to Feb 14'!V158)),1,0)</f>
        <v>0</v>
      </c>
      <c r="Y158" s="22">
        <f>IF(R158&gt;INDEX(Workings!F:F,'Savings from Apr 13 to Feb 14'!V158),1,0)</f>
        <v>0</v>
      </c>
      <c r="Z158" s="3">
        <f t="shared" si="32"/>
        <v>4289.3814300120002</v>
      </c>
      <c r="AA158" s="3">
        <f t="shared" si="33"/>
        <v>0</v>
      </c>
      <c r="AB158" s="3">
        <f t="shared" si="34"/>
        <v>0</v>
      </c>
      <c r="AC158" s="3">
        <f>IF(AB158=0,0,(R158-INDEX(Workings!F:F,MATCH('Savings from Apr 13 to Feb 14'!G158,Workings!A:A,0))))*M158</f>
        <v>0</v>
      </c>
    </row>
    <row r="159" spans="1:29" hidden="1" x14ac:dyDescent="0.25">
      <c r="A159" s="22">
        <v>157</v>
      </c>
      <c r="B159" s="1" t="s">
        <v>690</v>
      </c>
      <c r="C159" s="5">
        <v>41695</v>
      </c>
      <c r="D159" s="1" t="s">
        <v>15</v>
      </c>
      <c r="E159" s="1" t="s">
        <v>60</v>
      </c>
      <c r="F159" s="1" t="s">
        <v>689</v>
      </c>
      <c r="G159" s="1" t="s">
        <v>424</v>
      </c>
      <c r="H159" s="1" t="s">
        <v>87</v>
      </c>
      <c r="I159" s="1" t="s">
        <v>88</v>
      </c>
      <c r="J159" s="1">
        <v>4380</v>
      </c>
      <c r="K159" s="1" t="s">
        <v>88</v>
      </c>
      <c r="L159" s="1">
        <v>4280</v>
      </c>
      <c r="M159" s="31">
        <v>1</v>
      </c>
      <c r="N159" s="2">
        <v>1.619E-2</v>
      </c>
      <c r="O159" s="2">
        <f t="shared" si="27"/>
        <v>69.293199999999999</v>
      </c>
      <c r="P159" s="2">
        <f t="shared" si="35"/>
        <v>1.619</v>
      </c>
      <c r="Q159" s="1">
        <v>61.901910000000001</v>
      </c>
      <c r="R159" s="44">
        <f t="shared" si="28"/>
        <v>4289.3814300120002</v>
      </c>
      <c r="S159" s="34">
        <f t="shared" si="29"/>
        <v>4289.3814300120002</v>
      </c>
      <c r="T159" s="3">
        <f t="shared" si="30"/>
        <v>100.21919229</v>
      </c>
      <c r="U159" s="4">
        <f t="shared" si="31"/>
        <v>2.336448598130841E-2</v>
      </c>
      <c r="V159" s="23">
        <f>MATCH(G159,Workings!A:A,0)</f>
        <v>21</v>
      </c>
      <c r="W159" s="22">
        <f>IF(R159&lt;INDEX(Workings!E:E,'Savings from Apr 13 to Feb 14'!V159),1,0)</f>
        <v>1</v>
      </c>
      <c r="X159" s="22">
        <f>IF(AND('Savings from Apr 13 to Feb 14'!R159&gt;INDEX(Workings!E:E,'Savings from Apr 13 to Feb 14'!V159),'Savings from Apr 13 to Feb 14'!R159&lt;INDEX(Workings!F:F,'Savings from Apr 13 to Feb 14'!V159)),1,0)</f>
        <v>0</v>
      </c>
      <c r="Y159" s="22">
        <f>IF(R159&gt;INDEX(Workings!F:F,'Savings from Apr 13 to Feb 14'!V159),1,0)</f>
        <v>0</v>
      </c>
      <c r="Z159" s="3">
        <f t="shared" si="32"/>
        <v>4289.3814300120002</v>
      </c>
      <c r="AA159" s="3">
        <f t="shared" si="33"/>
        <v>0</v>
      </c>
      <c r="AB159" s="3">
        <f t="shared" si="34"/>
        <v>0</v>
      </c>
      <c r="AC159" s="3">
        <f>IF(AB159=0,0,(R159-INDEX(Workings!F:F,MATCH('Savings from Apr 13 to Feb 14'!G159,Workings!A:A,0))))*M159</f>
        <v>0</v>
      </c>
    </row>
    <row r="160" spans="1:29" hidden="1" x14ac:dyDescent="0.25">
      <c r="A160" s="22">
        <v>158</v>
      </c>
      <c r="B160" s="1" t="s">
        <v>691</v>
      </c>
      <c r="C160" s="5">
        <v>41695</v>
      </c>
      <c r="D160" s="1" t="s">
        <v>25</v>
      </c>
      <c r="E160" s="1" t="s">
        <v>178</v>
      </c>
      <c r="F160" s="1" t="s">
        <v>689</v>
      </c>
      <c r="G160" s="1" t="s">
        <v>424</v>
      </c>
      <c r="H160" s="1" t="s">
        <v>87</v>
      </c>
      <c r="I160" s="1" t="s">
        <v>88</v>
      </c>
      <c r="J160" s="1">
        <v>4380</v>
      </c>
      <c r="K160" s="1" t="s">
        <v>88</v>
      </c>
      <c r="L160" s="1">
        <v>4280</v>
      </c>
      <c r="M160" s="31">
        <v>2</v>
      </c>
      <c r="N160" s="2">
        <v>1.619E-2</v>
      </c>
      <c r="O160" s="2">
        <f t="shared" si="27"/>
        <v>138.5864</v>
      </c>
      <c r="P160" s="2">
        <f t="shared" si="35"/>
        <v>3.238</v>
      </c>
      <c r="Q160" s="1">
        <v>61.901910000000001</v>
      </c>
      <c r="R160" s="44">
        <f t="shared" si="28"/>
        <v>4289.3814300120002</v>
      </c>
      <c r="S160" s="34">
        <f t="shared" si="29"/>
        <v>8578.7628600240005</v>
      </c>
      <c r="T160" s="3">
        <f t="shared" si="30"/>
        <v>200.43838457999999</v>
      </c>
      <c r="U160" s="4">
        <f t="shared" si="31"/>
        <v>2.336448598130841E-2</v>
      </c>
      <c r="V160" s="23">
        <f>MATCH(G160,Workings!A:A,0)</f>
        <v>21</v>
      </c>
      <c r="W160" s="22">
        <f>IF(R160&lt;INDEX(Workings!E:E,'Savings from Apr 13 to Feb 14'!V160),1,0)</f>
        <v>1</v>
      </c>
      <c r="X160" s="22">
        <f>IF(AND('Savings from Apr 13 to Feb 14'!R160&gt;INDEX(Workings!E:E,'Savings from Apr 13 to Feb 14'!V160),'Savings from Apr 13 to Feb 14'!R160&lt;INDEX(Workings!F:F,'Savings from Apr 13 to Feb 14'!V160)),1,0)</f>
        <v>0</v>
      </c>
      <c r="Y160" s="22">
        <f>IF(R160&gt;INDEX(Workings!F:F,'Savings from Apr 13 to Feb 14'!V160),1,0)</f>
        <v>0</v>
      </c>
      <c r="Z160" s="3">
        <f t="shared" si="32"/>
        <v>8578.7628600240005</v>
      </c>
      <c r="AA160" s="3">
        <f t="shared" si="33"/>
        <v>0</v>
      </c>
      <c r="AB160" s="3">
        <f t="shared" si="34"/>
        <v>0</v>
      </c>
      <c r="AC160" s="3">
        <f>IF(AB160=0,0,(R160-INDEX(Workings!F:F,MATCH('Savings from Apr 13 to Feb 14'!G160,Workings!A:A,0))))*M160</f>
        <v>0</v>
      </c>
    </row>
    <row r="161" spans="1:29" hidden="1" x14ac:dyDescent="0.25">
      <c r="A161" s="22">
        <v>159</v>
      </c>
      <c r="B161" s="1" t="s">
        <v>731</v>
      </c>
      <c r="C161" s="5">
        <v>41681</v>
      </c>
      <c r="D161" s="1" t="s">
        <v>25</v>
      </c>
      <c r="E161" s="1" t="s">
        <v>732</v>
      </c>
      <c r="F161" s="1" t="s">
        <v>733</v>
      </c>
      <c r="G161" s="1" t="s">
        <v>424</v>
      </c>
      <c r="H161" s="1" t="s">
        <v>87</v>
      </c>
      <c r="I161" s="1" t="s">
        <v>88</v>
      </c>
      <c r="J161" s="1">
        <v>4700</v>
      </c>
      <c r="K161" s="1" t="s">
        <v>88</v>
      </c>
      <c r="L161" s="1">
        <v>3700</v>
      </c>
      <c r="M161" s="31">
        <v>1</v>
      </c>
      <c r="N161" s="2">
        <v>1.619E-2</v>
      </c>
      <c r="O161" s="2">
        <f t="shared" si="27"/>
        <v>59.902999999999999</v>
      </c>
      <c r="P161" s="2">
        <f t="shared" si="35"/>
        <v>16.190000000000001</v>
      </c>
      <c r="Q161" s="1">
        <v>61.901910000000001</v>
      </c>
      <c r="R161" s="44">
        <f t="shared" si="28"/>
        <v>3708.1101147300001</v>
      </c>
      <c r="S161" s="34">
        <f t="shared" si="29"/>
        <v>3708.1101147300001</v>
      </c>
      <c r="T161" s="3">
        <f t="shared" si="30"/>
        <v>1002.1919229000001</v>
      </c>
      <c r="U161" s="4">
        <f t="shared" si="31"/>
        <v>0.27027027027027029</v>
      </c>
      <c r="V161" s="23">
        <f>MATCH(G161,Workings!A:A,0)</f>
        <v>21</v>
      </c>
      <c r="W161" s="22">
        <f>IF(R161&lt;INDEX(Workings!E:E,'Savings from Apr 13 to Feb 14'!V161),1,0)</f>
        <v>1</v>
      </c>
      <c r="X161" s="22">
        <f>IF(AND('Savings from Apr 13 to Feb 14'!R161&gt;INDEX(Workings!E:E,'Savings from Apr 13 to Feb 14'!V161),'Savings from Apr 13 to Feb 14'!R161&lt;INDEX(Workings!F:F,'Savings from Apr 13 to Feb 14'!V161)),1,0)</f>
        <v>0</v>
      </c>
      <c r="Y161" s="22">
        <f>IF(R161&gt;INDEX(Workings!F:F,'Savings from Apr 13 to Feb 14'!V161),1,0)</f>
        <v>0</v>
      </c>
      <c r="Z161" s="3">
        <f t="shared" si="32"/>
        <v>3708.1101147300001</v>
      </c>
      <c r="AA161" s="3">
        <f t="shared" si="33"/>
        <v>0</v>
      </c>
      <c r="AB161" s="3">
        <f t="shared" si="34"/>
        <v>0</v>
      </c>
      <c r="AC161" s="3">
        <f>IF(AB161=0,0,(R161-INDEX(Workings!F:F,MATCH('Savings from Apr 13 to Feb 14'!G161,Workings!A:A,0))))*M161</f>
        <v>0</v>
      </c>
    </row>
    <row r="162" spans="1:29" hidden="1" x14ac:dyDescent="0.25">
      <c r="A162" s="22">
        <v>160</v>
      </c>
      <c r="B162" s="1" t="s">
        <v>372</v>
      </c>
      <c r="C162" s="22" t="s">
        <v>368</v>
      </c>
      <c r="D162" s="1" t="s">
        <v>15</v>
      </c>
      <c r="E162" s="1" t="s">
        <v>369</v>
      </c>
      <c r="F162" s="1" t="s">
        <v>373</v>
      </c>
      <c r="G162" s="1" t="s">
        <v>374</v>
      </c>
      <c r="H162" s="1" t="s">
        <v>50</v>
      </c>
      <c r="I162" s="1" t="s">
        <v>23</v>
      </c>
      <c r="J162" s="1">
        <v>230</v>
      </c>
      <c r="K162" s="1" t="s">
        <v>23</v>
      </c>
      <c r="L162" s="1">
        <v>220</v>
      </c>
      <c r="M162" s="31">
        <v>1</v>
      </c>
      <c r="N162" s="2">
        <v>1</v>
      </c>
      <c r="O162" s="2">
        <f t="shared" si="27"/>
        <v>220</v>
      </c>
      <c r="P162" s="2">
        <f t="shared" si="35"/>
        <v>10</v>
      </c>
      <c r="Q162" s="1">
        <v>62.243479999999998</v>
      </c>
      <c r="R162" s="44">
        <f t="shared" si="28"/>
        <v>13693.5656</v>
      </c>
      <c r="S162" s="34">
        <f t="shared" si="29"/>
        <v>13693.5656</v>
      </c>
      <c r="T162" s="3">
        <f t="shared" si="30"/>
        <v>622.4348</v>
      </c>
      <c r="U162" s="4">
        <f t="shared" si="31"/>
        <v>4.5454545454545456E-2</v>
      </c>
      <c r="V162" s="23">
        <f>MATCH(G162,Workings!A:A,0)</f>
        <v>65</v>
      </c>
      <c r="W162" s="22">
        <f>IF(R162&lt;INDEX(Workings!E:E,'Savings from Apr 13 to Feb 14'!V162),1,0)</f>
        <v>0</v>
      </c>
      <c r="X162" s="22">
        <f>IF(AND('Savings from Apr 13 to Feb 14'!R162&gt;INDEX(Workings!E:E,'Savings from Apr 13 to Feb 14'!V162),'Savings from Apr 13 to Feb 14'!R162&lt;INDEX(Workings!F:F,'Savings from Apr 13 to Feb 14'!V162)),1,0)</f>
        <v>1</v>
      </c>
      <c r="Y162" s="22">
        <f>IF(R162&gt;INDEX(Workings!F:F,'Savings from Apr 13 to Feb 14'!V162),1,0)</f>
        <v>0</v>
      </c>
      <c r="Z162" s="3">
        <f t="shared" si="32"/>
        <v>0</v>
      </c>
      <c r="AA162" s="3">
        <f t="shared" si="33"/>
        <v>13693.5656</v>
      </c>
      <c r="AB162" s="3">
        <f t="shared" si="34"/>
        <v>0</v>
      </c>
      <c r="AC162" s="3">
        <f>IF(AB162=0,0,(R162-INDEX(Workings!F:F,MATCH('Savings from Apr 13 to Feb 14'!G162,Workings!A:A,0))))*M162</f>
        <v>0</v>
      </c>
    </row>
    <row r="163" spans="1:29" hidden="1" x14ac:dyDescent="0.25">
      <c r="A163" s="22">
        <v>161</v>
      </c>
      <c r="B163" s="1" t="s">
        <v>37</v>
      </c>
      <c r="C163" s="5">
        <v>41373</v>
      </c>
      <c r="D163" s="1" t="s">
        <v>15</v>
      </c>
      <c r="E163" s="1" t="s">
        <v>38</v>
      </c>
      <c r="F163" s="1" t="s">
        <v>39</v>
      </c>
      <c r="G163" s="1" t="s">
        <v>40</v>
      </c>
      <c r="H163" s="1" t="s">
        <v>41</v>
      </c>
      <c r="I163" s="1" t="s">
        <v>32</v>
      </c>
      <c r="J163" s="1">
        <v>171</v>
      </c>
      <c r="K163" s="1" t="s">
        <v>32</v>
      </c>
      <c r="L163" s="1">
        <v>161</v>
      </c>
      <c r="M163" s="31">
        <v>3</v>
      </c>
      <c r="N163" s="2">
        <v>1.3059000000000001</v>
      </c>
      <c r="O163" s="2">
        <f t="shared" si="27"/>
        <v>630.74970000000008</v>
      </c>
      <c r="P163" s="2">
        <f t="shared" si="35"/>
        <v>39.177</v>
      </c>
      <c r="Q163" s="1">
        <v>55.799210000000002</v>
      </c>
      <c r="R163" s="44">
        <f t="shared" si="28"/>
        <v>11731.778322579003</v>
      </c>
      <c r="S163" s="34">
        <f t="shared" si="29"/>
        <v>35195.334967737006</v>
      </c>
      <c r="T163" s="3">
        <f t="shared" si="30"/>
        <v>2186.04565017</v>
      </c>
      <c r="U163" s="4">
        <f t="shared" si="31"/>
        <v>6.2111801242236017E-2</v>
      </c>
      <c r="V163" s="23">
        <f>MATCH(G163,Workings!A:A,0)</f>
        <v>8</v>
      </c>
      <c r="W163" s="22">
        <f>IF(R163&lt;INDEX(Workings!E:E,'Savings from Apr 13 to Feb 14'!V163),1,0)</f>
        <v>0</v>
      </c>
      <c r="X163" s="22">
        <f>IF(AND('Savings from Apr 13 to Feb 14'!R163&gt;INDEX(Workings!E:E,'Savings from Apr 13 to Feb 14'!V163),'Savings from Apr 13 to Feb 14'!R163&lt;INDEX(Workings!F:F,'Savings from Apr 13 to Feb 14'!V163)),1,0)</f>
        <v>1</v>
      </c>
      <c r="Y163" s="22">
        <f>IF(R163&gt;INDEX(Workings!F:F,'Savings from Apr 13 to Feb 14'!V163),1,0)</f>
        <v>0</v>
      </c>
      <c r="Z163" s="3">
        <f t="shared" si="32"/>
        <v>0</v>
      </c>
      <c r="AA163" s="3">
        <f t="shared" si="33"/>
        <v>35195.334967737006</v>
      </c>
      <c r="AB163" s="3">
        <f t="shared" si="34"/>
        <v>0</v>
      </c>
      <c r="AC163" s="3">
        <f>IF(AB163=0,0,(R163-INDEX(Workings!F:F,MATCH('Savings from Apr 13 to Feb 14'!G163,Workings!A:A,0))))*M163</f>
        <v>0</v>
      </c>
    </row>
    <row r="164" spans="1:29" hidden="1" x14ac:dyDescent="0.25">
      <c r="A164" s="22">
        <v>162</v>
      </c>
      <c r="B164" s="1" t="s">
        <v>42</v>
      </c>
      <c r="C164" s="5">
        <v>41373</v>
      </c>
      <c r="D164" s="1" t="s">
        <v>15</v>
      </c>
      <c r="E164" s="1" t="s">
        <v>43</v>
      </c>
      <c r="F164" s="1" t="s">
        <v>44</v>
      </c>
      <c r="G164" s="1" t="s">
        <v>40</v>
      </c>
      <c r="H164" s="1" t="s">
        <v>41</v>
      </c>
      <c r="I164" s="1" t="s">
        <v>32</v>
      </c>
      <c r="J164" s="1">
        <v>215</v>
      </c>
      <c r="K164" s="1" t="s">
        <v>32</v>
      </c>
      <c r="L164" s="1">
        <v>205</v>
      </c>
      <c r="M164" s="31">
        <v>4</v>
      </c>
      <c r="N164" s="2">
        <v>1.3059000000000001</v>
      </c>
      <c r="O164" s="2">
        <f t="shared" si="27"/>
        <v>1070.838</v>
      </c>
      <c r="P164" s="2">
        <f t="shared" si="35"/>
        <v>52.236000000000004</v>
      </c>
      <c r="Q164" s="1">
        <v>55.799210000000002</v>
      </c>
      <c r="R164" s="44">
        <f t="shared" si="28"/>
        <v>14937.978609495</v>
      </c>
      <c r="S164" s="34">
        <f t="shared" si="29"/>
        <v>59751.914437979998</v>
      </c>
      <c r="T164" s="3">
        <f t="shared" si="30"/>
        <v>2914.7275335600002</v>
      </c>
      <c r="U164" s="4">
        <f t="shared" si="31"/>
        <v>4.878048780487805E-2</v>
      </c>
      <c r="V164" s="23">
        <f>MATCH(G164,Workings!A:A,0)</f>
        <v>8</v>
      </c>
      <c r="W164" s="22">
        <f>IF(R164&lt;INDEX(Workings!E:E,'Savings from Apr 13 to Feb 14'!V164),1,0)</f>
        <v>0</v>
      </c>
      <c r="X164" s="22">
        <f>IF(AND('Savings from Apr 13 to Feb 14'!R164&gt;INDEX(Workings!E:E,'Savings from Apr 13 to Feb 14'!V164),'Savings from Apr 13 to Feb 14'!R164&lt;INDEX(Workings!F:F,'Savings from Apr 13 to Feb 14'!V164)),1,0)</f>
        <v>0</v>
      </c>
      <c r="Y164" s="22">
        <f>IF(R164&gt;INDEX(Workings!F:F,'Savings from Apr 13 to Feb 14'!V164),1,0)</f>
        <v>1</v>
      </c>
      <c r="Z164" s="3">
        <f t="shared" si="32"/>
        <v>0</v>
      </c>
      <c r="AA164" s="3">
        <f t="shared" si="33"/>
        <v>0</v>
      </c>
      <c r="AB164" s="3">
        <f t="shared" si="34"/>
        <v>59751.914437979998</v>
      </c>
      <c r="AC164" s="3">
        <f>IF(AB164=0,0,(R164-INDEX(Workings!F:F,MATCH('Savings from Apr 13 to Feb 14'!G164,Workings!A:A,0))))*M164</f>
        <v>12711.914437979998</v>
      </c>
    </row>
    <row r="165" spans="1:29" hidden="1" x14ac:dyDescent="0.25">
      <c r="A165" s="22">
        <v>163</v>
      </c>
      <c r="B165" s="1" t="s">
        <v>45</v>
      </c>
      <c r="C165" s="5">
        <v>41373</v>
      </c>
      <c r="D165" s="1" t="s">
        <v>15</v>
      </c>
      <c r="E165" s="1" t="s">
        <v>43</v>
      </c>
      <c r="F165" s="1" t="s">
        <v>39</v>
      </c>
      <c r="G165" s="1" t="s">
        <v>40</v>
      </c>
      <c r="H165" s="1" t="s">
        <v>41</v>
      </c>
      <c r="I165" s="1" t="s">
        <v>32</v>
      </c>
      <c r="J165" s="1">
        <v>171</v>
      </c>
      <c r="K165" s="1" t="s">
        <v>32</v>
      </c>
      <c r="L165" s="1">
        <v>161</v>
      </c>
      <c r="M165" s="31">
        <v>3</v>
      </c>
      <c r="N165" s="2">
        <v>1.3059000000000001</v>
      </c>
      <c r="O165" s="2">
        <f t="shared" si="27"/>
        <v>630.74970000000008</v>
      </c>
      <c r="P165" s="2">
        <f t="shared" si="35"/>
        <v>39.177</v>
      </c>
      <c r="Q165" s="1">
        <v>55.799210000000002</v>
      </c>
      <c r="R165" s="44">
        <f t="shared" si="28"/>
        <v>11731.778322579003</v>
      </c>
      <c r="S165" s="34">
        <f t="shared" si="29"/>
        <v>35195.334967737006</v>
      </c>
      <c r="T165" s="3">
        <f t="shared" si="30"/>
        <v>2186.04565017</v>
      </c>
      <c r="U165" s="4">
        <f t="shared" si="31"/>
        <v>6.2111801242236017E-2</v>
      </c>
      <c r="V165" s="23">
        <f>MATCH(G165,Workings!A:A,0)</f>
        <v>8</v>
      </c>
      <c r="W165" s="22">
        <f>IF(R165&lt;INDEX(Workings!E:E,'Savings from Apr 13 to Feb 14'!V165),1,0)</f>
        <v>0</v>
      </c>
      <c r="X165" s="22">
        <f>IF(AND('Savings from Apr 13 to Feb 14'!R165&gt;INDEX(Workings!E:E,'Savings from Apr 13 to Feb 14'!V165),'Savings from Apr 13 to Feb 14'!R165&lt;INDEX(Workings!F:F,'Savings from Apr 13 to Feb 14'!V165)),1,0)</f>
        <v>1</v>
      </c>
      <c r="Y165" s="22">
        <f>IF(R165&gt;INDEX(Workings!F:F,'Savings from Apr 13 to Feb 14'!V165),1,0)</f>
        <v>0</v>
      </c>
      <c r="Z165" s="3">
        <f t="shared" si="32"/>
        <v>0</v>
      </c>
      <c r="AA165" s="3">
        <f t="shared" si="33"/>
        <v>35195.334967737006</v>
      </c>
      <c r="AB165" s="3">
        <f t="shared" si="34"/>
        <v>0</v>
      </c>
      <c r="AC165" s="3">
        <f>IF(AB165=0,0,(R165-INDEX(Workings!F:F,MATCH('Savings from Apr 13 to Feb 14'!G165,Workings!A:A,0))))*M165</f>
        <v>0</v>
      </c>
    </row>
    <row r="166" spans="1:29" hidden="1" x14ac:dyDescent="0.25">
      <c r="A166" s="22">
        <v>164</v>
      </c>
      <c r="B166" s="1" t="s">
        <v>65</v>
      </c>
      <c r="C166" s="5">
        <v>41417</v>
      </c>
      <c r="D166" s="1" t="s">
        <v>15</v>
      </c>
      <c r="E166" s="1" t="s">
        <v>66</v>
      </c>
      <c r="F166" s="1" t="s">
        <v>67</v>
      </c>
      <c r="G166" s="1" t="s">
        <v>40</v>
      </c>
      <c r="H166" s="1" t="s">
        <v>41</v>
      </c>
      <c r="I166" s="1" t="s">
        <v>32</v>
      </c>
      <c r="J166" s="1">
        <v>186</v>
      </c>
      <c r="K166" s="1" t="s">
        <v>32</v>
      </c>
      <c r="L166" s="1">
        <v>176</v>
      </c>
      <c r="M166" s="31">
        <v>5</v>
      </c>
      <c r="N166" s="2">
        <v>1.3059000000000001</v>
      </c>
      <c r="O166" s="2">
        <f t="shared" si="27"/>
        <v>1149.192</v>
      </c>
      <c r="P166" s="2">
        <f t="shared" si="35"/>
        <v>65.295000000000002</v>
      </c>
      <c r="Q166" s="1">
        <v>55.799210000000002</v>
      </c>
      <c r="R166" s="44">
        <f t="shared" si="28"/>
        <v>12824.801147664</v>
      </c>
      <c r="S166" s="34">
        <f t="shared" si="29"/>
        <v>64124.005738320004</v>
      </c>
      <c r="T166" s="3">
        <f t="shared" si="30"/>
        <v>3643.4094169500004</v>
      </c>
      <c r="U166" s="4">
        <f t="shared" si="31"/>
        <v>5.6818181818181823E-2</v>
      </c>
      <c r="V166" s="23">
        <f>MATCH(G166,Workings!A:A,0)</f>
        <v>8</v>
      </c>
      <c r="W166" s="22">
        <f>IF(R166&lt;INDEX(Workings!E:E,'Savings from Apr 13 to Feb 14'!V166),1,0)</f>
        <v>0</v>
      </c>
      <c r="X166" s="22">
        <f>IF(AND('Savings from Apr 13 to Feb 14'!R166&gt;INDEX(Workings!E:E,'Savings from Apr 13 to Feb 14'!V166),'Savings from Apr 13 to Feb 14'!R166&lt;INDEX(Workings!F:F,'Savings from Apr 13 to Feb 14'!V166)),1,0)</f>
        <v>0</v>
      </c>
      <c r="Y166" s="22">
        <f>IF(R166&gt;INDEX(Workings!F:F,'Savings from Apr 13 to Feb 14'!V166),1,0)</f>
        <v>1</v>
      </c>
      <c r="Z166" s="3">
        <f t="shared" si="32"/>
        <v>0</v>
      </c>
      <c r="AA166" s="3">
        <f t="shared" si="33"/>
        <v>0</v>
      </c>
      <c r="AB166" s="3">
        <f t="shared" si="34"/>
        <v>64124.005738320004</v>
      </c>
      <c r="AC166" s="3">
        <f>IF(AB166=0,0,(R166-INDEX(Workings!F:F,MATCH('Savings from Apr 13 to Feb 14'!G166,Workings!A:A,0))))*M166</f>
        <v>5324.0057383200019</v>
      </c>
    </row>
    <row r="167" spans="1:29" hidden="1" x14ac:dyDescent="0.25">
      <c r="A167" s="22">
        <v>165</v>
      </c>
      <c r="B167" s="1" t="s">
        <v>208</v>
      </c>
      <c r="C167" s="1" t="s">
        <v>209</v>
      </c>
      <c r="D167" s="1" t="s">
        <v>15</v>
      </c>
      <c r="E167" s="1" t="s">
        <v>66</v>
      </c>
      <c r="F167" s="1" t="s">
        <v>210</v>
      </c>
      <c r="G167" s="1" t="s">
        <v>40</v>
      </c>
      <c r="H167" s="1" t="s">
        <v>211</v>
      </c>
      <c r="I167" s="1" t="s">
        <v>23</v>
      </c>
      <c r="J167" s="1">
        <v>130</v>
      </c>
      <c r="K167" s="1" t="s">
        <v>23</v>
      </c>
      <c r="L167" s="1">
        <v>120</v>
      </c>
      <c r="M167" s="31">
        <v>5</v>
      </c>
      <c r="N167" s="2">
        <v>1</v>
      </c>
      <c r="O167" s="2">
        <f t="shared" si="27"/>
        <v>600</v>
      </c>
      <c r="P167" s="2">
        <f t="shared" si="35"/>
        <v>50</v>
      </c>
      <c r="Q167" s="1">
        <v>62.243479999999998</v>
      </c>
      <c r="R167" s="44">
        <f t="shared" si="28"/>
        <v>7469.217599999999</v>
      </c>
      <c r="S167" s="34">
        <f t="shared" si="29"/>
        <v>37346.087999999996</v>
      </c>
      <c r="T167" s="3">
        <f t="shared" si="30"/>
        <v>3112.174</v>
      </c>
      <c r="U167" s="4">
        <f t="shared" si="31"/>
        <v>8.3333333333333343E-2</v>
      </c>
      <c r="V167" s="23">
        <f>MATCH(G167,Workings!A:A,0)</f>
        <v>8</v>
      </c>
      <c r="W167" s="22">
        <f>IF(R167&lt;INDEX(Workings!E:E,'Savings from Apr 13 to Feb 14'!V167),1,0)</f>
        <v>1</v>
      </c>
      <c r="X167" s="22">
        <f>IF(AND('Savings from Apr 13 to Feb 14'!R167&gt;INDEX(Workings!E:E,'Savings from Apr 13 to Feb 14'!V167),'Savings from Apr 13 to Feb 14'!R167&lt;INDEX(Workings!F:F,'Savings from Apr 13 to Feb 14'!V167)),1,0)</f>
        <v>0</v>
      </c>
      <c r="Y167" s="22">
        <f>IF(R167&gt;INDEX(Workings!F:F,'Savings from Apr 13 to Feb 14'!V167),1,0)</f>
        <v>0</v>
      </c>
      <c r="Z167" s="3">
        <f t="shared" si="32"/>
        <v>37346.087999999996</v>
      </c>
      <c r="AA167" s="3">
        <f t="shared" si="33"/>
        <v>0</v>
      </c>
      <c r="AB167" s="3">
        <f t="shared" si="34"/>
        <v>0</v>
      </c>
      <c r="AC167" s="3">
        <f>IF(AB167=0,0,(R167-INDEX(Workings!F:F,MATCH('Savings from Apr 13 to Feb 14'!G167,Workings!A:A,0))))*M167</f>
        <v>0</v>
      </c>
    </row>
    <row r="168" spans="1:29" hidden="1" x14ac:dyDescent="0.25">
      <c r="A168" s="22">
        <v>166</v>
      </c>
      <c r="B168" s="1" t="s">
        <v>212</v>
      </c>
      <c r="C168" s="1" t="s">
        <v>209</v>
      </c>
      <c r="D168" s="1" t="s">
        <v>15</v>
      </c>
      <c r="E168" s="1" t="s">
        <v>213</v>
      </c>
      <c r="F168" s="1" t="s">
        <v>210</v>
      </c>
      <c r="G168" s="1" t="s">
        <v>40</v>
      </c>
      <c r="H168" s="1" t="s">
        <v>211</v>
      </c>
      <c r="I168" s="1" t="s">
        <v>23</v>
      </c>
      <c r="J168" s="1">
        <v>130</v>
      </c>
      <c r="K168" s="1" t="s">
        <v>23</v>
      </c>
      <c r="L168" s="1">
        <v>120</v>
      </c>
      <c r="M168" s="31">
        <v>5</v>
      </c>
      <c r="N168" s="2">
        <v>1</v>
      </c>
      <c r="O168" s="2">
        <f t="shared" si="27"/>
        <v>600</v>
      </c>
      <c r="P168" s="2">
        <f t="shared" si="35"/>
        <v>50</v>
      </c>
      <c r="Q168" s="1">
        <v>62.243479999999998</v>
      </c>
      <c r="R168" s="44">
        <f t="shared" si="28"/>
        <v>7469.217599999999</v>
      </c>
      <c r="S168" s="34">
        <f t="shared" si="29"/>
        <v>37346.087999999996</v>
      </c>
      <c r="T168" s="3">
        <f t="shared" si="30"/>
        <v>3112.174</v>
      </c>
      <c r="U168" s="4">
        <f t="shared" si="31"/>
        <v>8.3333333333333343E-2</v>
      </c>
      <c r="V168" s="23">
        <f>MATCH(G168,Workings!A:A,0)</f>
        <v>8</v>
      </c>
      <c r="W168" s="22">
        <f>IF(R168&lt;INDEX(Workings!E:E,'Savings from Apr 13 to Feb 14'!V168),1,0)</f>
        <v>1</v>
      </c>
      <c r="X168" s="22">
        <f>IF(AND('Savings from Apr 13 to Feb 14'!R168&gt;INDEX(Workings!E:E,'Savings from Apr 13 to Feb 14'!V168),'Savings from Apr 13 to Feb 14'!R168&lt;INDEX(Workings!F:F,'Savings from Apr 13 to Feb 14'!V168)),1,0)</f>
        <v>0</v>
      </c>
      <c r="Y168" s="22">
        <f>IF(R168&gt;INDEX(Workings!F:F,'Savings from Apr 13 to Feb 14'!V168),1,0)</f>
        <v>0</v>
      </c>
      <c r="Z168" s="3">
        <f t="shared" si="32"/>
        <v>37346.087999999996</v>
      </c>
      <c r="AA168" s="3">
        <f t="shared" si="33"/>
        <v>0</v>
      </c>
      <c r="AB168" s="3">
        <f t="shared" si="34"/>
        <v>0</v>
      </c>
      <c r="AC168" s="3">
        <f>IF(AB168=0,0,(R168-INDEX(Workings!F:F,MATCH('Savings from Apr 13 to Feb 14'!G168,Workings!A:A,0))))*M168</f>
        <v>0</v>
      </c>
    </row>
    <row r="169" spans="1:29" hidden="1" x14ac:dyDescent="0.25">
      <c r="A169" s="22">
        <v>167</v>
      </c>
      <c r="B169" s="1" t="s">
        <v>415</v>
      </c>
      <c r="C169" s="1" t="s">
        <v>407</v>
      </c>
      <c r="D169" s="1" t="s">
        <v>15</v>
      </c>
      <c r="E169" s="1" t="s">
        <v>66</v>
      </c>
      <c r="F169" s="1" t="s">
        <v>67</v>
      </c>
      <c r="G169" s="1" t="s">
        <v>40</v>
      </c>
      <c r="H169" s="1" t="s">
        <v>41</v>
      </c>
      <c r="I169" s="1" t="s">
        <v>32</v>
      </c>
      <c r="J169" s="1">
        <v>190</v>
      </c>
      <c r="K169" s="1" t="s">
        <v>32</v>
      </c>
      <c r="L169" s="1">
        <v>180</v>
      </c>
      <c r="M169" s="31">
        <v>5</v>
      </c>
      <c r="N169" s="7">
        <v>1.3247</v>
      </c>
      <c r="O169" s="2">
        <f t="shared" si="27"/>
        <v>1192.23</v>
      </c>
      <c r="P169" s="2">
        <f t="shared" si="35"/>
        <v>66.234999999999999</v>
      </c>
      <c r="Q169" s="1">
        <v>62.243479999999998</v>
      </c>
      <c r="R169" s="44">
        <f t="shared" si="28"/>
        <v>14841.708832079999</v>
      </c>
      <c r="S169" s="34">
        <f t="shared" si="29"/>
        <v>74208.544160399993</v>
      </c>
      <c r="T169" s="3">
        <f t="shared" si="30"/>
        <v>4122.6968977999995</v>
      </c>
      <c r="U169" s="4">
        <f t="shared" si="31"/>
        <v>5.5555555555555552E-2</v>
      </c>
      <c r="V169" s="23">
        <f>MATCH(G169,Workings!A:A,0)</f>
        <v>8</v>
      </c>
      <c r="W169" s="22">
        <f>IF(R169&lt;INDEX(Workings!E:E,'Savings from Apr 13 to Feb 14'!V169),1,0)</f>
        <v>0</v>
      </c>
      <c r="X169" s="22">
        <f>IF(AND('Savings from Apr 13 to Feb 14'!R169&gt;INDEX(Workings!E:E,'Savings from Apr 13 to Feb 14'!V169),'Savings from Apr 13 to Feb 14'!R169&lt;INDEX(Workings!F:F,'Savings from Apr 13 to Feb 14'!V169)),1,0)</f>
        <v>0</v>
      </c>
      <c r="Y169" s="22">
        <f>IF(R169&gt;INDEX(Workings!F:F,'Savings from Apr 13 to Feb 14'!V169),1,0)</f>
        <v>1</v>
      </c>
      <c r="Z169" s="3">
        <f t="shared" si="32"/>
        <v>0</v>
      </c>
      <c r="AA169" s="3">
        <f t="shared" si="33"/>
        <v>0</v>
      </c>
      <c r="AB169" s="3">
        <f t="shared" si="34"/>
        <v>74208.544160399993</v>
      </c>
      <c r="AC169" s="3">
        <f>IF(AB169=0,0,(R169-INDEX(Workings!F:F,MATCH('Savings from Apr 13 to Feb 14'!G169,Workings!A:A,0))))*M169</f>
        <v>15408.544160399997</v>
      </c>
    </row>
    <row r="170" spans="1:29" hidden="1" x14ac:dyDescent="0.25">
      <c r="A170" s="22">
        <v>168</v>
      </c>
      <c r="B170" s="1" t="s">
        <v>566</v>
      </c>
      <c r="C170" s="1" t="s">
        <v>564</v>
      </c>
      <c r="D170" s="1" t="s">
        <v>15</v>
      </c>
      <c r="E170" s="1" t="s">
        <v>347</v>
      </c>
      <c r="F170" s="1" t="s">
        <v>210</v>
      </c>
      <c r="G170" s="1" t="s">
        <v>40</v>
      </c>
      <c r="H170" s="1" t="s">
        <v>211</v>
      </c>
      <c r="I170" s="1" t="s">
        <v>23</v>
      </c>
      <c r="J170" s="1">
        <v>122</v>
      </c>
      <c r="K170" s="1" t="s">
        <v>23</v>
      </c>
      <c r="L170" s="1">
        <v>112</v>
      </c>
      <c r="M170" s="31">
        <v>6</v>
      </c>
      <c r="N170" s="2">
        <v>1</v>
      </c>
      <c r="O170" s="2">
        <f t="shared" si="27"/>
        <v>672</v>
      </c>
      <c r="P170" s="2">
        <f t="shared" si="35"/>
        <v>60</v>
      </c>
      <c r="Q170" s="1">
        <v>61.917879999999997</v>
      </c>
      <c r="R170" s="44">
        <f t="shared" si="28"/>
        <v>6934.8025600000001</v>
      </c>
      <c r="S170" s="34">
        <f t="shared" si="29"/>
        <v>41608.815360000001</v>
      </c>
      <c r="T170" s="3">
        <f t="shared" si="30"/>
        <v>3715.0727999999999</v>
      </c>
      <c r="U170" s="4">
        <f t="shared" si="31"/>
        <v>8.9285714285714288E-2</v>
      </c>
      <c r="V170" s="23">
        <f>MATCH(G170,Workings!A:A,0)</f>
        <v>8</v>
      </c>
      <c r="W170" s="22">
        <f>IF(R170&lt;INDEX(Workings!E:E,'Savings from Apr 13 to Feb 14'!V170),1,0)</f>
        <v>1</v>
      </c>
      <c r="X170" s="22">
        <f>IF(AND('Savings from Apr 13 to Feb 14'!R170&gt;INDEX(Workings!E:E,'Savings from Apr 13 to Feb 14'!V170),'Savings from Apr 13 to Feb 14'!R170&lt;INDEX(Workings!F:F,'Savings from Apr 13 to Feb 14'!V170)),1,0)</f>
        <v>0</v>
      </c>
      <c r="Y170" s="22">
        <f>IF(R170&gt;INDEX(Workings!F:F,'Savings from Apr 13 to Feb 14'!V170),1,0)</f>
        <v>0</v>
      </c>
      <c r="Z170" s="3">
        <f t="shared" si="32"/>
        <v>41608.815360000001</v>
      </c>
      <c r="AA170" s="3">
        <f t="shared" si="33"/>
        <v>0</v>
      </c>
      <c r="AB170" s="3">
        <f t="shared" si="34"/>
        <v>0</v>
      </c>
      <c r="AC170" s="3">
        <f>IF(AB170=0,0,(R170-INDEX(Workings!F:F,MATCH('Savings from Apr 13 to Feb 14'!G170,Workings!A:A,0))))*M170</f>
        <v>0</v>
      </c>
    </row>
    <row r="171" spans="1:29" hidden="1" x14ac:dyDescent="0.25">
      <c r="A171" s="22">
        <v>169</v>
      </c>
      <c r="B171" s="1" t="s">
        <v>281</v>
      </c>
      <c r="C171" s="5">
        <v>41507</v>
      </c>
      <c r="D171" s="1" t="s">
        <v>15</v>
      </c>
      <c r="E171" s="1" t="s">
        <v>71</v>
      </c>
      <c r="F171" s="1" t="s">
        <v>282</v>
      </c>
      <c r="G171" s="1" t="s">
        <v>283</v>
      </c>
      <c r="H171" s="1" t="s">
        <v>76</v>
      </c>
      <c r="I171" s="1" t="s">
        <v>32</v>
      </c>
      <c r="J171" s="1">
        <v>115</v>
      </c>
      <c r="K171" s="1" t="s">
        <v>32</v>
      </c>
      <c r="L171" s="1">
        <v>105</v>
      </c>
      <c r="M171" s="31">
        <v>1</v>
      </c>
      <c r="N171" s="7">
        <v>1.3247</v>
      </c>
      <c r="O171" s="2">
        <f t="shared" si="27"/>
        <v>139.09350000000001</v>
      </c>
      <c r="P171" s="2">
        <f t="shared" si="35"/>
        <v>13.247</v>
      </c>
      <c r="Q171" s="1">
        <v>62.243479999999998</v>
      </c>
      <c r="R171" s="44">
        <f t="shared" si="28"/>
        <v>8657.6634853800006</v>
      </c>
      <c r="S171" s="34">
        <f t="shared" si="29"/>
        <v>8657.6634853800006</v>
      </c>
      <c r="T171" s="3">
        <f t="shared" si="30"/>
        <v>824.53937955999993</v>
      </c>
      <c r="U171" s="4">
        <f t="shared" si="31"/>
        <v>9.5238095238095219E-2</v>
      </c>
      <c r="V171" s="23">
        <f>MATCH(G171,Workings!A:A,0)</f>
        <v>57</v>
      </c>
      <c r="W171" s="22">
        <f>IF(R171&lt;INDEX(Workings!E:E,'Savings from Apr 13 to Feb 14'!V171),1,0)</f>
        <v>0</v>
      </c>
      <c r="X171" s="22">
        <f>IF(AND('Savings from Apr 13 to Feb 14'!R171&gt;INDEX(Workings!E:E,'Savings from Apr 13 to Feb 14'!V171),'Savings from Apr 13 to Feb 14'!R171&lt;INDEX(Workings!F:F,'Savings from Apr 13 to Feb 14'!V171)),1,0)</f>
        <v>1</v>
      </c>
      <c r="Y171" s="22">
        <f>IF(R171&gt;INDEX(Workings!F:F,'Savings from Apr 13 to Feb 14'!V171),1,0)</f>
        <v>0</v>
      </c>
      <c r="Z171" s="3">
        <f t="shared" si="32"/>
        <v>0</v>
      </c>
      <c r="AA171" s="3">
        <f t="shared" si="33"/>
        <v>8657.6634853800006</v>
      </c>
      <c r="AB171" s="3">
        <f t="shared" si="34"/>
        <v>0</v>
      </c>
      <c r="AC171" s="3">
        <f>IF(AB171=0,0,(R171-INDEX(Workings!F:F,MATCH('Savings from Apr 13 to Feb 14'!G171,Workings!A:A,0))))*M171</f>
        <v>0</v>
      </c>
    </row>
    <row r="172" spans="1:29" hidden="1" x14ac:dyDescent="0.25">
      <c r="A172" s="22">
        <v>170</v>
      </c>
      <c r="B172" s="1" t="s">
        <v>343</v>
      </c>
      <c r="C172" s="1" t="s">
        <v>344</v>
      </c>
      <c r="D172" s="1" t="s">
        <v>15</v>
      </c>
      <c r="E172" s="1" t="s">
        <v>130</v>
      </c>
      <c r="F172" s="1" t="s">
        <v>282</v>
      </c>
      <c r="G172" s="1" t="s">
        <v>283</v>
      </c>
      <c r="H172" s="1" t="s">
        <v>76</v>
      </c>
      <c r="I172" s="1" t="s">
        <v>32</v>
      </c>
      <c r="J172" s="1">
        <v>113</v>
      </c>
      <c r="K172" s="1" t="s">
        <v>32</v>
      </c>
      <c r="L172" s="1">
        <v>103</v>
      </c>
      <c r="M172" s="31">
        <v>1</v>
      </c>
      <c r="N172" s="7">
        <v>1.3247</v>
      </c>
      <c r="O172" s="2">
        <f t="shared" si="27"/>
        <v>136.44409999999999</v>
      </c>
      <c r="P172" s="2">
        <f t="shared" si="35"/>
        <v>13.247</v>
      </c>
      <c r="Q172" s="1">
        <v>62.243479999999998</v>
      </c>
      <c r="R172" s="44">
        <f t="shared" si="28"/>
        <v>8492.7556094679985</v>
      </c>
      <c r="S172" s="34">
        <f t="shared" si="29"/>
        <v>8492.7556094679985</v>
      </c>
      <c r="T172" s="3">
        <f t="shared" si="30"/>
        <v>824.53937955999993</v>
      </c>
      <c r="U172" s="4">
        <f t="shared" si="31"/>
        <v>9.7087378640776711E-2</v>
      </c>
      <c r="V172" s="23">
        <f>MATCH(G172,Workings!A:A,0)</f>
        <v>57</v>
      </c>
      <c r="W172" s="22">
        <f>IF(R172&lt;INDEX(Workings!E:E,'Savings from Apr 13 to Feb 14'!V172),1,0)</f>
        <v>0</v>
      </c>
      <c r="X172" s="22">
        <f>IF(AND('Savings from Apr 13 to Feb 14'!R172&gt;INDEX(Workings!E:E,'Savings from Apr 13 to Feb 14'!V172),'Savings from Apr 13 to Feb 14'!R172&lt;INDEX(Workings!F:F,'Savings from Apr 13 to Feb 14'!V172)),1,0)</f>
        <v>1</v>
      </c>
      <c r="Y172" s="22">
        <f>IF(R172&gt;INDEX(Workings!F:F,'Savings from Apr 13 to Feb 14'!V172),1,0)</f>
        <v>0</v>
      </c>
      <c r="Z172" s="3">
        <f t="shared" si="32"/>
        <v>0</v>
      </c>
      <c r="AA172" s="3">
        <f t="shared" si="33"/>
        <v>8492.7556094679985</v>
      </c>
      <c r="AB172" s="3">
        <f t="shared" si="34"/>
        <v>0</v>
      </c>
      <c r="AC172" s="3">
        <f>IF(AB172=0,0,(R172-INDEX(Workings!F:F,MATCH('Savings from Apr 13 to Feb 14'!G172,Workings!A:A,0))))*M172</f>
        <v>0</v>
      </c>
    </row>
    <row r="173" spans="1:29" hidden="1" x14ac:dyDescent="0.25">
      <c r="A173" s="22">
        <v>171</v>
      </c>
      <c r="B173" s="1" t="s">
        <v>552</v>
      </c>
      <c r="C173" s="1" t="s">
        <v>550</v>
      </c>
      <c r="D173" s="1" t="s">
        <v>15</v>
      </c>
      <c r="E173" s="1" t="s">
        <v>332</v>
      </c>
      <c r="F173" s="1" t="s">
        <v>553</v>
      </c>
      <c r="G173" s="1" t="s">
        <v>554</v>
      </c>
      <c r="H173" s="1" t="s">
        <v>31</v>
      </c>
      <c r="I173" s="1" t="s">
        <v>32</v>
      </c>
      <c r="J173" s="1">
        <v>68</v>
      </c>
      <c r="K173" s="1" t="s">
        <v>32</v>
      </c>
      <c r="L173" s="1">
        <v>58</v>
      </c>
      <c r="M173" s="31">
        <v>1</v>
      </c>
      <c r="N173" s="2">
        <v>1.3611500000000001</v>
      </c>
      <c r="O173" s="2">
        <f t="shared" si="27"/>
        <v>78.946700000000007</v>
      </c>
      <c r="P173" s="2">
        <v>13.4969</v>
      </c>
      <c r="Q173" s="1">
        <v>61.917879999999997</v>
      </c>
      <c r="R173" s="44">
        <f t="shared" si="28"/>
        <v>4888.2122969960001</v>
      </c>
      <c r="S173" s="34">
        <f t="shared" si="29"/>
        <v>4888.2122969960001</v>
      </c>
      <c r="T173" s="3">
        <f t="shared" si="30"/>
        <v>835.69943457199997</v>
      </c>
      <c r="U173" s="4">
        <f t="shared" si="31"/>
        <v>0.17096218081313089</v>
      </c>
      <c r="V173" s="23">
        <f>MATCH(G173,Workings!A:A,0)</f>
        <v>66</v>
      </c>
      <c r="W173" s="22">
        <f>IF(R173&lt;INDEX(Workings!E:E,'Savings from Apr 13 to Feb 14'!V173),1,0)</f>
        <v>0</v>
      </c>
      <c r="X173" s="22">
        <f>IF(AND('Savings from Apr 13 to Feb 14'!R173&gt;INDEX(Workings!E:E,'Savings from Apr 13 to Feb 14'!V173),'Savings from Apr 13 to Feb 14'!R173&lt;INDEX(Workings!F:F,'Savings from Apr 13 to Feb 14'!V173)),1,0)</f>
        <v>1</v>
      </c>
      <c r="Y173" s="22">
        <f>IF(R173&gt;INDEX(Workings!F:F,'Savings from Apr 13 to Feb 14'!V173),1,0)</f>
        <v>0</v>
      </c>
      <c r="Z173" s="3">
        <f t="shared" si="32"/>
        <v>0</v>
      </c>
      <c r="AA173" s="3">
        <f t="shared" si="33"/>
        <v>4888.2122969960001</v>
      </c>
      <c r="AB173" s="3">
        <f t="shared" si="34"/>
        <v>0</v>
      </c>
      <c r="AC173" s="3">
        <f>IF(AB173=0,0,(R173-INDEX(Workings!F:F,MATCH('Savings from Apr 13 to Feb 14'!G173,Workings!A:A,0))))*M173</f>
        <v>0</v>
      </c>
    </row>
    <row r="174" spans="1:29" hidden="1" x14ac:dyDescent="0.25">
      <c r="A174" s="22">
        <v>172</v>
      </c>
      <c r="B174" s="1" t="s">
        <v>669</v>
      </c>
      <c r="C174" s="20">
        <v>41652</v>
      </c>
      <c r="D174" s="1" t="s">
        <v>25</v>
      </c>
      <c r="E174" s="1" t="s">
        <v>670</v>
      </c>
      <c r="F174" s="1" t="s">
        <v>671</v>
      </c>
      <c r="G174" s="1" t="s">
        <v>672</v>
      </c>
      <c r="H174" s="1" t="s">
        <v>50</v>
      </c>
      <c r="I174" s="1" t="s">
        <v>23</v>
      </c>
      <c r="J174" s="1">
        <v>165</v>
      </c>
      <c r="K174" s="1" t="s">
        <v>23</v>
      </c>
      <c r="L174" s="1">
        <v>125</v>
      </c>
      <c r="M174" s="31">
        <v>13</v>
      </c>
      <c r="N174" s="2">
        <v>1</v>
      </c>
      <c r="O174" s="2">
        <f t="shared" si="27"/>
        <v>1625</v>
      </c>
      <c r="P174" s="2">
        <f t="shared" ref="P174:P185" si="36">(J174-L174)*M174*N174</f>
        <v>520</v>
      </c>
      <c r="Q174" s="1">
        <v>61.901910000000001</v>
      </c>
      <c r="R174" s="44">
        <f t="shared" si="28"/>
        <v>7737.7387499999995</v>
      </c>
      <c r="S174" s="34">
        <f t="shared" si="29"/>
        <v>100590.60374999999</v>
      </c>
      <c r="T174" s="3">
        <f t="shared" si="30"/>
        <v>32188.993200000001</v>
      </c>
      <c r="U174" s="4">
        <f t="shared" si="31"/>
        <v>0.32</v>
      </c>
      <c r="V174" s="23">
        <f>MATCH(G174,Workings!A:A,0)</f>
        <v>15</v>
      </c>
      <c r="W174" s="22">
        <f>IF(R174&lt;INDEX(Workings!E:E,'Savings from Apr 13 to Feb 14'!V174),1,0)</f>
        <v>0</v>
      </c>
      <c r="X174" s="22">
        <f>IF(AND('Savings from Apr 13 to Feb 14'!R174&gt;INDEX(Workings!E:E,'Savings from Apr 13 to Feb 14'!V174),'Savings from Apr 13 to Feb 14'!R174&lt;INDEX(Workings!F:F,'Savings from Apr 13 to Feb 14'!V174)),1,0)</f>
        <v>1</v>
      </c>
      <c r="Y174" s="22">
        <f>IF(R174&gt;INDEX(Workings!F:F,'Savings from Apr 13 to Feb 14'!V174),1,0)</f>
        <v>0</v>
      </c>
      <c r="Z174" s="3">
        <f t="shared" si="32"/>
        <v>0</v>
      </c>
      <c r="AA174" s="3">
        <f t="shared" si="33"/>
        <v>100590.60374999999</v>
      </c>
      <c r="AB174" s="3">
        <f t="shared" si="34"/>
        <v>0</v>
      </c>
      <c r="AC174" s="3">
        <f>IF(AB174=0,0,(R174-INDEX(Workings!F:F,MATCH('Savings from Apr 13 to Feb 14'!G174,Workings!A:A,0))))*M174</f>
        <v>0</v>
      </c>
    </row>
    <row r="175" spans="1:29" hidden="1" x14ac:dyDescent="0.25">
      <c r="A175" s="22">
        <v>173</v>
      </c>
      <c r="B175" s="1" t="s">
        <v>673</v>
      </c>
      <c r="C175" s="20">
        <v>41652</v>
      </c>
      <c r="D175" s="1" t="s">
        <v>25</v>
      </c>
      <c r="E175" s="1" t="s">
        <v>674</v>
      </c>
      <c r="F175" s="1" t="s">
        <v>671</v>
      </c>
      <c r="G175" s="1" t="s">
        <v>672</v>
      </c>
      <c r="H175" s="1" t="s">
        <v>50</v>
      </c>
      <c r="I175" s="1" t="s">
        <v>23</v>
      </c>
      <c r="J175" s="1">
        <v>165</v>
      </c>
      <c r="K175" s="1" t="s">
        <v>23</v>
      </c>
      <c r="L175" s="1">
        <v>155</v>
      </c>
      <c r="M175" s="31">
        <v>4</v>
      </c>
      <c r="N175" s="2">
        <v>1</v>
      </c>
      <c r="O175" s="2">
        <f t="shared" si="27"/>
        <v>620</v>
      </c>
      <c r="P175" s="2">
        <f t="shared" si="36"/>
        <v>40</v>
      </c>
      <c r="Q175" s="1">
        <v>61.901910000000001</v>
      </c>
      <c r="R175" s="44">
        <f t="shared" si="28"/>
        <v>9594.7960500000008</v>
      </c>
      <c r="S175" s="34">
        <f t="shared" si="29"/>
        <v>38379.184200000003</v>
      </c>
      <c r="T175" s="3">
        <f t="shared" si="30"/>
        <v>2476.0763999999999</v>
      </c>
      <c r="U175" s="4">
        <f t="shared" si="31"/>
        <v>6.4516129032258063E-2</v>
      </c>
      <c r="V175" s="23">
        <f>MATCH(G175,Workings!A:A,0)</f>
        <v>15</v>
      </c>
      <c r="W175" s="22">
        <f>IF(R175&lt;INDEX(Workings!E:E,'Savings from Apr 13 to Feb 14'!V175),1,0)</f>
        <v>0</v>
      </c>
      <c r="X175" s="22">
        <f>IF(AND('Savings from Apr 13 to Feb 14'!R175&gt;INDEX(Workings!E:E,'Savings from Apr 13 to Feb 14'!V175),'Savings from Apr 13 to Feb 14'!R175&lt;INDEX(Workings!F:F,'Savings from Apr 13 to Feb 14'!V175)),1,0)</f>
        <v>0</v>
      </c>
      <c r="Y175" s="22">
        <f>IF(R175&gt;INDEX(Workings!F:F,'Savings from Apr 13 to Feb 14'!V175),1,0)</f>
        <v>1</v>
      </c>
      <c r="Z175" s="3">
        <f t="shared" si="32"/>
        <v>0</v>
      </c>
      <c r="AA175" s="3">
        <f t="shared" si="33"/>
        <v>0</v>
      </c>
      <c r="AB175" s="3">
        <f t="shared" si="34"/>
        <v>38379.184200000003</v>
      </c>
      <c r="AC175" s="3">
        <f>IF(AB175=0,0,(R175-INDEX(Workings!F:F,MATCH('Savings from Apr 13 to Feb 14'!G175,Workings!A:A,0))))*M175</f>
        <v>2379.1842000000033</v>
      </c>
    </row>
    <row r="176" spans="1:29" hidden="1" x14ac:dyDescent="0.25">
      <c r="A176" s="22">
        <v>174</v>
      </c>
      <c r="B176" s="1" t="s">
        <v>427</v>
      </c>
      <c r="C176" s="1" t="s">
        <v>421</v>
      </c>
      <c r="D176" s="1" t="s">
        <v>15</v>
      </c>
      <c r="E176" s="1" t="s">
        <v>428</v>
      </c>
      <c r="F176" s="1" t="s">
        <v>429</v>
      </c>
      <c r="G176" s="1" t="s">
        <v>430</v>
      </c>
      <c r="H176" s="1" t="s">
        <v>362</v>
      </c>
      <c r="I176" s="1" t="s">
        <v>23</v>
      </c>
      <c r="J176" s="1">
        <v>124</v>
      </c>
      <c r="K176" s="1" t="s">
        <v>23</v>
      </c>
      <c r="L176" s="1">
        <v>114</v>
      </c>
      <c r="M176" s="31">
        <v>2</v>
      </c>
      <c r="N176" s="2">
        <v>1</v>
      </c>
      <c r="O176" s="2">
        <f t="shared" si="27"/>
        <v>228</v>
      </c>
      <c r="P176" s="2">
        <f t="shared" si="36"/>
        <v>20</v>
      </c>
      <c r="Q176" s="1">
        <v>62.243479999999998</v>
      </c>
      <c r="R176" s="44">
        <f t="shared" si="28"/>
        <v>7095.7567199999994</v>
      </c>
      <c r="S176" s="34">
        <f t="shared" si="29"/>
        <v>14191.513439999999</v>
      </c>
      <c r="T176" s="3">
        <f t="shared" si="30"/>
        <v>1244.8696</v>
      </c>
      <c r="U176" s="4">
        <f t="shared" si="31"/>
        <v>8.7719298245614044E-2</v>
      </c>
      <c r="V176" s="23">
        <f>MATCH(G176,Workings!A:A,0)</f>
        <v>51</v>
      </c>
      <c r="W176" s="22">
        <f>IF(R176&lt;INDEX(Workings!E:E,'Savings from Apr 13 to Feb 14'!V176),1,0)</f>
        <v>0</v>
      </c>
      <c r="X176" s="22">
        <f>IF(AND('Savings from Apr 13 to Feb 14'!R176&gt;INDEX(Workings!E:E,'Savings from Apr 13 to Feb 14'!V176),'Savings from Apr 13 to Feb 14'!R176&lt;INDEX(Workings!F:F,'Savings from Apr 13 to Feb 14'!V176)),1,0)</f>
        <v>1</v>
      </c>
      <c r="Y176" s="22">
        <f>IF(R176&gt;INDEX(Workings!F:F,'Savings from Apr 13 to Feb 14'!V176),1,0)</f>
        <v>0</v>
      </c>
      <c r="Z176" s="3">
        <f t="shared" si="32"/>
        <v>0</v>
      </c>
      <c r="AA176" s="3">
        <f t="shared" si="33"/>
        <v>14191.513439999999</v>
      </c>
      <c r="AB176" s="3">
        <f t="shared" si="34"/>
        <v>0</v>
      </c>
      <c r="AC176" s="3">
        <f>IF(AB176=0,0,(R176-INDEX(Workings!F:F,MATCH('Savings from Apr 13 to Feb 14'!G176,Workings!A:A,0))))*M176</f>
        <v>0</v>
      </c>
    </row>
    <row r="177" spans="1:29" hidden="1" x14ac:dyDescent="0.25">
      <c r="A177" s="22">
        <v>175</v>
      </c>
      <c r="B177" s="1" t="s">
        <v>433</v>
      </c>
      <c r="C177" s="1" t="s">
        <v>434</v>
      </c>
      <c r="D177" s="1" t="s">
        <v>15</v>
      </c>
      <c r="E177" s="1" t="s">
        <v>35</v>
      </c>
      <c r="F177" s="1" t="s">
        <v>429</v>
      </c>
      <c r="G177" s="1" t="s">
        <v>430</v>
      </c>
      <c r="H177" s="1" t="s">
        <v>362</v>
      </c>
      <c r="I177" s="1" t="s">
        <v>23</v>
      </c>
      <c r="J177" s="1">
        <v>145</v>
      </c>
      <c r="K177" s="1" t="s">
        <v>23</v>
      </c>
      <c r="L177" s="1">
        <v>135</v>
      </c>
      <c r="M177" s="31">
        <v>1</v>
      </c>
      <c r="N177" s="2">
        <v>1</v>
      </c>
      <c r="O177" s="2">
        <f t="shared" si="27"/>
        <v>135</v>
      </c>
      <c r="P177" s="2">
        <f t="shared" si="36"/>
        <v>10</v>
      </c>
      <c r="Q177" s="1">
        <v>62.243479999999998</v>
      </c>
      <c r="R177" s="44">
        <f t="shared" si="28"/>
        <v>8402.8698000000004</v>
      </c>
      <c r="S177" s="34">
        <f t="shared" si="29"/>
        <v>8402.8698000000004</v>
      </c>
      <c r="T177" s="3">
        <f t="shared" si="30"/>
        <v>622.4348</v>
      </c>
      <c r="U177" s="4">
        <f t="shared" si="31"/>
        <v>7.407407407407407E-2</v>
      </c>
      <c r="V177" s="23">
        <f>MATCH(G177,Workings!A:A,0)</f>
        <v>51</v>
      </c>
      <c r="W177" s="22">
        <f>IF(R177&lt;INDEX(Workings!E:E,'Savings from Apr 13 to Feb 14'!V177),1,0)</f>
        <v>0</v>
      </c>
      <c r="X177" s="22">
        <f>IF(AND('Savings from Apr 13 to Feb 14'!R177&gt;INDEX(Workings!E:E,'Savings from Apr 13 to Feb 14'!V177),'Savings from Apr 13 to Feb 14'!R177&lt;INDEX(Workings!F:F,'Savings from Apr 13 to Feb 14'!V177)),1,0)</f>
        <v>0</v>
      </c>
      <c r="Y177" s="22">
        <f>IF(R177&gt;INDEX(Workings!F:F,'Savings from Apr 13 to Feb 14'!V177),1,0)</f>
        <v>1</v>
      </c>
      <c r="Z177" s="3">
        <f t="shared" si="32"/>
        <v>0</v>
      </c>
      <c r="AA177" s="3">
        <f t="shared" si="33"/>
        <v>0</v>
      </c>
      <c r="AB177" s="3">
        <f t="shared" si="34"/>
        <v>8402.8698000000004</v>
      </c>
      <c r="AC177" s="3">
        <f>IF(AB177=0,0,(R177-INDEX(Workings!F:F,MATCH('Savings from Apr 13 to Feb 14'!G177,Workings!A:A,0))))*M177</f>
        <v>112.8698000000004</v>
      </c>
    </row>
    <row r="178" spans="1:29" hidden="1" x14ac:dyDescent="0.25">
      <c r="A178" s="22">
        <v>176</v>
      </c>
      <c r="B178" s="1" t="s">
        <v>228</v>
      </c>
      <c r="C178" s="1" t="s">
        <v>229</v>
      </c>
      <c r="D178" s="1" t="s">
        <v>25</v>
      </c>
      <c r="E178" s="1" t="s">
        <v>230</v>
      </c>
      <c r="F178" s="1" t="s">
        <v>231</v>
      </c>
      <c r="G178" s="1" t="s">
        <v>232</v>
      </c>
      <c r="H178" s="1" t="s">
        <v>114</v>
      </c>
      <c r="I178" s="1" t="s">
        <v>23</v>
      </c>
      <c r="J178" s="1">
        <v>89</v>
      </c>
      <c r="K178" s="1" t="s">
        <v>23</v>
      </c>
      <c r="L178" s="1">
        <v>79</v>
      </c>
      <c r="M178" s="31">
        <v>1</v>
      </c>
      <c r="N178" s="2">
        <v>1</v>
      </c>
      <c r="O178" s="2">
        <f t="shared" si="27"/>
        <v>79</v>
      </c>
      <c r="P178" s="2">
        <f t="shared" si="36"/>
        <v>10</v>
      </c>
      <c r="Q178" s="1">
        <v>62.243479999999998</v>
      </c>
      <c r="R178" s="44">
        <f t="shared" si="28"/>
        <v>4917.2349199999999</v>
      </c>
      <c r="S178" s="34">
        <f t="shared" si="29"/>
        <v>4917.2349199999999</v>
      </c>
      <c r="T178" s="3">
        <f t="shared" si="30"/>
        <v>622.4348</v>
      </c>
      <c r="U178" s="4">
        <f t="shared" si="31"/>
        <v>0.12658227848101267</v>
      </c>
      <c r="V178" s="23">
        <f>MATCH(G178,Workings!A:A,0)</f>
        <v>34</v>
      </c>
      <c r="W178" s="22">
        <f>IF(R178&lt;INDEX(Workings!E:E,'Savings from Apr 13 to Feb 14'!V178),1,0)</f>
        <v>1</v>
      </c>
      <c r="X178" s="22">
        <f>IF(AND('Savings from Apr 13 to Feb 14'!R178&gt;INDEX(Workings!E:E,'Savings from Apr 13 to Feb 14'!V178),'Savings from Apr 13 to Feb 14'!R178&lt;INDEX(Workings!F:F,'Savings from Apr 13 to Feb 14'!V178)),1,0)</f>
        <v>0</v>
      </c>
      <c r="Y178" s="22">
        <f>IF(R178&gt;INDEX(Workings!F:F,'Savings from Apr 13 to Feb 14'!V178),1,0)</f>
        <v>0</v>
      </c>
      <c r="Z178" s="3">
        <f t="shared" si="32"/>
        <v>4917.2349199999999</v>
      </c>
      <c r="AA178" s="3">
        <f t="shared" si="33"/>
        <v>0</v>
      </c>
      <c r="AB178" s="3">
        <f t="shared" si="34"/>
        <v>0</v>
      </c>
      <c r="AC178" s="3">
        <f>IF(AB178=0,0,(R178-INDEX(Workings!F:F,MATCH('Savings from Apr 13 to Feb 14'!G178,Workings!A:A,0))))*M178</f>
        <v>0</v>
      </c>
    </row>
    <row r="179" spans="1:29" hidden="1" x14ac:dyDescent="0.25">
      <c r="A179" s="22">
        <v>177</v>
      </c>
      <c r="B179" s="1" t="s">
        <v>398</v>
      </c>
      <c r="C179" s="1" t="s">
        <v>387</v>
      </c>
      <c r="D179" s="1" t="s">
        <v>25</v>
      </c>
      <c r="E179" s="1" t="s">
        <v>230</v>
      </c>
      <c r="F179" s="1" t="s">
        <v>399</v>
      </c>
      <c r="G179" s="1" t="s">
        <v>232</v>
      </c>
      <c r="H179" s="1" t="s">
        <v>114</v>
      </c>
      <c r="I179" s="1" t="s">
        <v>23</v>
      </c>
      <c r="J179" s="1">
        <v>155</v>
      </c>
      <c r="K179" s="1" t="s">
        <v>23</v>
      </c>
      <c r="L179" s="1">
        <v>145</v>
      </c>
      <c r="M179" s="31">
        <v>3</v>
      </c>
      <c r="N179" s="2">
        <v>1</v>
      </c>
      <c r="O179" s="2">
        <f t="shared" si="27"/>
        <v>435</v>
      </c>
      <c r="P179" s="2">
        <f t="shared" si="36"/>
        <v>30</v>
      </c>
      <c r="Q179" s="1">
        <v>62.243479999999998</v>
      </c>
      <c r="R179" s="44">
        <f t="shared" si="28"/>
        <v>9025.3045999999995</v>
      </c>
      <c r="S179" s="34">
        <f t="shared" si="29"/>
        <v>27075.913799999998</v>
      </c>
      <c r="T179" s="3">
        <f t="shared" si="30"/>
        <v>1867.3044</v>
      </c>
      <c r="U179" s="4">
        <f t="shared" si="31"/>
        <v>6.8965517241379309E-2</v>
      </c>
      <c r="V179" s="23">
        <f>MATCH(G179,Workings!A:A,0)</f>
        <v>34</v>
      </c>
      <c r="W179" s="22">
        <f>IF(R179&lt;INDEX(Workings!E:E,'Savings from Apr 13 to Feb 14'!V179),1,0)</f>
        <v>0</v>
      </c>
      <c r="X179" s="22">
        <f>IF(AND('Savings from Apr 13 to Feb 14'!R179&gt;INDEX(Workings!E:E,'Savings from Apr 13 to Feb 14'!V179),'Savings from Apr 13 to Feb 14'!R179&lt;INDEX(Workings!F:F,'Savings from Apr 13 to Feb 14'!V179)),1,0)</f>
        <v>0</v>
      </c>
      <c r="Y179" s="22">
        <f>IF(R179&gt;INDEX(Workings!F:F,'Savings from Apr 13 to Feb 14'!V179),1,0)</f>
        <v>1</v>
      </c>
      <c r="Z179" s="3">
        <f t="shared" si="32"/>
        <v>0</v>
      </c>
      <c r="AA179" s="3">
        <f t="shared" si="33"/>
        <v>0</v>
      </c>
      <c r="AB179" s="3">
        <f t="shared" si="34"/>
        <v>27075.913799999998</v>
      </c>
      <c r="AC179" s="3">
        <f>IF(AB179=0,0,(R179-INDEX(Workings!F:F,MATCH('Savings from Apr 13 to Feb 14'!G179,Workings!A:A,0))))*M179</f>
        <v>885.91379999999845</v>
      </c>
    </row>
    <row r="180" spans="1:29" hidden="1" x14ac:dyDescent="0.25">
      <c r="A180" s="22">
        <v>178</v>
      </c>
      <c r="B180" s="1" t="s">
        <v>634</v>
      </c>
      <c r="C180" s="5">
        <v>41669</v>
      </c>
      <c r="D180" s="1" t="s">
        <v>25</v>
      </c>
      <c r="E180" s="1" t="s">
        <v>230</v>
      </c>
      <c r="F180" s="1" t="s">
        <v>635</v>
      </c>
      <c r="G180" s="1" t="s">
        <v>232</v>
      </c>
      <c r="H180" s="1" t="s">
        <v>114</v>
      </c>
      <c r="I180" s="1" t="s">
        <v>23</v>
      </c>
      <c r="J180" s="1">
        <v>190</v>
      </c>
      <c r="K180" s="1" t="s">
        <v>23</v>
      </c>
      <c r="L180" s="1">
        <v>129</v>
      </c>
      <c r="M180" s="31">
        <v>2</v>
      </c>
      <c r="N180" s="2">
        <v>1</v>
      </c>
      <c r="O180" s="2">
        <f t="shared" si="27"/>
        <v>258</v>
      </c>
      <c r="P180" s="2">
        <f t="shared" si="36"/>
        <v>122</v>
      </c>
      <c r="Q180" s="1">
        <v>61.901910000000001</v>
      </c>
      <c r="R180" s="44">
        <f t="shared" si="28"/>
        <v>7985.3463899999997</v>
      </c>
      <c r="S180" s="34">
        <f t="shared" si="29"/>
        <v>15970.692779999999</v>
      </c>
      <c r="T180" s="3">
        <f t="shared" si="30"/>
        <v>7552.0330199999999</v>
      </c>
      <c r="U180" s="4">
        <f t="shared" si="31"/>
        <v>0.47286821705426357</v>
      </c>
      <c r="V180" s="23">
        <f>MATCH(G180,Workings!A:A,0)</f>
        <v>34</v>
      </c>
      <c r="W180" s="22">
        <f>IF(R180&lt;INDEX(Workings!E:E,'Savings from Apr 13 to Feb 14'!V180),1,0)</f>
        <v>0</v>
      </c>
      <c r="X180" s="22">
        <f>IF(AND('Savings from Apr 13 to Feb 14'!R180&gt;INDEX(Workings!E:E,'Savings from Apr 13 to Feb 14'!V180),'Savings from Apr 13 to Feb 14'!R180&lt;INDEX(Workings!F:F,'Savings from Apr 13 to Feb 14'!V180)),1,0)</f>
        <v>1</v>
      </c>
      <c r="Y180" s="22">
        <f>IF(R180&gt;INDEX(Workings!F:F,'Savings from Apr 13 to Feb 14'!V180),1,0)</f>
        <v>0</v>
      </c>
      <c r="Z180" s="3">
        <f t="shared" si="32"/>
        <v>0</v>
      </c>
      <c r="AA180" s="3">
        <f t="shared" si="33"/>
        <v>15970.692779999999</v>
      </c>
      <c r="AB180" s="3">
        <f t="shared" si="34"/>
        <v>0</v>
      </c>
      <c r="AC180" s="3">
        <f>IF(AB180=0,0,(R180-INDEX(Workings!F:F,MATCH('Savings from Apr 13 to Feb 14'!G180,Workings!A:A,0))))*M180</f>
        <v>0</v>
      </c>
    </row>
    <row r="181" spans="1:29" hidden="1" x14ac:dyDescent="0.25">
      <c r="A181" s="22">
        <v>179</v>
      </c>
      <c r="B181" s="1" t="s">
        <v>636</v>
      </c>
      <c r="C181" s="5">
        <v>41669</v>
      </c>
      <c r="D181" s="1" t="s">
        <v>15</v>
      </c>
      <c r="E181" s="1" t="s">
        <v>261</v>
      </c>
      <c r="F181" s="1" t="s">
        <v>635</v>
      </c>
      <c r="G181" s="1" t="s">
        <v>232</v>
      </c>
      <c r="H181" s="1" t="s">
        <v>114</v>
      </c>
      <c r="I181" s="1" t="s">
        <v>23</v>
      </c>
      <c r="J181" s="1">
        <v>190</v>
      </c>
      <c r="K181" s="1" t="s">
        <v>23</v>
      </c>
      <c r="L181" s="1">
        <v>129</v>
      </c>
      <c r="M181" s="31">
        <v>2</v>
      </c>
      <c r="N181" s="2">
        <v>1</v>
      </c>
      <c r="O181" s="2">
        <f t="shared" si="27"/>
        <v>258</v>
      </c>
      <c r="P181" s="2">
        <f t="shared" si="36"/>
        <v>122</v>
      </c>
      <c r="Q181" s="1">
        <v>61.901910000000001</v>
      </c>
      <c r="R181" s="44">
        <f t="shared" si="28"/>
        <v>7985.3463899999997</v>
      </c>
      <c r="S181" s="34">
        <f t="shared" si="29"/>
        <v>15970.692779999999</v>
      </c>
      <c r="T181" s="3">
        <f t="shared" si="30"/>
        <v>7552.0330199999999</v>
      </c>
      <c r="U181" s="4">
        <f t="shared" si="31"/>
        <v>0.47286821705426357</v>
      </c>
      <c r="V181" s="23">
        <f>MATCH(G181,Workings!A:A,0)</f>
        <v>34</v>
      </c>
      <c r="W181" s="22">
        <f>IF(R181&lt;INDEX(Workings!E:E,'Savings from Apr 13 to Feb 14'!V181),1,0)</f>
        <v>0</v>
      </c>
      <c r="X181" s="22">
        <f>IF(AND('Savings from Apr 13 to Feb 14'!R181&gt;INDEX(Workings!E:E,'Savings from Apr 13 to Feb 14'!V181),'Savings from Apr 13 to Feb 14'!R181&lt;INDEX(Workings!F:F,'Savings from Apr 13 to Feb 14'!V181)),1,0)</f>
        <v>1</v>
      </c>
      <c r="Y181" s="22">
        <f>IF(R181&gt;INDEX(Workings!F:F,'Savings from Apr 13 to Feb 14'!V181),1,0)</f>
        <v>0</v>
      </c>
      <c r="Z181" s="3">
        <f t="shared" si="32"/>
        <v>0</v>
      </c>
      <c r="AA181" s="3">
        <f t="shared" si="33"/>
        <v>15970.692779999999</v>
      </c>
      <c r="AB181" s="3">
        <f t="shared" si="34"/>
        <v>0</v>
      </c>
      <c r="AC181" s="3">
        <f>IF(AB181=0,0,(R181-INDEX(Workings!F:F,MATCH('Savings from Apr 13 to Feb 14'!G181,Workings!A:A,0))))*M181</f>
        <v>0</v>
      </c>
    </row>
    <row r="182" spans="1:29" hidden="1" x14ac:dyDescent="0.25">
      <c r="A182" s="22">
        <v>180</v>
      </c>
      <c r="B182" s="1" t="s">
        <v>713</v>
      </c>
      <c r="C182" s="5">
        <v>41687</v>
      </c>
      <c r="D182" s="1" t="s">
        <v>15</v>
      </c>
      <c r="E182" s="1" t="s">
        <v>714</v>
      </c>
      <c r="F182" s="1" t="s">
        <v>715</v>
      </c>
      <c r="G182" s="1" t="s">
        <v>232</v>
      </c>
      <c r="H182" s="1" t="s">
        <v>114</v>
      </c>
      <c r="I182" s="1" t="s">
        <v>23</v>
      </c>
      <c r="J182" s="1">
        <v>131</v>
      </c>
      <c r="K182" s="1" t="s">
        <v>23</v>
      </c>
      <c r="L182" s="1">
        <v>121</v>
      </c>
      <c r="M182" s="31">
        <v>1</v>
      </c>
      <c r="N182" s="2">
        <v>1</v>
      </c>
      <c r="O182" s="2">
        <f t="shared" si="27"/>
        <v>121</v>
      </c>
      <c r="P182" s="2">
        <f t="shared" si="36"/>
        <v>10</v>
      </c>
      <c r="Q182" s="1">
        <v>61.901910000000001</v>
      </c>
      <c r="R182" s="44">
        <f t="shared" si="28"/>
        <v>7490.1311100000003</v>
      </c>
      <c r="S182" s="34">
        <f t="shared" si="29"/>
        <v>7490.1311100000003</v>
      </c>
      <c r="T182" s="3">
        <f t="shared" si="30"/>
        <v>619.01909999999998</v>
      </c>
      <c r="U182" s="4">
        <f t="shared" si="31"/>
        <v>8.2644628099173542E-2</v>
      </c>
      <c r="V182" s="23">
        <f>MATCH(G182,Workings!A:A,0)</f>
        <v>34</v>
      </c>
      <c r="W182" s="22">
        <f>IF(R182&lt;INDEX(Workings!E:E,'Savings from Apr 13 to Feb 14'!V182),1,0)</f>
        <v>0</v>
      </c>
      <c r="X182" s="22">
        <f>IF(AND('Savings from Apr 13 to Feb 14'!R182&gt;INDEX(Workings!E:E,'Savings from Apr 13 to Feb 14'!V182),'Savings from Apr 13 to Feb 14'!R182&lt;INDEX(Workings!F:F,'Savings from Apr 13 to Feb 14'!V182)),1,0)</f>
        <v>1</v>
      </c>
      <c r="Y182" s="22">
        <f>IF(R182&gt;INDEX(Workings!F:F,'Savings from Apr 13 to Feb 14'!V182),1,0)</f>
        <v>0</v>
      </c>
      <c r="Z182" s="3">
        <f t="shared" si="32"/>
        <v>0</v>
      </c>
      <c r="AA182" s="3">
        <f t="shared" si="33"/>
        <v>7490.1311100000003</v>
      </c>
      <c r="AB182" s="3">
        <f t="shared" si="34"/>
        <v>0</v>
      </c>
      <c r="AC182" s="3">
        <f>IF(AB182=0,0,(R182-INDEX(Workings!F:F,MATCH('Savings from Apr 13 to Feb 14'!G182,Workings!A:A,0))))*M182</f>
        <v>0</v>
      </c>
    </row>
    <row r="183" spans="1:29" hidden="1" x14ac:dyDescent="0.25">
      <c r="A183" s="22">
        <v>181</v>
      </c>
      <c r="B183" s="1" t="s">
        <v>235</v>
      </c>
      <c r="C183" s="1" t="s">
        <v>234</v>
      </c>
      <c r="D183" s="1" t="s">
        <v>15</v>
      </c>
      <c r="E183" s="1" t="s">
        <v>96</v>
      </c>
      <c r="F183" s="1" t="s">
        <v>236</v>
      </c>
      <c r="G183" s="1" t="s">
        <v>723</v>
      </c>
      <c r="H183" s="1" t="s">
        <v>136</v>
      </c>
      <c r="I183" s="1" t="s">
        <v>137</v>
      </c>
      <c r="J183" s="1">
        <v>129</v>
      </c>
      <c r="K183" s="1" t="s">
        <v>137</v>
      </c>
      <c r="L183" s="1">
        <v>119</v>
      </c>
      <c r="M183" s="31">
        <v>3</v>
      </c>
      <c r="N183" s="2">
        <v>1.5499700000000001</v>
      </c>
      <c r="O183" s="2">
        <f t="shared" si="27"/>
        <v>553.33929000000001</v>
      </c>
      <c r="P183" s="2">
        <f t="shared" si="36"/>
        <v>46.499099999999999</v>
      </c>
      <c r="Q183" s="1">
        <v>62.243479999999998</v>
      </c>
      <c r="R183" s="44">
        <f t="shared" si="28"/>
        <v>11480.5876767764</v>
      </c>
      <c r="S183" s="34">
        <f t="shared" si="29"/>
        <v>34441.763030329203</v>
      </c>
      <c r="T183" s="3">
        <f t="shared" si="30"/>
        <v>2894.265800868</v>
      </c>
      <c r="U183" s="4">
        <f t="shared" si="31"/>
        <v>8.4033613445378144E-2</v>
      </c>
      <c r="V183" s="23">
        <f>MATCH(G183,Workings!A:A,0)</f>
        <v>9</v>
      </c>
      <c r="W183" s="22">
        <f>IF(R183&lt;INDEX(Workings!E:E,'Savings from Apr 13 to Feb 14'!V183),1,0)</f>
        <v>0</v>
      </c>
      <c r="X183" s="22">
        <f>IF(AND('Savings from Apr 13 to Feb 14'!R183&gt;INDEX(Workings!E:E,'Savings from Apr 13 to Feb 14'!V183),'Savings from Apr 13 to Feb 14'!R183&lt;INDEX(Workings!F:F,'Savings from Apr 13 to Feb 14'!V183)),1,0)</f>
        <v>1</v>
      </c>
      <c r="Y183" s="22">
        <f>IF(R183&gt;INDEX(Workings!F:F,'Savings from Apr 13 to Feb 14'!V183),1,0)</f>
        <v>0</v>
      </c>
      <c r="Z183" s="3">
        <f t="shared" si="32"/>
        <v>0</v>
      </c>
      <c r="AA183" s="3">
        <f t="shared" si="33"/>
        <v>34441.763030329203</v>
      </c>
      <c r="AB183" s="3">
        <f t="shared" si="34"/>
        <v>0</v>
      </c>
      <c r="AC183" s="3">
        <f>IF(AB183=0,0,(R183-INDEX(Workings!F:F,MATCH('Savings from Apr 13 to Feb 14'!G183,Workings!A:A,0))))*M183</f>
        <v>0</v>
      </c>
    </row>
    <row r="184" spans="1:29" hidden="1" x14ac:dyDescent="0.25">
      <c r="A184" s="22">
        <v>182</v>
      </c>
      <c r="B184" s="1" t="s">
        <v>247</v>
      </c>
      <c r="C184" s="1" t="s">
        <v>133</v>
      </c>
      <c r="D184" s="1" t="s">
        <v>15</v>
      </c>
      <c r="E184" s="1" t="s">
        <v>248</v>
      </c>
      <c r="F184" s="1" t="s">
        <v>249</v>
      </c>
      <c r="G184" s="1" t="s">
        <v>723</v>
      </c>
      <c r="H184" s="1" t="s">
        <v>136</v>
      </c>
      <c r="I184" s="1" t="s">
        <v>137</v>
      </c>
      <c r="J184" s="1">
        <v>129</v>
      </c>
      <c r="K184" s="1" t="s">
        <v>137</v>
      </c>
      <c r="L184" s="1">
        <v>113</v>
      </c>
      <c r="M184" s="31">
        <v>13</v>
      </c>
      <c r="N184" s="2">
        <v>1.5499700000000001</v>
      </c>
      <c r="O184" s="2">
        <f t="shared" si="27"/>
        <v>2276.9059299999999</v>
      </c>
      <c r="P184" s="2">
        <f t="shared" si="36"/>
        <v>322.39376000000004</v>
      </c>
      <c r="Q184" s="1">
        <v>62.243479999999998</v>
      </c>
      <c r="R184" s="44">
        <f t="shared" si="28"/>
        <v>10901.734516602799</v>
      </c>
      <c r="S184" s="34">
        <f t="shared" si="29"/>
        <v>141722.5487158364</v>
      </c>
      <c r="T184" s="3">
        <f t="shared" si="30"/>
        <v>20066.909552684803</v>
      </c>
      <c r="U184" s="4">
        <f t="shared" si="31"/>
        <v>0.14159292035398233</v>
      </c>
      <c r="V184" s="23">
        <f>MATCH(G184,Workings!A:A,0)</f>
        <v>9</v>
      </c>
      <c r="W184" s="22">
        <f>IF(R184&lt;INDEX(Workings!E:E,'Savings from Apr 13 to Feb 14'!V184),1,0)</f>
        <v>0</v>
      </c>
      <c r="X184" s="22">
        <f>IF(AND('Savings from Apr 13 to Feb 14'!R184&gt;INDEX(Workings!E:E,'Savings from Apr 13 to Feb 14'!V184),'Savings from Apr 13 to Feb 14'!R184&lt;INDEX(Workings!F:F,'Savings from Apr 13 to Feb 14'!V184)),1,0)</f>
        <v>1</v>
      </c>
      <c r="Y184" s="22">
        <f>IF(R184&gt;INDEX(Workings!F:F,'Savings from Apr 13 to Feb 14'!V184),1,0)</f>
        <v>0</v>
      </c>
      <c r="Z184" s="3">
        <f t="shared" si="32"/>
        <v>0</v>
      </c>
      <c r="AA184" s="3">
        <f t="shared" si="33"/>
        <v>141722.5487158364</v>
      </c>
      <c r="AB184" s="3">
        <f t="shared" si="34"/>
        <v>0</v>
      </c>
      <c r="AC184" s="3">
        <f>IF(AB184=0,0,(R184-INDEX(Workings!F:F,MATCH('Savings from Apr 13 to Feb 14'!G184,Workings!A:A,0))))*M184</f>
        <v>0</v>
      </c>
    </row>
    <row r="185" spans="1:29" hidden="1" x14ac:dyDescent="0.25">
      <c r="A185" s="22">
        <v>183</v>
      </c>
      <c r="B185" s="1" t="s">
        <v>286</v>
      </c>
      <c r="C185" s="5">
        <v>41507</v>
      </c>
      <c r="D185" s="1" t="s">
        <v>15</v>
      </c>
      <c r="E185" s="1" t="s">
        <v>28</v>
      </c>
      <c r="F185" s="1" t="s">
        <v>287</v>
      </c>
      <c r="G185" s="1" t="s">
        <v>723</v>
      </c>
      <c r="H185" s="1" t="s">
        <v>136</v>
      </c>
      <c r="I185" s="1" t="s">
        <v>137</v>
      </c>
      <c r="J185" s="1">
        <v>80</v>
      </c>
      <c r="K185" s="1" t="s">
        <v>137</v>
      </c>
      <c r="L185" s="1">
        <v>70</v>
      </c>
      <c r="M185" s="31">
        <v>1</v>
      </c>
      <c r="N185" s="2">
        <v>1.5499700000000001</v>
      </c>
      <c r="O185" s="2">
        <f t="shared" si="27"/>
        <v>108.4979</v>
      </c>
      <c r="P185" s="2">
        <f t="shared" si="36"/>
        <v>15.499700000000001</v>
      </c>
      <c r="Q185" s="1">
        <v>62.243479999999998</v>
      </c>
      <c r="R185" s="44">
        <f t="shared" si="28"/>
        <v>6753.2868686920001</v>
      </c>
      <c r="S185" s="34">
        <f t="shared" si="29"/>
        <v>6753.2868686920001</v>
      </c>
      <c r="T185" s="3">
        <f t="shared" si="30"/>
        <v>964.75526695600001</v>
      </c>
      <c r="U185" s="4">
        <f t="shared" si="31"/>
        <v>0.14285714285714285</v>
      </c>
      <c r="V185" s="23">
        <f>MATCH(G185,Workings!A:A,0)</f>
        <v>9</v>
      </c>
      <c r="W185" s="22">
        <f>IF(R185&lt;INDEX(Workings!E:E,'Savings from Apr 13 to Feb 14'!V185),1,0)</f>
        <v>1</v>
      </c>
      <c r="X185" s="22">
        <f>IF(AND('Savings from Apr 13 to Feb 14'!R185&gt;INDEX(Workings!E:E,'Savings from Apr 13 to Feb 14'!V185),'Savings from Apr 13 to Feb 14'!R185&lt;INDEX(Workings!F:F,'Savings from Apr 13 to Feb 14'!V185)),1,0)</f>
        <v>0</v>
      </c>
      <c r="Y185" s="22">
        <f>IF(R185&gt;INDEX(Workings!F:F,'Savings from Apr 13 to Feb 14'!V185),1,0)</f>
        <v>0</v>
      </c>
      <c r="Z185" s="3">
        <f t="shared" si="32"/>
        <v>6753.2868686920001</v>
      </c>
      <c r="AA185" s="3">
        <f t="shared" si="33"/>
        <v>0</v>
      </c>
      <c r="AB185" s="3">
        <f t="shared" si="34"/>
        <v>0</v>
      </c>
      <c r="AC185" s="3">
        <f>IF(AB185=0,0,(R185-INDEX(Workings!F:F,MATCH('Savings from Apr 13 to Feb 14'!G185,Workings!A:A,0))))*M185</f>
        <v>0</v>
      </c>
    </row>
    <row r="186" spans="1:29" hidden="1" x14ac:dyDescent="0.25">
      <c r="A186" s="22">
        <v>184</v>
      </c>
      <c r="B186" s="1" t="s">
        <v>559</v>
      </c>
      <c r="C186" s="1" t="s">
        <v>550</v>
      </c>
      <c r="D186" s="1" t="s">
        <v>15</v>
      </c>
      <c r="E186" s="1" t="s">
        <v>418</v>
      </c>
      <c r="F186" s="1" t="s">
        <v>560</v>
      </c>
      <c r="G186" s="1" t="s">
        <v>723</v>
      </c>
      <c r="H186" s="1" t="s">
        <v>136</v>
      </c>
      <c r="I186" s="1" t="s">
        <v>137</v>
      </c>
      <c r="J186" s="1">
        <v>194</v>
      </c>
      <c r="K186" s="1" t="s">
        <v>137</v>
      </c>
      <c r="L186" s="1">
        <v>184</v>
      </c>
      <c r="M186" s="31">
        <v>1</v>
      </c>
      <c r="N186" s="2">
        <v>1.6189100000000001</v>
      </c>
      <c r="O186" s="2">
        <f t="shared" si="27"/>
        <v>297.87943999999999</v>
      </c>
      <c r="P186" s="2">
        <v>16.092400000000001</v>
      </c>
      <c r="Q186" s="1">
        <v>61.917879999999997</v>
      </c>
      <c r="R186" s="44">
        <f t="shared" si="28"/>
        <v>18444.0634203872</v>
      </c>
      <c r="S186" s="34">
        <f t="shared" si="29"/>
        <v>18444.0634203872</v>
      </c>
      <c r="T186" s="3">
        <f t="shared" si="30"/>
        <v>996.40729211200005</v>
      </c>
      <c r="U186" s="4">
        <f t="shared" si="31"/>
        <v>5.4023198109946768E-2</v>
      </c>
      <c r="V186" s="23">
        <f>MATCH(G186,Workings!A:A,0)</f>
        <v>9</v>
      </c>
      <c r="W186" s="22">
        <f>IF(R186&lt;INDEX(Workings!E:E,'Savings from Apr 13 to Feb 14'!V186),1,0)</f>
        <v>0</v>
      </c>
      <c r="X186" s="22">
        <f>IF(AND('Savings from Apr 13 to Feb 14'!R186&gt;INDEX(Workings!E:E,'Savings from Apr 13 to Feb 14'!V186),'Savings from Apr 13 to Feb 14'!R186&lt;INDEX(Workings!F:F,'Savings from Apr 13 to Feb 14'!V186)),1,0)</f>
        <v>0</v>
      </c>
      <c r="Y186" s="22">
        <f>IF(R186&gt;INDEX(Workings!F:F,'Savings from Apr 13 to Feb 14'!V186),1,0)</f>
        <v>1</v>
      </c>
      <c r="Z186" s="3">
        <f t="shared" si="32"/>
        <v>0</v>
      </c>
      <c r="AA186" s="3">
        <f t="shared" si="33"/>
        <v>0</v>
      </c>
      <c r="AB186" s="3">
        <f t="shared" si="34"/>
        <v>18444.0634203872</v>
      </c>
      <c r="AC186" s="3">
        <f>IF(AB186=0,0,(R186-INDEX(Workings!F:F,MATCH('Savings from Apr 13 to Feb 14'!G186,Workings!A:A,0))))*M186</f>
        <v>5884.0634203871996</v>
      </c>
    </row>
    <row r="187" spans="1:29" hidden="1" x14ac:dyDescent="0.25">
      <c r="A187" s="22">
        <v>185</v>
      </c>
      <c r="B187" s="1" t="s">
        <v>561</v>
      </c>
      <c r="C187" s="1" t="s">
        <v>562</v>
      </c>
      <c r="D187" s="1" t="s">
        <v>15</v>
      </c>
      <c r="E187" s="1" t="s">
        <v>418</v>
      </c>
      <c r="F187" s="1" t="s">
        <v>560</v>
      </c>
      <c r="G187" s="1" t="s">
        <v>723</v>
      </c>
      <c r="H187" s="1" t="s">
        <v>136</v>
      </c>
      <c r="I187" s="1" t="s">
        <v>137</v>
      </c>
      <c r="J187" s="1">
        <v>150</v>
      </c>
      <c r="K187" s="1" t="s">
        <v>137</v>
      </c>
      <c r="L187" s="1">
        <v>140</v>
      </c>
      <c r="M187" s="31">
        <v>2</v>
      </c>
      <c r="N187" s="2">
        <v>1.6189100000000001</v>
      </c>
      <c r="O187" s="2">
        <f t="shared" si="27"/>
        <v>453.29480000000001</v>
      </c>
      <c r="P187" s="2">
        <f t="shared" ref="P187:P202" si="37">(J187-L187)*M187*N187</f>
        <v>32.3782</v>
      </c>
      <c r="Q187" s="1">
        <v>61.917879999999997</v>
      </c>
      <c r="R187" s="44">
        <f t="shared" si="28"/>
        <v>14033.526515512</v>
      </c>
      <c r="S187" s="34">
        <f t="shared" si="29"/>
        <v>28067.053031023999</v>
      </c>
      <c r="T187" s="3">
        <f t="shared" si="30"/>
        <v>2004.7895022159998</v>
      </c>
      <c r="U187" s="4">
        <f t="shared" si="31"/>
        <v>7.1428571428571425E-2</v>
      </c>
      <c r="V187" s="23">
        <f>MATCH(G187,Workings!A:A,0)</f>
        <v>9</v>
      </c>
      <c r="W187" s="22">
        <f>IF(R187&lt;INDEX(Workings!E:E,'Savings from Apr 13 to Feb 14'!V187),1,0)</f>
        <v>0</v>
      </c>
      <c r="X187" s="22">
        <f>IF(AND('Savings from Apr 13 to Feb 14'!R187&gt;INDEX(Workings!E:E,'Savings from Apr 13 to Feb 14'!V187),'Savings from Apr 13 to Feb 14'!R187&lt;INDEX(Workings!F:F,'Savings from Apr 13 to Feb 14'!V187)),1,0)</f>
        <v>0</v>
      </c>
      <c r="Y187" s="22">
        <f>IF(R187&gt;INDEX(Workings!F:F,'Savings from Apr 13 to Feb 14'!V187),1,0)</f>
        <v>1</v>
      </c>
      <c r="Z187" s="3">
        <f t="shared" si="32"/>
        <v>0</v>
      </c>
      <c r="AA187" s="3">
        <f t="shared" si="33"/>
        <v>0</v>
      </c>
      <c r="AB187" s="3">
        <f t="shared" si="34"/>
        <v>28067.053031023999</v>
      </c>
      <c r="AC187" s="3">
        <f>IF(AB187=0,0,(R187-INDEX(Workings!F:F,MATCH('Savings from Apr 13 to Feb 14'!G187,Workings!A:A,0))))*M187</f>
        <v>2947.0530310239992</v>
      </c>
    </row>
    <row r="188" spans="1:29" hidden="1" x14ac:dyDescent="0.25">
      <c r="A188" s="22">
        <v>186</v>
      </c>
      <c r="B188" s="1" t="s">
        <v>721</v>
      </c>
      <c r="C188" s="5">
        <v>41682</v>
      </c>
      <c r="D188" s="1" t="s">
        <v>15</v>
      </c>
      <c r="E188" s="1" t="s">
        <v>38</v>
      </c>
      <c r="F188" s="1" t="s">
        <v>722</v>
      </c>
      <c r="G188" s="1" t="s">
        <v>723</v>
      </c>
      <c r="H188" s="1" t="s">
        <v>136</v>
      </c>
      <c r="I188" s="1" t="s">
        <v>137</v>
      </c>
      <c r="J188" s="1">
        <v>150</v>
      </c>
      <c r="K188" s="1" t="s">
        <v>137</v>
      </c>
      <c r="L188" s="1">
        <v>118</v>
      </c>
      <c r="M188" s="31">
        <v>3</v>
      </c>
      <c r="N188" s="2">
        <v>1.65507</v>
      </c>
      <c r="O188" s="2">
        <f t="shared" si="27"/>
        <v>585.89477999999997</v>
      </c>
      <c r="P188" s="2">
        <f t="shared" si="37"/>
        <v>158.88672</v>
      </c>
      <c r="Q188" s="1">
        <v>61.901910000000001</v>
      </c>
      <c r="R188" s="44">
        <f t="shared" si="28"/>
        <v>12089.3353136766</v>
      </c>
      <c r="S188" s="34">
        <f t="shared" si="29"/>
        <v>36268.005941029798</v>
      </c>
      <c r="T188" s="3">
        <f t="shared" si="30"/>
        <v>9835.3914416352</v>
      </c>
      <c r="U188" s="4">
        <f t="shared" si="31"/>
        <v>0.2711864406779661</v>
      </c>
      <c r="V188" s="23">
        <f>MATCH(G188,Workings!A:A,0)</f>
        <v>9</v>
      </c>
      <c r="W188" s="22">
        <f>IF(R188&lt;INDEX(Workings!E:E,'Savings from Apr 13 to Feb 14'!V188),1,0)</f>
        <v>0</v>
      </c>
      <c r="X188" s="22">
        <f>IF(AND('Savings from Apr 13 to Feb 14'!R188&gt;INDEX(Workings!E:E,'Savings from Apr 13 to Feb 14'!V188),'Savings from Apr 13 to Feb 14'!R188&lt;INDEX(Workings!F:F,'Savings from Apr 13 to Feb 14'!V188)),1,0)</f>
        <v>1</v>
      </c>
      <c r="Y188" s="22">
        <f>IF(R188&gt;INDEX(Workings!F:F,'Savings from Apr 13 to Feb 14'!V188),1,0)</f>
        <v>0</v>
      </c>
      <c r="Z188" s="3">
        <f t="shared" si="32"/>
        <v>0</v>
      </c>
      <c r="AA188" s="3">
        <f t="shared" si="33"/>
        <v>36268.005941029798</v>
      </c>
      <c r="AB188" s="3">
        <f t="shared" si="34"/>
        <v>0</v>
      </c>
      <c r="AC188" s="3">
        <f>IF(AB188=0,0,(R188-INDEX(Workings!F:F,MATCH('Savings from Apr 13 to Feb 14'!G188,Workings!A:A,0))))*M188</f>
        <v>0</v>
      </c>
    </row>
    <row r="189" spans="1:29" hidden="1" x14ac:dyDescent="0.25">
      <c r="A189" s="22">
        <v>187</v>
      </c>
      <c r="B189" s="1" t="s">
        <v>724</v>
      </c>
      <c r="C189" s="5">
        <v>41682</v>
      </c>
      <c r="D189" s="1" t="s">
        <v>25</v>
      </c>
      <c r="E189" s="1" t="s">
        <v>230</v>
      </c>
      <c r="F189" s="1" t="s">
        <v>722</v>
      </c>
      <c r="G189" s="1" t="s">
        <v>723</v>
      </c>
      <c r="H189" s="1" t="s">
        <v>136</v>
      </c>
      <c r="I189" s="1" t="s">
        <v>137</v>
      </c>
      <c r="J189" s="1">
        <v>120</v>
      </c>
      <c r="K189" s="1" t="s">
        <v>137</v>
      </c>
      <c r="L189" s="1">
        <v>105</v>
      </c>
      <c r="M189" s="31">
        <v>5</v>
      </c>
      <c r="N189" s="2">
        <v>1.65507</v>
      </c>
      <c r="O189" s="2">
        <f t="shared" si="27"/>
        <v>868.91174999999998</v>
      </c>
      <c r="P189" s="2">
        <f t="shared" si="37"/>
        <v>124.13025</v>
      </c>
      <c r="Q189" s="1">
        <v>61.901910000000001</v>
      </c>
      <c r="R189" s="44">
        <f t="shared" si="28"/>
        <v>10757.459389288499</v>
      </c>
      <c r="S189" s="34">
        <f t="shared" si="29"/>
        <v>53787.296946442497</v>
      </c>
      <c r="T189" s="3">
        <f t="shared" si="30"/>
        <v>7683.8995637775006</v>
      </c>
      <c r="U189" s="4">
        <f t="shared" si="31"/>
        <v>0.14285714285714288</v>
      </c>
      <c r="V189" s="23">
        <f>MATCH(G189,Workings!A:A,0)</f>
        <v>9</v>
      </c>
      <c r="W189" s="22">
        <f>IF(R189&lt;INDEX(Workings!E:E,'Savings from Apr 13 to Feb 14'!V189),1,0)</f>
        <v>0</v>
      </c>
      <c r="X189" s="22">
        <f>IF(AND('Savings from Apr 13 to Feb 14'!R189&gt;INDEX(Workings!E:E,'Savings from Apr 13 to Feb 14'!V189),'Savings from Apr 13 to Feb 14'!R189&lt;INDEX(Workings!F:F,'Savings from Apr 13 to Feb 14'!V189)),1,0)</f>
        <v>1</v>
      </c>
      <c r="Y189" s="22">
        <f>IF(R189&gt;INDEX(Workings!F:F,'Savings from Apr 13 to Feb 14'!V189),1,0)</f>
        <v>0</v>
      </c>
      <c r="Z189" s="3">
        <f t="shared" si="32"/>
        <v>0</v>
      </c>
      <c r="AA189" s="3">
        <f t="shared" si="33"/>
        <v>53787.296946442497</v>
      </c>
      <c r="AB189" s="3">
        <f t="shared" si="34"/>
        <v>0</v>
      </c>
      <c r="AC189" s="3">
        <f>IF(AB189=0,0,(R189-INDEX(Workings!F:F,MATCH('Savings from Apr 13 to Feb 14'!G189,Workings!A:A,0))))*M189</f>
        <v>0</v>
      </c>
    </row>
    <row r="190" spans="1:29" hidden="1" x14ac:dyDescent="0.25">
      <c r="A190" s="22">
        <v>188</v>
      </c>
      <c r="B190" s="14" t="s">
        <v>393</v>
      </c>
      <c r="C190" s="14" t="s">
        <v>387</v>
      </c>
      <c r="D190" s="14" t="s">
        <v>388</v>
      </c>
      <c r="E190" s="14" t="s">
        <v>394</v>
      </c>
      <c r="F190" s="14" t="s">
        <v>395</v>
      </c>
      <c r="G190" s="14" t="s">
        <v>396</v>
      </c>
      <c r="H190" s="14" t="s">
        <v>87</v>
      </c>
      <c r="I190" s="14" t="s">
        <v>88</v>
      </c>
      <c r="J190" s="14">
        <v>10510</v>
      </c>
      <c r="K190" s="14" t="s">
        <v>88</v>
      </c>
      <c r="L190" s="14">
        <v>10500</v>
      </c>
      <c r="M190" s="31">
        <v>1</v>
      </c>
      <c r="N190" s="16">
        <v>1.6619999999999999E-2</v>
      </c>
      <c r="O190" s="16">
        <f t="shared" si="27"/>
        <v>174.51</v>
      </c>
      <c r="P190" s="16">
        <f t="shared" si="37"/>
        <v>0.16619999999999999</v>
      </c>
      <c r="Q190" s="14">
        <v>62.243479999999998</v>
      </c>
      <c r="R190" s="44">
        <f t="shared" si="28"/>
        <v>10862.109694799999</v>
      </c>
      <c r="S190" s="34">
        <f t="shared" si="29"/>
        <v>10862.109694799999</v>
      </c>
      <c r="T190" s="17">
        <f t="shared" si="30"/>
        <v>10.344866375999999</v>
      </c>
      <c r="U190" s="18">
        <f t="shared" si="31"/>
        <v>9.5238095238095227E-4</v>
      </c>
      <c r="V190" s="23">
        <f>MATCH(G190,Workings!A:A,0)</f>
        <v>38</v>
      </c>
      <c r="W190" s="22">
        <f>IF(R190&lt;INDEX(Workings!E:E,'Savings from Apr 13 to Feb 14'!V190),1,0)</f>
        <v>0</v>
      </c>
      <c r="X190" s="22">
        <f>IF(AND('Savings from Apr 13 to Feb 14'!R190&gt;INDEX(Workings!E:E,'Savings from Apr 13 to Feb 14'!V190),'Savings from Apr 13 to Feb 14'!R190&lt;INDEX(Workings!F:F,'Savings from Apr 13 to Feb 14'!V190)),1,0)</f>
        <v>0</v>
      </c>
      <c r="Y190" s="22">
        <f>IF(R190&gt;INDEX(Workings!F:F,'Savings from Apr 13 to Feb 14'!V190),1,0)</f>
        <v>1</v>
      </c>
      <c r="Z190" s="3">
        <f t="shared" si="32"/>
        <v>0</v>
      </c>
      <c r="AA190" s="3">
        <f t="shared" si="33"/>
        <v>0</v>
      </c>
      <c r="AB190" s="3">
        <f t="shared" si="34"/>
        <v>10862.109694799999</v>
      </c>
      <c r="AC190" s="3">
        <f>IF(AB190=0,0,(R190-INDEX(Workings!F:F,MATCH('Savings from Apr 13 to Feb 14'!G190,Workings!A:A,0))))*M190</f>
        <v>1392.1096947999995</v>
      </c>
    </row>
    <row r="191" spans="1:29" hidden="1" x14ac:dyDescent="0.25">
      <c r="A191" s="22">
        <v>189</v>
      </c>
      <c r="B191" s="14" t="s">
        <v>397</v>
      </c>
      <c r="C191" s="14" t="s">
        <v>387</v>
      </c>
      <c r="D191" s="14" t="s">
        <v>388</v>
      </c>
      <c r="E191" s="14" t="s">
        <v>389</v>
      </c>
      <c r="F191" s="14" t="s">
        <v>395</v>
      </c>
      <c r="G191" s="14" t="s">
        <v>396</v>
      </c>
      <c r="H191" s="14" t="s">
        <v>87</v>
      </c>
      <c r="I191" s="14" t="s">
        <v>88</v>
      </c>
      <c r="J191" s="14">
        <v>10510</v>
      </c>
      <c r="K191" s="14" t="s">
        <v>88</v>
      </c>
      <c r="L191" s="14">
        <v>10500</v>
      </c>
      <c r="M191" s="31">
        <v>1</v>
      </c>
      <c r="N191" s="16">
        <v>1.6619999999999999E-2</v>
      </c>
      <c r="O191" s="16">
        <f t="shared" si="27"/>
        <v>174.51</v>
      </c>
      <c r="P191" s="16">
        <f t="shared" si="37"/>
        <v>0.16619999999999999</v>
      </c>
      <c r="Q191" s="14">
        <v>62.243479999999998</v>
      </c>
      <c r="R191" s="44">
        <f t="shared" si="28"/>
        <v>10862.109694799999</v>
      </c>
      <c r="S191" s="34">
        <f t="shared" si="29"/>
        <v>10862.109694799999</v>
      </c>
      <c r="T191" s="17">
        <f t="shared" si="30"/>
        <v>10.344866375999999</v>
      </c>
      <c r="U191" s="18">
        <f t="shared" si="31"/>
        <v>9.5238095238095227E-4</v>
      </c>
      <c r="V191" s="23">
        <f>MATCH(G191,Workings!A:A,0)</f>
        <v>38</v>
      </c>
      <c r="W191" s="22">
        <f>IF(R191&lt;INDEX(Workings!E:E,'Savings from Apr 13 to Feb 14'!V191),1,0)</f>
        <v>0</v>
      </c>
      <c r="X191" s="22">
        <f>IF(AND('Savings from Apr 13 to Feb 14'!R191&gt;INDEX(Workings!E:E,'Savings from Apr 13 to Feb 14'!V191),'Savings from Apr 13 to Feb 14'!R191&lt;INDEX(Workings!F:F,'Savings from Apr 13 to Feb 14'!V191)),1,0)</f>
        <v>0</v>
      </c>
      <c r="Y191" s="22">
        <f>IF(R191&gt;INDEX(Workings!F:F,'Savings from Apr 13 to Feb 14'!V191),1,0)</f>
        <v>1</v>
      </c>
      <c r="Z191" s="3">
        <f t="shared" si="32"/>
        <v>0</v>
      </c>
      <c r="AA191" s="3">
        <f t="shared" si="33"/>
        <v>0</v>
      </c>
      <c r="AB191" s="3">
        <f t="shared" si="34"/>
        <v>10862.109694799999</v>
      </c>
      <c r="AC191" s="3">
        <f>IF(AB191=0,0,(R191-INDEX(Workings!F:F,MATCH('Savings from Apr 13 to Feb 14'!G191,Workings!A:A,0))))*M191</f>
        <v>1392.1096947999995</v>
      </c>
    </row>
    <row r="192" spans="1:29" hidden="1" x14ac:dyDescent="0.25">
      <c r="A192" s="22">
        <v>190</v>
      </c>
      <c r="B192" s="14" t="s">
        <v>620</v>
      </c>
      <c r="C192" s="14" t="s">
        <v>614</v>
      </c>
      <c r="D192" s="14" t="s">
        <v>388</v>
      </c>
      <c r="E192" s="14" t="s">
        <v>394</v>
      </c>
      <c r="F192" s="14" t="s">
        <v>395</v>
      </c>
      <c r="G192" s="14" t="s">
        <v>396</v>
      </c>
      <c r="H192" s="14" t="s">
        <v>87</v>
      </c>
      <c r="I192" s="14" t="s">
        <v>88</v>
      </c>
      <c r="J192" s="14">
        <v>10510</v>
      </c>
      <c r="K192" s="14" t="s">
        <v>88</v>
      </c>
      <c r="L192" s="14">
        <v>10500</v>
      </c>
      <c r="M192" s="31">
        <v>1</v>
      </c>
      <c r="N192" s="16">
        <v>1.619E-2</v>
      </c>
      <c r="O192" s="16">
        <f t="shared" si="27"/>
        <v>169.995</v>
      </c>
      <c r="P192" s="16">
        <f t="shared" si="37"/>
        <v>0.16189999999999999</v>
      </c>
      <c r="Q192" s="14">
        <v>61.917879999999997</v>
      </c>
      <c r="R192" s="44">
        <f t="shared" si="28"/>
        <v>10525.7300106</v>
      </c>
      <c r="S192" s="34">
        <f t="shared" si="29"/>
        <v>10525.7300106</v>
      </c>
      <c r="T192" s="17">
        <f t="shared" si="30"/>
        <v>10.024504771999998</v>
      </c>
      <c r="U192" s="18">
        <f t="shared" si="31"/>
        <v>9.5238095238095216E-4</v>
      </c>
      <c r="V192" s="23">
        <f>MATCH(G192,Workings!A:A,0)</f>
        <v>38</v>
      </c>
      <c r="W192" s="22">
        <f>IF(R192&lt;INDEX(Workings!E:E,'Savings from Apr 13 to Feb 14'!V192),1,0)</f>
        <v>0</v>
      </c>
      <c r="X192" s="22">
        <f>IF(AND('Savings from Apr 13 to Feb 14'!R192&gt;INDEX(Workings!E:E,'Savings from Apr 13 to Feb 14'!V192),'Savings from Apr 13 to Feb 14'!R192&lt;INDEX(Workings!F:F,'Savings from Apr 13 to Feb 14'!V192)),1,0)</f>
        <v>0</v>
      </c>
      <c r="Y192" s="22">
        <f>IF(R192&gt;INDEX(Workings!F:F,'Savings from Apr 13 to Feb 14'!V192),1,0)</f>
        <v>1</v>
      </c>
      <c r="Z192" s="3">
        <f t="shared" si="32"/>
        <v>0</v>
      </c>
      <c r="AA192" s="3">
        <f t="shared" si="33"/>
        <v>0</v>
      </c>
      <c r="AB192" s="3">
        <f t="shared" si="34"/>
        <v>10525.7300106</v>
      </c>
      <c r="AC192" s="3">
        <f>IF(AB192=0,0,(R192-INDEX(Workings!F:F,MATCH('Savings from Apr 13 to Feb 14'!G192,Workings!A:A,0))))*M192</f>
        <v>1055.7300106000002</v>
      </c>
    </row>
    <row r="193" spans="1:29" hidden="1" x14ac:dyDescent="0.25">
      <c r="A193" s="22">
        <v>191</v>
      </c>
      <c r="B193" s="14" t="s">
        <v>621</v>
      </c>
      <c r="C193" s="14" t="s">
        <v>614</v>
      </c>
      <c r="D193" s="14" t="s">
        <v>388</v>
      </c>
      <c r="E193" s="14" t="s">
        <v>389</v>
      </c>
      <c r="F193" s="14" t="s">
        <v>395</v>
      </c>
      <c r="G193" s="14" t="s">
        <v>396</v>
      </c>
      <c r="H193" s="14" t="s">
        <v>87</v>
      </c>
      <c r="I193" s="14" t="s">
        <v>88</v>
      </c>
      <c r="J193" s="14">
        <v>10510</v>
      </c>
      <c r="K193" s="14" t="s">
        <v>88</v>
      </c>
      <c r="L193" s="14">
        <v>10500</v>
      </c>
      <c r="M193" s="31">
        <v>1</v>
      </c>
      <c r="N193" s="16">
        <v>1.619E-2</v>
      </c>
      <c r="O193" s="16">
        <f t="shared" si="27"/>
        <v>169.995</v>
      </c>
      <c r="P193" s="16">
        <f t="shared" si="37"/>
        <v>0.16189999999999999</v>
      </c>
      <c r="Q193" s="14">
        <v>61.917879999999997</v>
      </c>
      <c r="R193" s="44">
        <f t="shared" si="28"/>
        <v>10525.7300106</v>
      </c>
      <c r="S193" s="34">
        <f t="shared" si="29"/>
        <v>10525.7300106</v>
      </c>
      <c r="T193" s="17">
        <f t="shared" si="30"/>
        <v>10.024504771999998</v>
      </c>
      <c r="U193" s="18">
        <f t="shared" si="31"/>
        <v>9.5238095238095216E-4</v>
      </c>
      <c r="V193" s="23">
        <f>MATCH(G193,Workings!A:A,0)</f>
        <v>38</v>
      </c>
      <c r="W193" s="22">
        <f>IF(R193&lt;INDEX(Workings!E:E,'Savings from Apr 13 to Feb 14'!V193),1,0)</f>
        <v>0</v>
      </c>
      <c r="X193" s="22">
        <f>IF(AND('Savings from Apr 13 to Feb 14'!R193&gt;INDEX(Workings!E:E,'Savings from Apr 13 to Feb 14'!V193),'Savings from Apr 13 to Feb 14'!R193&lt;INDEX(Workings!F:F,'Savings from Apr 13 to Feb 14'!V193)),1,0)</f>
        <v>0</v>
      </c>
      <c r="Y193" s="22">
        <f>IF(R193&gt;INDEX(Workings!F:F,'Savings from Apr 13 to Feb 14'!V193),1,0)</f>
        <v>1</v>
      </c>
      <c r="Z193" s="3">
        <f t="shared" si="32"/>
        <v>0</v>
      </c>
      <c r="AA193" s="3">
        <f t="shared" si="33"/>
        <v>0</v>
      </c>
      <c r="AB193" s="3">
        <f t="shared" si="34"/>
        <v>10525.7300106</v>
      </c>
      <c r="AC193" s="3">
        <f>IF(AB193=0,0,(R193-INDEX(Workings!F:F,MATCH('Savings from Apr 13 to Feb 14'!G193,Workings!A:A,0))))*M193</f>
        <v>1055.7300106000002</v>
      </c>
    </row>
    <row r="194" spans="1:29" hidden="1" x14ac:dyDescent="0.25">
      <c r="A194" s="22">
        <v>192</v>
      </c>
      <c r="B194" s="1" t="s">
        <v>637</v>
      </c>
      <c r="C194" s="5">
        <v>41669</v>
      </c>
      <c r="D194" s="1" t="s">
        <v>25</v>
      </c>
      <c r="E194" s="1" t="s">
        <v>223</v>
      </c>
      <c r="F194" s="1" t="s">
        <v>638</v>
      </c>
      <c r="G194" s="1" t="s">
        <v>396</v>
      </c>
      <c r="H194" s="1" t="s">
        <v>87</v>
      </c>
      <c r="I194" s="1" t="s">
        <v>88</v>
      </c>
      <c r="J194" s="1">
        <v>7500</v>
      </c>
      <c r="K194" s="1" t="s">
        <v>88</v>
      </c>
      <c r="L194" s="1">
        <v>6500</v>
      </c>
      <c r="M194" s="31">
        <v>1</v>
      </c>
      <c r="N194" s="2">
        <v>1.619E-2</v>
      </c>
      <c r="O194" s="2">
        <f t="shared" si="27"/>
        <v>105.235</v>
      </c>
      <c r="P194" s="2">
        <f t="shared" si="37"/>
        <v>16.190000000000001</v>
      </c>
      <c r="Q194" s="1">
        <v>61.901910000000001</v>
      </c>
      <c r="R194" s="44">
        <f t="shared" si="28"/>
        <v>6514.2474988499998</v>
      </c>
      <c r="S194" s="34">
        <f t="shared" si="29"/>
        <v>6514.2474988499998</v>
      </c>
      <c r="T194" s="3">
        <f t="shared" si="30"/>
        <v>1002.1919229000001</v>
      </c>
      <c r="U194" s="4">
        <f t="shared" si="31"/>
        <v>0.15384615384615388</v>
      </c>
      <c r="V194" s="23">
        <f>MATCH(G194,Workings!A:A,0)</f>
        <v>38</v>
      </c>
      <c r="W194" s="22">
        <f>IF(R194&lt;INDEX(Workings!E:E,'Savings from Apr 13 to Feb 14'!V194),1,0)</f>
        <v>1</v>
      </c>
      <c r="X194" s="22">
        <f>IF(AND('Savings from Apr 13 to Feb 14'!R194&gt;INDEX(Workings!E:E,'Savings from Apr 13 to Feb 14'!V194),'Savings from Apr 13 to Feb 14'!R194&lt;INDEX(Workings!F:F,'Savings from Apr 13 to Feb 14'!V194)),1,0)</f>
        <v>0</v>
      </c>
      <c r="Y194" s="22">
        <f>IF(R194&gt;INDEX(Workings!F:F,'Savings from Apr 13 to Feb 14'!V194),1,0)</f>
        <v>0</v>
      </c>
      <c r="Z194" s="3">
        <f t="shared" si="32"/>
        <v>6514.2474988499998</v>
      </c>
      <c r="AA194" s="3">
        <f t="shared" si="33"/>
        <v>0</v>
      </c>
      <c r="AB194" s="3">
        <f t="shared" si="34"/>
        <v>0</v>
      </c>
      <c r="AC194" s="3">
        <f>IF(AB194=0,0,(R194-INDEX(Workings!F:F,MATCH('Savings from Apr 13 to Feb 14'!G194,Workings!A:A,0))))*M194</f>
        <v>0</v>
      </c>
    </row>
    <row r="195" spans="1:29" hidden="1" x14ac:dyDescent="0.25">
      <c r="A195" s="22">
        <v>193</v>
      </c>
      <c r="B195" s="1" t="s">
        <v>639</v>
      </c>
      <c r="C195" s="5">
        <v>41669</v>
      </c>
      <c r="D195" s="1" t="s">
        <v>15</v>
      </c>
      <c r="E195" s="1" t="s">
        <v>640</v>
      </c>
      <c r="F195" s="1" t="s">
        <v>638</v>
      </c>
      <c r="G195" s="1" t="s">
        <v>396</v>
      </c>
      <c r="H195" s="1" t="s">
        <v>87</v>
      </c>
      <c r="I195" s="1" t="s">
        <v>88</v>
      </c>
      <c r="J195" s="1">
        <v>7500</v>
      </c>
      <c r="K195" s="1" t="s">
        <v>88</v>
      </c>
      <c r="L195" s="1">
        <v>6500</v>
      </c>
      <c r="M195" s="31">
        <v>1</v>
      </c>
      <c r="N195" s="2">
        <v>1.619E-2</v>
      </c>
      <c r="O195" s="2">
        <f t="shared" ref="O195:O258" si="38">(L195*M195)*N195</f>
        <v>105.235</v>
      </c>
      <c r="P195" s="2">
        <f t="shared" si="37"/>
        <v>16.190000000000001</v>
      </c>
      <c r="Q195" s="1">
        <v>61.901910000000001</v>
      </c>
      <c r="R195" s="44">
        <f t="shared" ref="R195:R258" si="39">S195/M195</f>
        <v>6514.2474988499998</v>
      </c>
      <c r="S195" s="34">
        <f t="shared" ref="S195:S258" si="40">O195*Q195</f>
        <v>6514.2474988499998</v>
      </c>
      <c r="T195" s="3">
        <f t="shared" ref="T195:T258" si="41">P195*Q195</f>
        <v>1002.1919229000001</v>
      </c>
      <c r="U195" s="4">
        <f t="shared" ref="U195:U258" si="42">T195/S195</f>
        <v>0.15384615384615388</v>
      </c>
      <c r="V195" s="23">
        <f>MATCH(G195,Workings!A:A,0)</f>
        <v>38</v>
      </c>
      <c r="W195" s="22">
        <f>IF(R195&lt;INDEX(Workings!E:E,'Savings from Apr 13 to Feb 14'!V195),1,0)</f>
        <v>1</v>
      </c>
      <c r="X195" s="22">
        <f>IF(AND('Savings from Apr 13 to Feb 14'!R195&gt;INDEX(Workings!E:E,'Savings from Apr 13 to Feb 14'!V195),'Savings from Apr 13 to Feb 14'!R195&lt;INDEX(Workings!F:F,'Savings from Apr 13 to Feb 14'!V195)),1,0)</f>
        <v>0</v>
      </c>
      <c r="Y195" s="22">
        <f>IF(R195&gt;INDEX(Workings!F:F,'Savings from Apr 13 to Feb 14'!V195),1,0)</f>
        <v>0</v>
      </c>
      <c r="Z195" s="3">
        <f t="shared" si="32"/>
        <v>6514.2474988499998</v>
      </c>
      <c r="AA195" s="3">
        <f t="shared" si="33"/>
        <v>0</v>
      </c>
      <c r="AB195" s="3">
        <f t="shared" si="34"/>
        <v>0</v>
      </c>
      <c r="AC195" s="3">
        <f>IF(AB195=0,0,(R195-INDEX(Workings!F:F,MATCH('Savings from Apr 13 to Feb 14'!G195,Workings!A:A,0))))*M195</f>
        <v>0</v>
      </c>
    </row>
    <row r="196" spans="1:29" hidden="1" x14ac:dyDescent="0.25">
      <c r="A196" s="22">
        <v>194</v>
      </c>
      <c r="B196" s="1" t="s">
        <v>643</v>
      </c>
      <c r="C196" s="5">
        <v>41668</v>
      </c>
      <c r="D196" s="1" t="s">
        <v>25</v>
      </c>
      <c r="E196" s="1" t="s">
        <v>644</v>
      </c>
      <c r="F196" s="1" t="s">
        <v>638</v>
      </c>
      <c r="G196" s="1" t="s">
        <v>396</v>
      </c>
      <c r="H196" s="1" t="s">
        <v>87</v>
      </c>
      <c r="I196" s="1" t="s">
        <v>88</v>
      </c>
      <c r="J196" s="1">
        <v>7500</v>
      </c>
      <c r="K196" s="1" t="s">
        <v>88</v>
      </c>
      <c r="L196" s="1">
        <v>6500</v>
      </c>
      <c r="M196" s="31">
        <v>1</v>
      </c>
      <c r="N196" s="2">
        <v>1.619E-2</v>
      </c>
      <c r="O196" s="2">
        <f t="shared" si="38"/>
        <v>105.235</v>
      </c>
      <c r="P196" s="2">
        <f t="shared" si="37"/>
        <v>16.190000000000001</v>
      </c>
      <c r="Q196" s="1">
        <v>61.901910000000001</v>
      </c>
      <c r="R196" s="44">
        <f t="shared" si="39"/>
        <v>6514.2474988499998</v>
      </c>
      <c r="S196" s="34">
        <f t="shared" si="40"/>
        <v>6514.2474988499998</v>
      </c>
      <c r="T196" s="3">
        <f t="shared" si="41"/>
        <v>1002.1919229000001</v>
      </c>
      <c r="U196" s="4">
        <f t="shared" si="42"/>
        <v>0.15384615384615388</v>
      </c>
      <c r="V196" s="23">
        <f>MATCH(G196,Workings!A:A,0)</f>
        <v>38</v>
      </c>
      <c r="W196" s="22">
        <f>IF(R196&lt;INDEX(Workings!E:E,'Savings from Apr 13 to Feb 14'!V196),1,0)</f>
        <v>1</v>
      </c>
      <c r="X196" s="22">
        <f>IF(AND('Savings from Apr 13 to Feb 14'!R196&gt;INDEX(Workings!E:E,'Savings from Apr 13 to Feb 14'!V196),'Savings from Apr 13 to Feb 14'!R196&lt;INDEX(Workings!F:F,'Savings from Apr 13 to Feb 14'!V196)),1,0)</f>
        <v>0</v>
      </c>
      <c r="Y196" s="22">
        <f>IF(R196&gt;INDEX(Workings!F:F,'Savings from Apr 13 to Feb 14'!V196),1,0)</f>
        <v>0</v>
      </c>
      <c r="Z196" s="3">
        <f t="shared" si="32"/>
        <v>6514.2474988499998</v>
      </c>
      <c r="AA196" s="3">
        <f t="shared" si="33"/>
        <v>0</v>
      </c>
      <c r="AB196" s="3">
        <f t="shared" si="34"/>
        <v>0</v>
      </c>
      <c r="AC196" s="3">
        <f>IF(AB196=0,0,(R196-INDEX(Workings!F:F,MATCH('Savings from Apr 13 to Feb 14'!G196,Workings!A:A,0))))*M196</f>
        <v>0</v>
      </c>
    </row>
    <row r="197" spans="1:29" hidden="1" x14ac:dyDescent="0.25">
      <c r="A197" s="22">
        <v>195</v>
      </c>
      <c r="B197" s="1" t="s">
        <v>645</v>
      </c>
      <c r="C197" s="5">
        <v>41668</v>
      </c>
      <c r="D197" s="1" t="s">
        <v>25</v>
      </c>
      <c r="E197" s="1" t="s">
        <v>646</v>
      </c>
      <c r="F197" s="1" t="s">
        <v>638</v>
      </c>
      <c r="G197" s="1" t="s">
        <v>396</v>
      </c>
      <c r="H197" s="1" t="s">
        <v>87</v>
      </c>
      <c r="I197" s="1" t="s">
        <v>88</v>
      </c>
      <c r="J197" s="1">
        <v>7500</v>
      </c>
      <c r="K197" s="1" t="s">
        <v>88</v>
      </c>
      <c r="L197" s="1">
        <v>6500</v>
      </c>
      <c r="M197" s="31">
        <v>1</v>
      </c>
      <c r="N197" s="2">
        <v>1.619E-2</v>
      </c>
      <c r="O197" s="2">
        <f t="shared" si="38"/>
        <v>105.235</v>
      </c>
      <c r="P197" s="2">
        <f t="shared" si="37"/>
        <v>16.190000000000001</v>
      </c>
      <c r="Q197" s="1">
        <v>61.901910000000001</v>
      </c>
      <c r="R197" s="44">
        <f t="shared" si="39"/>
        <v>6514.2474988499998</v>
      </c>
      <c r="S197" s="34">
        <f t="shared" si="40"/>
        <v>6514.2474988499998</v>
      </c>
      <c r="T197" s="3">
        <f t="shared" si="41"/>
        <v>1002.1919229000001</v>
      </c>
      <c r="U197" s="4">
        <f t="shared" si="42"/>
        <v>0.15384615384615388</v>
      </c>
      <c r="V197" s="23">
        <f>MATCH(G197,Workings!A:A,0)</f>
        <v>38</v>
      </c>
      <c r="W197" s="22">
        <f>IF(R197&lt;INDEX(Workings!E:E,'Savings from Apr 13 to Feb 14'!V197),1,0)</f>
        <v>1</v>
      </c>
      <c r="X197" s="22">
        <f>IF(AND('Savings from Apr 13 to Feb 14'!R197&gt;INDEX(Workings!E:E,'Savings from Apr 13 to Feb 14'!V197),'Savings from Apr 13 to Feb 14'!R197&lt;INDEX(Workings!F:F,'Savings from Apr 13 to Feb 14'!V197)),1,0)</f>
        <v>0</v>
      </c>
      <c r="Y197" s="22">
        <f>IF(R197&gt;INDEX(Workings!F:F,'Savings from Apr 13 to Feb 14'!V197),1,0)</f>
        <v>0</v>
      </c>
      <c r="Z197" s="3">
        <f t="shared" si="32"/>
        <v>6514.2474988499998</v>
      </c>
      <c r="AA197" s="3">
        <f t="shared" si="33"/>
        <v>0</v>
      </c>
      <c r="AB197" s="3">
        <f t="shared" si="34"/>
        <v>0</v>
      </c>
      <c r="AC197" s="3">
        <f>IF(AB197=0,0,(R197-INDEX(Workings!F:F,MATCH('Savings from Apr 13 to Feb 14'!G197,Workings!A:A,0))))*M197</f>
        <v>0</v>
      </c>
    </row>
    <row r="198" spans="1:29" hidden="1" x14ac:dyDescent="0.25">
      <c r="A198" s="22">
        <v>196</v>
      </c>
      <c r="B198" s="1" t="s">
        <v>486</v>
      </c>
      <c r="C198" s="1" t="s">
        <v>481</v>
      </c>
      <c r="D198" s="1" t="s">
        <v>15</v>
      </c>
      <c r="E198" s="1" t="s">
        <v>484</v>
      </c>
      <c r="F198" s="1" t="s">
        <v>487</v>
      </c>
      <c r="G198" s="1" t="s">
        <v>488</v>
      </c>
      <c r="H198" s="1" t="s">
        <v>136</v>
      </c>
      <c r="I198" s="1" t="s">
        <v>137</v>
      </c>
      <c r="J198" s="1">
        <v>79</v>
      </c>
      <c r="K198" s="1" t="s">
        <v>137</v>
      </c>
      <c r="L198" s="1">
        <v>69</v>
      </c>
      <c r="M198" s="31">
        <v>2</v>
      </c>
      <c r="N198" s="2">
        <v>1.6189100000000001</v>
      </c>
      <c r="O198" s="2">
        <f t="shared" si="38"/>
        <v>223.40958000000001</v>
      </c>
      <c r="P198" s="2">
        <f t="shared" si="37"/>
        <v>32.3782</v>
      </c>
      <c r="Q198" s="1">
        <v>61.917879999999997</v>
      </c>
      <c r="R198" s="44">
        <f t="shared" si="39"/>
        <v>6916.5237826451994</v>
      </c>
      <c r="S198" s="34">
        <f t="shared" si="40"/>
        <v>13833.047565290399</v>
      </c>
      <c r="T198" s="3">
        <f t="shared" si="41"/>
        <v>2004.7895022159998</v>
      </c>
      <c r="U198" s="4">
        <f t="shared" si="42"/>
        <v>0.14492753623188406</v>
      </c>
      <c r="V198" s="23">
        <f>MATCH(G198,Workings!A:A,0)</f>
        <v>47</v>
      </c>
      <c r="W198" s="22">
        <f>IF(R198&lt;INDEX(Workings!E:E,'Savings from Apr 13 to Feb 14'!V198),1,0)</f>
        <v>0</v>
      </c>
      <c r="X198" s="22">
        <f>IF(AND('Savings from Apr 13 to Feb 14'!R198&gt;INDEX(Workings!E:E,'Savings from Apr 13 to Feb 14'!V198),'Savings from Apr 13 to Feb 14'!R198&lt;INDEX(Workings!F:F,'Savings from Apr 13 to Feb 14'!V198)),1,0)</f>
        <v>1</v>
      </c>
      <c r="Y198" s="22">
        <f>IF(R198&gt;INDEX(Workings!F:F,'Savings from Apr 13 to Feb 14'!V198),1,0)</f>
        <v>0</v>
      </c>
      <c r="Z198" s="3">
        <f t="shared" si="32"/>
        <v>0</v>
      </c>
      <c r="AA198" s="3">
        <f t="shared" si="33"/>
        <v>13833.047565290399</v>
      </c>
      <c r="AB198" s="3">
        <f t="shared" si="34"/>
        <v>0</v>
      </c>
      <c r="AC198" s="3">
        <f>IF(AB198=0,0,(R198-INDEX(Workings!F:F,MATCH('Savings from Apr 13 to Feb 14'!G198,Workings!A:A,0))))*M198</f>
        <v>0</v>
      </c>
    </row>
    <row r="199" spans="1:29" hidden="1" x14ac:dyDescent="0.25">
      <c r="A199" s="22">
        <v>197</v>
      </c>
      <c r="B199" s="1" t="s">
        <v>490</v>
      </c>
      <c r="C199" s="1" t="s">
        <v>481</v>
      </c>
      <c r="D199" s="1" t="s">
        <v>15</v>
      </c>
      <c r="E199" s="1" t="s">
        <v>47</v>
      </c>
      <c r="F199" s="1" t="s">
        <v>487</v>
      </c>
      <c r="G199" s="1" t="s">
        <v>488</v>
      </c>
      <c r="H199" s="1" t="s">
        <v>136</v>
      </c>
      <c r="I199" s="1" t="s">
        <v>137</v>
      </c>
      <c r="J199" s="1">
        <v>79</v>
      </c>
      <c r="K199" s="1" t="s">
        <v>137</v>
      </c>
      <c r="L199" s="1">
        <v>69</v>
      </c>
      <c r="M199" s="31">
        <v>2</v>
      </c>
      <c r="N199" s="2">
        <v>1.6189100000000001</v>
      </c>
      <c r="O199" s="2">
        <f t="shared" si="38"/>
        <v>223.40958000000001</v>
      </c>
      <c r="P199" s="2">
        <f t="shared" si="37"/>
        <v>32.3782</v>
      </c>
      <c r="Q199" s="1">
        <v>61.917879999999997</v>
      </c>
      <c r="R199" s="44">
        <f t="shared" si="39"/>
        <v>6916.5237826451994</v>
      </c>
      <c r="S199" s="34">
        <f t="shared" si="40"/>
        <v>13833.047565290399</v>
      </c>
      <c r="T199" s="3">
        <f t="shared" si="41"/>
        <v>2004.7895022159998</v>
      </c>
      <c r="U199" s="4">
        <f t="shared" si="42"/>
        <v>0.14492753623188406</v>
      </c>
      <c r="V199" s="23">
        <f>MATCH(G199,Workings!A:A,0)</f>
        <v>47</v>
      </c>
      <c r="W199" s="22">
        <f>IF(R199&lt;INDEX(Workings!E:E,'Savings from Apr 13 to Feb 14'!V199),1,0)</f>
        <v>0</v>
      </c>
      <c r="X199" s="22">
        <f>IF(AND('Savings from Apr 13 to Feb 14'!R199&gt;INDEX(Workings!E:E,'Savings from Apr 13 to Feb 14'!V199),'Savings from Apr 13 to Feb 14'!R199&lt;INDEX(Workings!F:F,'Savings from Apr 13 to Feb 14'!V199)),1,0)</f>
        <v>1</v>
      </c>
      <c r="Y199" s="22">
        <f>IF(R199&gt;INDEX(Workings!F:F,'Savings from Apr 13 to Feb 14'!V199),1,0)</f>
        <v>0</v>
      </c>
      <c r="Z199" s="3">
        <f t="shared" si="32"/>
        <v>0</v>
      </c>
      <c r="AA199" s="3">
        <f t="shared" si="33"/>
        <v>13833.047565290399</v>
      </c>
      <c r="AB199" s="3">
        <f t="shared" si="34"/>
        <v>0</v>
      </c>
      <c r="AC199" s="3">
        <f>IF(AB199=0,0,(R199-INDEX(Workings!F:F,MATCH('Savings from Apr 13 to Feb 14'!G199,Workings!A:A,0))))*M199</f>
        <v>0</v>
      </c>
    </row>
    <row r="200" spans="1:29" hidden="1" x14ac:dyDescent="0.25">
      <c r="A200" s="22">
        <v>198</v>
      </c>
      <c r="B200" s="1" t="s">
        <v>157</v>
      </c>
      <c r="C200" s="6" t="s">
        <v>156</v>
      </c>
      <c r="D200" s="1" t="s">
        <v>15</v>
      </c>
      <c r="E200" s="1" t="s">
        <v>96</v>
      </c>
      <c r="F200" s="1" t="s">
        <v>158</v>
      </c>
      <c r="G200" s="1" t="s">
        <v>159</v>
      </c>
      <c r="H200" s="1" t="s">
        <v>31</v>
      </c>
      <c r="I200" s="1" t="s">
        <v>32</v>
      </c>
      <c r="J200" s="1">
        <v>82</v>
      </c>
      <c r="K200" s="1" t="s">
        <v>32</v>
      </c>
      <c r="L200" s="1">
        <v>72</v>
      </c>
      <c r="M200" s="31">
        <v>2</v>
      </c>
      <c r="N200" s="2">
        <v>1.3059000000000001</v>
      </c>
      <c r="O200" s="2">
        <f t="shared" si="38"/>
        <v>188.0496</v>
      </c>
      <c r="P200" s="2">
        <f t="shared" si="37"/>
        <v>26.118000000000002</v>
      </c>
      <c r="Q200" s="1">
        <v>55.799210000000002</v>
      </c>
      <c r="R200" s="44">
        <f t="shared" si="39"/>
        <v>5246.5095604079997</v>
      </c>
      <c r="S200" s="34">
        <f t="shared" si="40"/>
        <v>10493.019120815999</v>
      </c>
      <c r="T200" s="3">
        <f t="shared" si="41"/>
        <v>1457.3637667800001</v>
      </c>
      <c r="U200" s="4">
        <f t="shared" si="42"/>
        <v>0.1388888888888889</v>
      </c>
      <c r="V200" s="23">
        <f>MATCH(G200,Workings!A:A,0)</f>
        <v>13</v>
      </c>
      <c r="W200" s="22">
        <f>IF(R200&lt;INDEX(Workings!E:E,'Savings from Apr 13 to Feb 14'!V200),1,0)</f>
        <v>1</v>
      </c>
      <c r="X200" s="22">
        <f>IF(AND('Savings from Apr 13 to Feb 14'!R200&gt;INDEX(Workings!E:E,'Savings from Apr 13 to Feb 14'!V200),'Savings from Apr 13 to Feb 14'!R200&lt;INDEX(Workings!F:F,'Savings from Apr 13 to Feb 14'!V200)),1,0)</f>
        <v>0</v>
      </c>
      <c r="Y200" s="22">
        <f>IF(R200&gt;INDEX(Workings!F:F,'Savings from Apr 13 to Feb 14'!V200),1,0)</f>
        <v>0</v>
      </c>
      <c r="Z200" s="3">
        <f t="shared" si="32"/>
        <v>10493.019120815999</v>
      </c>
      <c r="AA200" s="3">
        <f t="shared" si="33"/>
        <v>0</v>
      </c>
      <c r="AB200" s="3">
        <f t="shared" si="34"/>
        <v>0</v>
      </c>
      <c r="AC200" s="3">
        <f>IF(AB200=0,0,(R200-INDEX(Workings!F:F,MATCH('Savings from Apr 13 to Feb 14'!G200,Workings!A:A,0))))*M200</f>
        <v>0</v>
      </c>
    </row>
    <row r="201" spans="1:29" hidden="1" x14ac:dyDescent="0.25">
      <c r="A201" s="22">
        <v>199</v>
      </c>
      <c r="B201" s="1" t="s">
        <v>160</v>
      </c>
      <c r="C201" s="6" t="s">
        <v>156</v>
      </c>
      <c r="D201" s="1" t="s">
        <v>15</v>
      </c>
      <c r="E201" s="1" t="s">
        <v>161</v>
      </c>
      <c r="F201" s="1" t="s">
        <v>158</v>
      </c>
      <c r="G201" s="1" t="s">
        <v>159</v>
      </c>
      <c r="H201" s="1" t="s">
        <v>31</v>
      </c>
      <c r="I201" s="1" t="s">
        <v>32</v>
      </c>
      <c r="J201" s="1">
        <v>82</v>
      </c>
      <c r="K201" s="1" t="s">
        <v>32</v>
      </c>
      <c r="L201" s="1">
        <v>72</v>
      </c>
      <c r="M201" s="31">
        <v>2</v>
      </c>
      <c r="N201" s="2">
        <v>1.3059000000000001</v>
      </c>
      <c r="O201" s="2">
        <f t="shared" si="38"/>
        <v>188.0496</v>
      </c>
      <c r="P201" s="2">
        <f t="shared" si="37"/>
        <v>26.118000000000002</v>
      </c>
      <c r="Q201" s="1">
        <v>55.799210000000002</v>
      </c>
      <c r="R201" s="44">
        <f t="shared" si="39"/>
        <v>5246.5095604079997</v>
      </c>
      <c r="S201" s="34">
        <f t="shared" si="40"/>
        <v>10493.019120815999</v>
      </c>
      <c r="T201" s="3">
        <f t="shared" si="41"/>
        <v>1457.3637667800001</v>
      </c>
      <c r="U201" s="4">
        <f t="shared" si="42"/>
        <v>0.1388888888888889</v>
      </c>
      <c r="V201" s="23">
        <f>MATCH(G201,Workings!A:A,0)</f>
        <v>13</v>
      </c>
      <c r="W201" s="22">
        <f>IF(R201&lt;INDEX(Workings!E:E,'Savings from Apr 13 to Feb 14'!V201),1,0)</f>
        <v>1</v>
      </c>
      <c r="X201" s="22">
        <f>IF(AND('Savings from Apr 13 to Feb 14'!R201&gt;INDEX(Workings!E:E,'Savings from Apr 13 to Feb 14'!V201),'Savings from Apr 13 to Feb 14'!R201&lt;INDEX(Workings!F:F,'Savings from Apr 13 to Feb 14'!V201)),1,0)</f>
        <v>0</v>
      </c>
      <c r="Y201" s="22">
        <f>IF(R201&gt;INDEX(Workings!F:F,'Savings from Apr 13 to Feb 14'!V201),1,0)</f>
        <v>0</v>
      </c>
      <c r="Z201" s="3">
        <f t="shared" ref="Z201:Z264" si="43">IF(W201=1,$R201,0)*M201</f>
        <v>10493.019120815999</v>
      </c>
      <c r="AA201" s="3">
        <f t="shared" ref="AA201:AA264" si="44">IF(X201=1,$R201,0)*M201</f>
        <v>0</v>
      </c>
      <c r="AB201" s="3">
        <f t="shared" ref="AB201:AB264" si="45">IF(Y201=1,$R201,0)*M201</f>
        <v>0</v>
      </c>
      <c r="AC201" s="3">
        <f>IF(AB201=0,0,(R201-INDEX(Workings!F:F,MATCH('Savings from Apr 13 to Feb 14'!G201,Workings!A:A,0))))*M201</f>
        <v>0</v>
      </c>
    </row>
    <row r="202" spans="1:29" hidden="1" x14ac:dyDescent="0.25">
      <c r="A202" s="22">
        <v>200</v>
      </c>
      <c r="B202" s="1" t="s">
        <v>238</v>
      </c>
      <c r="C202" s="1" t="s">
        <v>129</v>
      </c>
      <c r="D202" s="1" t="s">
        <v>15</v>
      </c>
      <c r="E202" s="1" t="s">
        <v>239</v>
      </c>
      <c r="F202" s="1" t="s">
        <v>240</v>
      </c>
      <c r="G202" s="1" t="s">
        <v>159</v>
      </c>
      <c r="H202" s="1" t="s">
        <v>31</v>
      </c>
      <c r="I202" s="1" t="s">
        <v>32</v>
      </c>
      <c r="J202" s="1">
        <v>82</v>
      </c>
      <c r="K202" s="1" t="s">
        <v>32</v>
      </c>
      <c r="L202" s="1">
        <v>72</v>
      </c>
      <c r="M202" s="31">
        <v>6</v>
      </c>
      <c r="N202" s="7">
        <v>1.3247</v>
      </c>
      <c r="O202" s="2">
        <f t="shared" si="38"/>
        <v>572.2704</v>
      </c>
      <c r="P202" s="2">
        <f t="shared" si="37"/>
        <v>79.481999999999999</v>
      </c>
      <c r="Q202" s="1">
        <v>62.243479999999998</v>
      </c>
      <c r="R202" s="44">
        <f t="shared" si="39"/>
        <v>5936.6835328320003</v>
      </c>
      <c r="S202" s="34">
        <f t="shared" si="40"/>
        <v>35620.101196992</v>
      </c>
      <c r="T202" s="3">
        <f t="shared" si="41"/>
        <v>4947.2362773599998</v>
      </c>
      <c r="U202" s="4">
        <f t="shared" si="42"/>
        <v>0.1388888888888889</v>
      </c>
      <c r="V202" s="23">
        <f>MATCH(G202,Workings!A:A,0)</f>
        <v>13</v>
      </c>
      <c r="W202" s="22">
        <f>IF(R202&lt;INDEX(Workings!E:E,'Savings from Apr 13 to Feb 14'!V202),1,0)</f>
        <v>1</v>
      </c>
      <c r="X202" s="22">
        <f>IF(AND('Savings from Apr 13 to Feb 14'!R202&gt;INDEX(Workings!E:E,'Savings from Apr 13 to Feb 14'!V202),'Savings from Apr 13 to Feb 14'!R202&lt;INDEX(Workings!F:F,'Savings from Apr 13 to Feb 14'!V202)),1,0)</f>
        <v>0</v>
      </c>
      <c r="Y202" s="22">
        <f>IF(R202&gt;INDEX(Workings!F:F,'Savings from Apr 13 to Feb 14'!V202),1,0)</f>
        <v>0</v>
      </c>
      <c r="Z202" s="3">
        <f t="shared" si="43"/>
        <v>35620.101196992</v>
      </c>
      <c r="AA202" s="3">
        <f t="shared" si="44"/>
        <v>0</v>
      </c>
      <c r="AB202" s="3">
        <f t="shared" si="45"/>
        <v>0</v>
      </c>
      <c r="AC202" s="3">
        <f>IF(AB202=0,0,(R202-INDEX(Workings!F:F,MATCH('Savings from Apr 13 to Feb 14'!G202,Workings!A:A,0))))*M202</f>
        <v>0</v>
      </c>
    </row>
    <row r="203" spans="1:29" hidden="1" x14ac:dyDescent="0.25">
      <c r="A203" s="22">
        <v>201</v>
      </c>
      <c r="B203" s="1" t="s">
        <v>522</v>
      </c>
      <c r="C203" s="1" t="s">
        <v>523</v>
      </c>
      <c r="D203" s="1" t="s">
        <v>15</v>
      </c>
      <c r="E203" s="1" t="s">
        <v>332</v>
      </c>
      <c r="F203" s="1" t="s">
        <v>524</v>
      </c>
      <c r="G203" s="1" t="s">
        <v>159</v>
      </c>
      <c r="H203" s="1" t="s">
        <v>31</v>
      </c>
      <c r="I203" s="1" t="s">
        <v>32</v>
      </c>
      <c r="J203" s="1">
        <v>162</v>
      </c>
      <c r="K203" s="1" t="s">
        <v>32</v>
      </c>
      <c r="L203" s="1">
        <v>152</v>
      </c>
      <c r="M203" s="31">
        <v>2</v>
      </c>
      <c r="N203" s="2">
        <v>1.3611500000000001</v>
      </c>
      <c r="O203" s="2">
        <f t="shared" si="38"/>
        <v>413.78960000000001</v>
      </c>
      <c r="P203" s="2">
        <v>26.9938</v>
      </c>
      <c r="Q203" s="1">
        <v>61.917879999999997</v>
      </c>
      <c r="R203" s="44">
        <f t="shared" si="39"/>
        <v>12810.487399023999</v>
      </c>
      <c r="S203" s="34">
        <f t="shared" si="40"/>
        <v>25620.974798047999</v>
      </c>
      <c r="T203" s="3">
        <f t="shared" si="41"/>
        <v>1671.3988691439999</v>
      </c>
      <c r="U203" s="4">
        <f t="shared" si="42"/>
        <v>6.5235568994484155E-2</v>
      </c>
      <c r="V203" s="23">
        <f>MATCH(G203,Workings!A:A,0)</f>
        <v>13</v>
      </c>
      <c r="W203" s="22">
        <f>IF(R203&lt;INDEX(Workings!E:E,'Savings from Apr 13 to Feb 14'!V203),1,0)</f>
        <v>0</v>
      </c>
      <c r="X203" s="22">
        <f>IF(AND('Savings from Apr 13 to Feb 14'!R203&gt;INDEX(Workings!E:E,'Savings from Apr 13 to Feb 14'!V203),'Savings from Apr 13 to Feb 14'!R203&lt;INDEX(Workings!F:F,'Savings from Apr 13 to Feb 14'!V203)),1,0)</f>
        <v>0</v>
      </c>
      <c r="Y203" s="22">
        <f>IF(R203&gt;INDEX(Workings!F:F,'Savings from Apr 13 to Feb 14'!V203),1,0)</f>
        <v>1</v>
      </c>
      <c r="Z203" s="3">
        <f t="shared" si="43"/>
        <v>0</v>
      </c>
      <c r="AA203" s="3">
        <f t="shared" si="44"/>
        <v>0</v>
      </c>
      <c r="AB203" s="3">
        <f t="shared" si="45"/>
        <v>25620.974798047999</v>
      </c>
      <c r="AC203" s="3">
        <f>IF(AB203=0,0,(R203-INDEX(Workings!F:F,MATCH('Savings from Apr 13 to Feb 14'!G203,Workings!A:A,0))))*M203</f>
        <v>5920.9747980479988</v>
      </c>
    </row>
    <row r="204" spans="1:29" hidden="1" x14ac:dyDescent="0.25">
      <c r="A204" s="22">
        <v>202</v>
      </c>
      <c r="B204" s="1" t="s">
        <v>563</v>
      </c>
      <c r="C204" s="1" t="s">
        <v>564</v>
      </c>
      <c r="D204" s="1" t="s">
        <v>15</v>
      </c>
      <c r="E204" s="1" t="s">
        <v>96</v>
      </c>
      <c r="F204" s="1" t="s">
        <v>565</v>
      </c>
      <c r="G204" s="1" t="s">
        <v>159</v>
      </c>
      <c r="H204" s="1" t="s">
        <v>31</v>
      </c>
      <c r="I204" s="1" t="s">
        <v>32</v>
      </c>
      <c r="J204" s="1">
        <v>130</v>
      </c>
      <c r="K204" s="1" t="s">
        <v>32</v>
      </c>
      <c r="L204" s="1">
        <v>127</v>
      </c>
      <c r="M204" s="31">
        <v>2</v>
      </c>
      <c r="N204" s="2">
        <v>1.3611500000000001</v>
      </c>
      <c r="O204" s="2">
        <f t="shared" si="38"/>
        <v>345.7321</v>
      </c>
      <c r="P204" s="2">
        <f t="shared" ref="P204:P221" si="46">(J204-L204)*M204*N204</f>
        <v>8.1669</v>
      </c>
      <c r="Q204" s="1">
        <v>61.917879999999997</v>
      </c>
      <c r="R204" s="44">
        <f t="shared" si="39"/>
        <v>10703.499339974</v>
      </c>
      <c r="S204" s="34">
        <f t="shared" si="40"/>
        <v>21406.998679947999</v>
      </c>
      <c r="T204" s="3">
        <f t="shared" si="41"/>
        <v>505.67713417199997</v>
      </c>
      <c r="U204" s="4">
        <f t="shared" si="42"/>
        <v>2.3622047244094488E-2</v>
      </c>
      <c r="V204" s="23">
        <f>MATCH(G204,Workings!A:A,0)</f>
        <v>13</v>
      </c>
      <c r="W204" s="22">
        <f>IF(R204&lt;INDEX(Workings!E:E,'Savings from Apr 13 to Feb 14'!V204),1,0)</f>
        <v>0</v>
      </c>
      <c r="X204" s="22">
        <f>IF(AND('Savings from Apr 13 to Feb 14'!R204&gt;INDEX(Workings!E:E,'Savings from Apr 13 to Feb 14'!V204),'Savings from Apr 13 to Feb 14'!R204&lt;INDEX(Workings!F:F,'Savings from Apr 13 to Feb 14'!V204)),1,0)</f>
        <v>0</v>
      </c>
      <c r="Y204" s="22">
        <f>IF(R204&gt;INDEX(Workings!F:F,'Savings from Apr 13 to Feb 14'!V204),1,0)</f>
        <v>1</v>
      </c>
      <c r="Z204" s="3">
        <f t="shared" si="43"/>
        <v>0</v>
      </c>
      <c r="AA204" s="3">
        <f t="shared" si="44"/>
        <v>0</v>
      </c>
      <c r="AB204" s="3">
        <f t="shared" si="45"/>
        <v>21406.998679947999</v>
      </c>
      <c r="AC204" s="3">
        <f>IF(AB204=0,0,(R204-INDEX(Workings!F:F,MATCH('Savings from Apr 13 to Feb 14'!G204,Workings!A:A,0))))*M204</f>
        <v>1706.9986799479993</v>
      </c>
    </row>
    <row r="205" spans="1:29" hidden="1" x14ac:dyDescent="0.25">
      <c r="A205" s="22">
        <v>203</v>
      </c>
      <c r="B205" s="1" t="s">
        <v>682</v>
      </c>
      <c r="C205" s="5">
        <v>41642</v>
      </c>
      <c r="D205" s="1" t="s">
        <v>15</v>
      </c>
      <c r="E205" s="1" t="s">
        <v>683</v>
      </c>
      <c r="F205" s="1" t="s">
        <v>565</v>
      </c>
      <c r="G205" s="1" t="s">
        <v>159</v>
      </c>
      <c r="H205" s="1" t="s">
        <v>31</v>
      </c>
      <c r="I205" s="1" t="s">
        <v>32</v>
      </c>
      <c r="J205" s="1">
        <v>189</v>
      </c>
      <c r="K205" s="1" t="s">
        <v>32</v>
      </c>
      <c r="L205" s="1">
        <v>179</v>
      </c>
      <c r="M205" s="31">
        <v>2</v>
      </c>
      <c r="N205" s="2">
        <v>1.36879</v>
      </c>
      <c r="O205" s="2">
        <f t="shared" si="38"/>
        <v>490.02681999999999</v>
      </c>
      <c r="P205" s="2">
        <f t="shared" si="46"/>
        <v>27.375799999999998</v>
      </c>
      <c r="Q205" s="1">
        <v>61.901910000000001</v>
      </c>
      <c r="R205" s="44">
        <f t="shared" si="39"/>
        <v>15166.7980546131</v>
      </c>
      <c r="S205" s="34">
        <f t="shared" si="40"/>
        <v>30333.5961092262</v>
      </c>
      <c r="T205" s="3">
        <f t="shared" si="41"/>
        <v>1694.614307778</v>
      </c>
      <c r="U205" s="4">
        <f t="shared" si="42"/>
        <v>5.5865921787709494E-2</v>
      </c>
      <c r="V205" s="23">
        <f>MATCH(G205,Workings!A:A,0)</f>
        <v>13</v>
      </c>
      <c r="W205" s="22">
        <f>IF(R205&lt;INDEX(Workings!E:E,'Savings from Apr 13 to Feb 14'!V205),1,0)</f>
        <v>0</v>
      </c>
      <c r="X205" s="22">
        <f>IF(AND('Savings from Apr 13 to Feb 14'!R205&gt;INDEX(Workings!E:E,'Savings from Apr 13 to Feb 14'!V205),'Savings from Apr 13 to Feb 14'!R205&lt;INDEX(Workings!F:F,'Savings from Apr 13 to Feb 14'!V205)),1,0)</f>
        <v>0</v>
      </c>
      <c r="Y205" s="22">
        <f>IF(R205&gt;INDEX(Workings!F:F,'Savings from Apr 13 to Feb 14'!V205),1,0)</f>
        <v>1</v>
      </c>
      <c r="Z205" s="3">
        <f t="shared" si="43"/>
        <v>0</v>
      </c>
      <c r="AA205" s="3">
        <f t="shared" si="44"/>
        <v>0</v>
      </c>
      <c r="AB205" s="3">
        <f t="shared" si="45"/>
        <v>30333.5961092262</v>
      </c>
      <c r="AC205" s="3">
        <f>IF(AB205=0,0,(R205-INDEX(Workings!F:F,MATCH('Savings from Apr 13 to Feb 14'!G205,Workings!A:A,0))))*M205</f>
        <v>10633.5961092262</v>
      </c>
    </row>
    <row r="206" spans="1:29" hidden="1" x14ac:dyDescent="0.25">
      <c r="A206" s="22">
        <v>204</v>
      </c>
      <c r="B206" s="1" t="s">
        <v>684</v>
      </c>
      <c r="C206" s="5">
        <v>41642</v>
      </c>
      <c r="D206" s="1" t="s">
        <v>15</v>
      </c>
      <c r="E206" s="1" t="s">
        <v>685</v>
      </c>
      <c r="F206" s="1" t="s">
        <v>565</v>
      </c>
      <c r="G206" s="1" t="s">
        <v>159</v>
      </c>
      <c r="H206" s="1" t="s">
        <v>31</v>
      </c>
      <c r="I206" s="1" t="s">
        <v>32</v>
      </c>
      <c r="J206" s="1">
        <v>189</v>
      </c>
      <c r="K206" s="1" t="s">
        <v>32</v>
      </c>
      <c r="L206" s="1">
        <v>179</v>
      </c>
      <c r="M206" s="31">
        <v>1</v>
      </c>
      <c r="N206" s="2">
        <v>1.36879</v>
      </c>
      <c r="O206" s="2">
        <f t="shared" si="38"/>
        <v>245.01340999999999</v>
      </c>
      <c r="P206" s="2">
        <f t="shared" si="46"/>
        <v>13.687899999999999</v>
      </c>
      <c r="Q206" s="1">
        <v>61.901910000000001</v>
      </c>
      <c r="R206" s="44">
        <f t="shared" si="39"/>
        <v>15166.7980546131</v>
      </c>
      <c r="S206" s="34">
        <f t="shared" si="40"/>
        <v>15166.7980546131</v>
      </c>
      <c r="T206" s="3">
        <f t="shared" si="41"/>
        <v>847.30715388900001</v>
      </c>
      <c r="U206" s="4">
        <f t="shared" si="42"/>
        <v>5.5865921787709494E-2</v>
      </c>
      <c r="V206" s="23">
        <f>MATCH(G206,Workings!A:A,0)</f>
        <v>13</v>
      </c>
      <c r="W206" s="22">
        <f>IF(R206&lt;INDEX(Workings!E:E,'Savings from Apr 13 to Feb 14'!V206),1,0)</f>
        <v>0</v>
      </c>
      <c r="X206" s="22">
        <f>IF(AND('Savings from Apr 13 to Feb 14'!R206&gt;INDEX(Workings!E:E,'Savings from Apr 13 to Feb 14'!V206),'Savings from Apr 13 to Feb 14'!R206&lt;INDEX(Workings!F:F,'Savings from Apr 13 to Feb 14'!V206)),1,0)</f>
        <v>0</v>
      </c>
      <c r="Y206" s="22">
        <f>IF(R206&gt;INDEX(Workings!F:F,'Savings from Apr 13 to Feb 14'!V206),1,0)</f>
        <v>1</v>
      </c>
      <c r="Z206" s="3">
        <f t="shared" si="43"/>
        <v>0</v>
      </c>
      <c r="AA206" s="3">
        <f t="shared" si="44"/>
        <v>0</v>
      </c>
      <c r="AB206" s="3">
        <f t="shared" si="45"/>
        <v>15166.7980546131</v>
      </c>
      <c r="AC206" s="3">
        <f>IF(AB206=0,0,(R206-INDEX(Workings!F:F,MATCH('Savings from Apr 13 to Feb 14'!G206,Workings!A:A,0))))*M206</f>
        <v>5316.7980546131002</v>
      </c>
    </row>
    <row r="207" spans="1:29" hidden="1" x14ac:dyDescent="0.25">
      <c r="A207" s="22">
        <v>205</v>
      </c>
      <c r="B207" s="1" t="s">
        <v>686</v>
      </c>
      <c r="C207" s="5">
        <v>41642</v>
      </c>
      <c r="D207" s="1" t="s">
        <v>15</v>
      </c>
      <c r="E207" s="1" t="s">
        <v>687</v>
      </c>
      <c r="F207" s="1" t="s">
        <v>565</v>
      </c>
      <c r="G207" s="1" t="s">
        <v>159</v>
      </c>
      <c r="H207" s="1" t="s">
        <v>31</v>
      </c>
      <c r="I207" s="1" t="s">
        <v>32</v>
      </c>
      <c r="J207" s="1">
        <v>152</v>
      </c>
      <c r="K207" s="1" t="s">
        <v>32</v>
      </c>
      <c r="L207" s="1">
        <v>142</v>
      </c>
      <c r="M207" s="31">
        <v>1</v>
      </c>
      <c r="N207" s="2">
        <v>1.36879</v>
      </c>
      <c r="O207" s="2">
        <f t="shared" si="38"/>
        <v>194.36818</v>
      </c>
      <c r="P207" s="2">
        <f t="shared" si="46"/>
        <v>13.687899999999999</v>
      </c>
      <c r="Q207" s="1">
        <v>61.901910000000001</v>
      </c>
      <c r="R207" s="44">
        <f t="shared" si="39"/>
        <v>12031.7615852238</v>
      </c>
      <c r="S207" s="34">
        <f t="shared" si="40"/>
        <v>12031.7615852238</v>
      </c>
      <c r="T207" s="3">
        <f t="shared" si="41"/>
        <v>847.30715388900001</v>
      </c>
      <c r="U207" s="4">
        <f t="shared" si="42"/>
        <v>7.0422535211267609E-2</v>
      </c>
      <c r="V207" s="23">
        <f>MATCH(G207,Workings!A:A,0)</f>
        <v>13</v>
      </c>
      <c r="W207" s="22">
        <f>IF(R207&lt;INDEX(Workings!E:E,'Savings from Apr 13 to Feb 14'!V207),1,0)</f>
        <v>0</v>
      </c>
      <c r="X207" s="22">
        <f>IF(AND('Savings from Apr 13 to Feb 14'!R207&gt;INDEX(Workings!E:E,'Savings from Apr 13 to Feb 14'!V207),'Savings from Apr 13 to Feb 14'!R207&lt;INDEX(Workings!F:F,'Savings from Apr 13 to Feb 14'!V207)),1,0)</f>
        <v>0</v>
      </c>
      <c r="Y207" s="22">
        <f>IF(R207&gt;INDEX(Workings!F:F,'Savings from Apr 13 to Feb 14'!V207),1,0)</f>
        <v>1</v>
      </c>
      <c r="Z207" s="3">
        <f t="shared" si="43"/>
        <v>0</v>
      </c>
      <c r="AA207" s="3">
        <f t="shared" si="44"/>
        <v>0</v>
      </c>
      <c r="AB207" s="3">
        <f t="shared" si="45"/>
        <v>12031.7615852238</v>
      </c>
      <c r="AC207" s="3">
        <f>IF(AB207=0,0,(R207-INDEX(Workings!F:F,MATCH('Savings from Apr 13 to Feb 14'!G207,Workings!A:A,0))))*M207</f>
        <v>2181.7615852237996</v>
      </c>
    </row>
    <row r="208" spans="1:29" hidden="1" x14ac:dyDescent="0.25">
      <c r="A208" s="22">
        <v>206</v>
      </c>
      <c r="B208" s="1" t="s">
        <v>189</v>
      </c>
      <c r="C208" s="1" t="s">
        <v>187</v>
      </c>
      <c r="D208" s="1" t="s">
        <v>15</v>
      </c>
      <c r="E208" s="1" t="s">
        <v>118</v>
      </c>
      <c r="F208" s="1" t="s">
        <v>190</v>
      </c>
      <c r="G208" s="1" t="s">
        <v>191</v>
      </c>
      <c r="H208" s="1" t="s">
        <v>136</v>
      </c>
      <c r="I208" s="1" t="s">
        <v>137</v>
      </c>
      <c r="J208" s="1">
        <v>119</v>
      </c>
      <c r="K208" s="1" t="s">
        <v>137</v>
      </c>
      <c r="L208" s="1">
        <v>109</v>
      </c>
      <c r="M208" s="31">
        <v>5</v>
      </c>
      <c r="N208" s="2">
        <v>1.5499700000000001</v>
      </c>
      <c r="O208" s="2">
        <f t="shared" si="38"/>
        <v>844.73365000000001</v>
      </c>
      <c r="P208" s="2">
        <f t="shared" si="46"/>
        <v>77.498500000000007</v>
      </c>
      <c r="Q208" s="1">
        <v>62.243479999999998</v>
      </c>
      <c r="R208" s="44">
        <f t="shared" si="39"/>
        <v>10515.832409820399</v>
      </c>
      <c r="S208" s="34">
        <f t="shared" si="40"/>
        <v>52579.162049102</v>
      </c>
      <c r="T208" s="3">
        <f t="shared" si="41"/>
        <v>4823.7763347800001</v>
      </c>
      <c r="U208" s="4">
        <f t="shared" si="42"/>
        <v>9.1743119266055051E-2</v>
      </c>
      <c r="V208" s="23">
        <f>MATCH(G208,Workings!A:A,0)</f>
        <v>22</v>
      </c>
      <c r="W208" s="22">
        <f>IF(R208&lt;INDEX(Workings!E:E,'Savings from Apr 13 to Feb 14'!V208),1,0)</f>
        <v>0</v>
      </c>
      <c r="X208" s="22">
        <f>IF(AND('Savings from Apr 13 to Feb 14'!R208&gt;INDEX(Workings!E:E,'Savings from Apr 13 to Feb 14'!V208),'Savings from Apr 13 to Feb 14'!R208&lt;INDEX(Workings!F:F,'Savings from Apr 13 to Feb 14'!V208)),1,0)</f>
        <v>1</v>
      </c>
      <c r="Y208" s="22">
        <f>IF(R208&gt;INDEX(Workings!F:F,'Savings from Apr 13 to Feb 14'!V208),1,0)</f>
        <v>0</v>
      </c>
      <c r="Z208" s="3">
        <f t="shared" si="43"/>
        <v>0</v>
      </c>
      <c r="AA208" s="3">
        <f t="shared" si="44"/>
        <v>52579.162049102</v>
      </c>
      <c r="AB208" s="3">
        <f t="shared" si="45"/>
        <v>0</v>
      </c>
      <c r="AC208" s="3">
        <f>IF(AB208=0,0,(R208-INDEX(Workings!F:F,MATCH('Savings from Apr 13 to Feb 14'!G208,Workings!A:A,0))))*M208</f>
        <v>0</v>
      </c>
    </row>
    <row r="209" spans="1:29" hidden="1" x14ac:dyDescent="0.25">
      <c r="A209" s="22">
        <v>207</v>
      </c>
      <c r="B209" s="1" t="s">
        <v>320</v>
      </c>
      <c r="C209" s="5">
        <v>41492</v>
      </c>
      <c r="D209" s="1" t="s">
        <v>15</v>
      </c>
      <c r="E209" s="1" t="s">
        <v>321</v>
      </c>
      <c r="F209" s="1" t="s">
        <v>190</v>
      </c>
      <c r="G209" s="1" t="s">
        <v>191</v>
      </c>
      <c r="H209" s="1" t="s">
        <v>136</v>
      </c>
      <c r="I209" s="1" t="s">
        <v>137</v>
      </c>
      <c r="J209" s="1">
        <v>119</v>
      </c>
      <c r="K209" s="1" t="s">
        <v>137</v>
      </c>
      <c r="L209" s="1">
        <v>111</v>
      </c>
      <c r="M209" s="31">
        <v>8</v>
      </c>
      <c r="N209" s="2">
        <v>1.5499700000000001</v>
      </c>
      <c r="O209" s="2">
        <f t="shared" si="38"/>
        <v>1376.37336</v>
      </c>
      <c r="P209" s="2">
        <f t="shared" si="46"/>
        <v>99.198080000000004</v>
      </c>
      <c r="Q209" s="1">
        <v>62.243479999999998</v>
      </c>
      <c r="R209" s="44">
        <f t="shared" si="39"/>
        <v>10708.783463211599</v>
      </c>
      <c r="S209" s="34">
        <f t="shared" si="40"/>
        <v>85670.267705692793</v>
      </c>
      <c r="T209" s="3">
        <f t="shared" si="41"/>
        <v>6174.4337085183997</v>
      </c>
      <c r="U209" s="4">
        <f t="shared" si="42"/>
        <v>7.2072072072072071E-2</v>
      </c>
      <c r="V209" s="23">
        <f>MATCH(G209,Workings!A:A,0)</f>
        <v>22</v>
      </c>
      <c r="W209" s="22">
        <f>IF(R209&lt;INDEX(Workings!E:E,'Savings from Apr 13 to Feb 14'!V209),1,0)</f>
        <v>0</v>
      </c>
      <c r="X209" s="22">
        <f>IF(AND('Savings from Apr 13 to Feb 14'!R209&gt;INDEX(Workings!E:E,'Savings from Apr 13 to Feb 14'!V209),'Savings from Apr 13 to Feb 14'!R209&lt;INDEX(Workings!F:F,'Savings from Apr 13 to Feb 14'!V209)),1,0)</f>
        <v>1</v>
      </c>
      <c r="Y209" s="22">
        <f>IF(R209&gt;INDEX(Workings!F:F,'Savings from Apr 13 to Feb 14'!V209),1,0)</f>
        <v>0</v>
      </c>
      <c r="Z209" s="3">
        <f t="shared" si="43"/>
        <v>0</v>
      </c>
      <c r="AA209" s="3">
        <f t="shared" si="44"/>
        <v>85670.267705692793</v>
      </c>
      <c r="AB209" s="3">
        <f t="shared" si="45"/>
        <v>0</v>
      </c>
      <c r="AC209" s="3">
        <f>IF(AB209=0,0,(R209-INDEX(Workings!F:F,MATCH('Savings from Apr 13 to Feb 14'!G209,Workings!A:A,0))))*M209</f>
        <v>0</v>
      </c>
    </row>
    <row r="210" spans="1:29" hidden="1" x14ac:dyDescent="0.25">
      <c r="A210" s="22">
        <v>208</v>
      </c>
      <c r="B210" s="1" t="s">
        <v>277</v>
      </c>
      <c r="C210" s="5">
        <v>41508</v>
      </c>
      <c r="D210" s="1" t="s">
        <v>25</v>
      </c>
      <c r="E210" s="1" t="s">
        <v>278</v>
      </c>
      <c r="F210" s="1" t="s">
        <v>104</v>
      </c>
      <c r="G210" s="1" t="s">
        <v>371</v>
      </c>
      <c r="H210" s="1" t="s">
        <v>106</v>
      </c>
      <c r="I210" s="1" t="s">
        <v>107</v>
      </c>
      <c r="J210" s="1">
        <v>115</v>
      </c>
      <c r="K210" s="1" t="s">
        <v>107</v>
      </c>
      <c r="L210" s="1">
        <v>101</v>
      </c>
      <c r="M210" s="31">
        <v>15</v>
      </c>
      <c r="N210" s="2">
        <v>0.96245000000000003</v>
      </c>
      <c r="O210" s="2">
        <f t="shared" si="38"/>
        <v>1458.11175</v>
      </c>
      <c r="P210" s="2">
        <f t="shared" si="46"/>
        <v>202.11449999999999</v>
      </c>
      <c r="Q210" s="1">
        <v>62.243479999999998</v>
      </c>
      <c r="R210" s="44">
        <f t="shared" si="39"/>
        <v>6050.5299699260004</v>
      </c>
      <c r="S210" s="34">
        <f t="shared" si="40"/>
        <v>90757.949548889999</v>
      </c>
      <c r="T210" s="3">
        <f t="shared" si="41"/>
        <v>12580.30983846</v>
      </c>
      <c r="U210" s="4">
        <f t="shared" si="42"/>
        <v>0.13861386138613863</v>
      </c>
      <c r="V210" s="23">
        <f>MATCH(G210,Workings!A:A,0)</f>
        <v>5</v>
      </c>
      <c r="W210" s="22">
        <f>IF(R210&lt;INDEX(Workings!E:E,'Savings from Apr 13 to Feb 14'!V210),1,0)</f>
        <v>0</v>
      </c>
      <c r="X210" s="22">
        <f>IF(AND('Savings from Apr 13 to Feb 14'!R210&gt;INDEX(Workings!E:E,'Savings from Apr 13 to Feb 14'!V210),'Savings from Apr 13 to Feb 14'!R210&lt;INDEX(Workings!F:F,'Savings from Apr 13 to Feb 14'!V210)),1,0)</f>
        <v>1</v>
      </c>
      <c r="Y210" s="22">
        <f>IF(R210&gt;INDEX(Workings!F:F,'Savings from Apr 13 to Feb 14'!V210),1,0)</f>
        <v>0</v>
      </c>
      <c r="Z210" s="3">
        <f t="shared" si="43"/>
        <v>0</v>
      </c>
      <c r="AA210" s="3">
        <f t="shared" si="44"/>
        <v>90757.949548889999</v>
      </c>
      <c r="AB210" s="3">
        <f t="shared" si="45"/>
        <v>0</v>
      </c>
      <c r="AC210" s="3">
        <f>IF(AB210=0,0,(R210-INDEX(Workings!F:F,MATCH('Savings from Apr 13 to Feb 14'!G210,Workings!A:A,0))))*M210</f>
        <v>0</v>
      </c>
    </row>
    <row r="211" spans="1:29" hidden="1" x14ac:dyDescent="0.25">
      <c r="A211" s="22">
        <v>209</v>
      </c>
      <c r="B211" s="1" t="s">
        <v>303</v>
      </c>
      <c r="C211" s="5">
        <v>41494</v>
      </c>
      <c r="D211" s="1" t="s">
        <v>25</v>
      </c>
      <c r="E211" s="1" t="s">
        <v>304</v>
      </c>
      <c r="F211" s="1" t="s">
        <v>104</v>
      </c>
      <c r="G211" s="1" t="s">
        <v>371</v>
      </c>
      <c r="H211" s="1" t="s">
        <v>106</v>
      </c>
      <c r="I211" s="1" t="s">
        <v>107</v>
      </c>
      <c r="J211" s="1">
        <v>115</v>
      </c>
      <c r="K211" s="1" t="s">
        <v>107</v>
      </c>
      <c r="L211" s="1">
        <v>101</v>
      </c>
      <c r="M211" s="31">
        <v>16</v>
      </c>
      <c r="N211" s="2">
        <v>0.96245000000000003</v>
      </c>
      <c r="O211" s="2">
        <f t="shared" si="38"/>
        <v>1555.3192000000001</v>
      </c>
      <c r="P211" s="2">
        <f t="shared" si="46"/>
        <v>215.58879999999999</v>
      </c>
      <c r="Q211" s="1">
        <v>62.243479999999998</v>
      </c>
      <c r="R211" s="44">
        <f t="shared" si="39"/>
        <v>6050.5299699260004</v>
      </c>
      <c r="S211" s="34">
        <f t="shared" si="40"/>
        <v>96808.479518816006</v>
      </c>
      <c r="T211" s="3">
        <f t="shared" si="41"/>
        <v>13418.997161023999</v>
      </c>
      <c r="U211" s="4">
        <f t="shared" si="42"/>
        <v>0.1386138613861386</v>
      </c>
      <c r="V211" s="23">
        <f>MATCH(G211,Workings!A:A,0)</f>
        <v>5</v>
      </c>
      <c r="W211" s="22">
        <f>IF(R211&lt;INDEX(Workings!E:E,'Savings from Apr 13 to Feb 14'!V211),1,0)</f>
        <v>0</v>
      </c>
      <c r="X211" s="22">
        <f>IF(AND('Savings from Apr 13 to Feb 14'!R211&gt;INDEX(Workings!E:E,'Savings from Apr 13 to Feb 14'!V211),'Savings from Apr 13 to Feb 14'!R211&lt;INDEX(Workings!F:F,'Savings from Apr 13 to Feb 14'!V211)),1,0)</f>
        <v>1</v>
      </c>
      <c r="Y211" s="22">
        <f>IF(R211&gt;INDEX(Workings!F:F,'Savings from Apr 13 to Feb 14'!V211),1,0)</f>
        <v>0</v>
      </c>
      <c r="Z211" s="3">
        <f t="shared" si="43"/>
        <v>0</v>
      </c>
      <c r="AA211" s="3">
        <f t="shared" si="44"/>
        <v>96808.479518816006</v>
      </c>
      <c r="AB211" s="3">
        <f t="shared" si="45"/>
        <v>0</v>
      </c>
      <c r="AC211" s="3">
        <f>IF(AB211=0,0,(R211-INDEX(Workings!F:F,MATCH('Savings from Apr 13 to Feb 14'!G211,Workings!A:A,0))))*M211</f>
        <v>0</v>
      </c>
    </row>
    <row r="212" spans="1:29" hidden="1" x14ac:dyDescent="0.25">
      <c r="A212" s="22">
        <v>210</v>
      </c>
      <c r="B212" s="1" t="s">
        <v>305</v>
      </c>
      <c r="C212" s="5">
        <v>41494</v>
      </c>
      <c r="D212" s="1" t="s">
        <v>25</v>
      </c>
      <c r="E212" s="1" t="s">
        <v>278</v>
      </c>
      <c r="F212" s="1" t="s">
        <v>104</v>
      </c>
      <c r="G212" s="1" t="s">
        <v>371</v>
      </c>
      <c r="H212" s="1" t="s">
        <v>106</v>
      </c>
      <c r="I212" s="1" t="s">
        <v>107</v>
      </c>
      <c r="J212" s="1">
        <v>115</v>
      </c>
      <c r="K212" s="1" t="s">
        <v>107</v>
      </c>
      <c r="L212" s="1">
        <v>105</v>
      </c>
      <c r="M212" s="31">
        <v>10</v>
      </c>
      <c r="N212" s="2">
        <v>0.96245000000000003</v>
      </c>
      <c r="O212" s="2">
        <f t="shared" si="38"/>
        <v>1010.5725</v>
      </c>
      <c r="P212" s="2">
        <f t="shared" si="46"/>
        <v>96.245000000000005</v>
      </c>
      <c r="Q212" s="1">
        <v>62.243479999999998</v>
      </c>
      <c r="R212" s="44">
        <f t="shared" si="39"/>
        <v>6290.1549192299999</v>
      </c>
      <c r="S212" s="34">
        <f t="shared" si="40"/>
        <v>62901.549192300001</v>
      </c>
      <c r="T212" s="3">
        <f t="shared" si="41"/>
        <v>5990.6237326</v>
      </c>
      <c r="U212" s="4">
        <f t="shared" si="42"/>
        <v>9.5238095238095233E-2</v>
      </c>
      <c r="V212" s="23">
        <f>MATCH(G212,Workings!A:A,0)</f>
        <v>5</v>
      </c>
      <c r="W212" s="22">
        <f>IF(R212&lt;INDEX(Workings!E:E,'Savings from Apr 13 to Feb 14'!V212),1,0)</f>
        <v>0</v>
      </c>
      <c r="X212" s="22">
        <f>IF(AND('Savings from Apr 13 to Feb 14'!R212&gt;INDEX(Workings!E:E,'Savings from Apr 13 to Feb 14'!V212),'Savings from Apr 13 to Feb 14'!R212&lt;INDEX(Workings!F:F,'Savings from Apr 13 to Feb 14'!V212)),1,0)</f>
        <v>1</v>
      </c>
      <c r="Y212" s="22">
        <f>IF(R212&gt;INDEX(Workings!F:F,'Savings from Apr 13 to Feb 14'!V212),1,0)</f>
        <v>0</v>
      </c>
      <c r="Z212" s="3">
        <f t="shared" si="43"/>
        <v>0</v>
      </c>
      <c r="AA212" s="3">
        <f t="shared" si="44"/>
        <v>62901.549192300001</v>
      </c>
      <c r="AB212" s="3">
        <f t="shared" si="45"/>
        <v>0</v>
      </c>
      <c r="AC212" s="3">
        <f>IF(AB212=0,0,(R212-INDEX(Workings!F:F,MATCH('Savings from Apr 13 to Feb 14'!G212,Workings!A:A,0))))*M212</f>
        <v>0</v>
      </c>
    </row>
    <row r="213" spans="1:29" hidden="1" x14ac:dyDescent="0.25">
      <c r="A213" s="22">
        <v>211</v>
      </c>
      <c r="B213" s="1" t="s">
        <v>367</v>
      </c>
      <c r="C213" s="22" t="s">
        <v>368</v>
      </c>
      <c r="D213" s="1" t="s">
        <v>15</v>
      </c>
      <c r="E213" s="1" t="s">
        <v>369</v>
      </c>
      <c r="F213" s="1" t="s">
        <v>370</v>
      </c>
      <c r="G213" s="1" t="s">
        <v>371</v>
      </c>
      <c r="H213" s="1" t="s">
        <v>50</v>
      </c>
      <c r="I213" s="1" t="s">
        <v>23</v>
      </c>
      <c r="J213" s="1">
        <v>111</v>
      </c>
      <c r="K213" s="1" t="s">
        <v>23</v>
      </c>
      <c r="L213" s="1">
        <v>101</v>
      </c>
      <c r="M213" s="31">
        <v>3</v>
      </c>
      <c r="N213" s="2">
        <v>1</v>
      </c>
      <c r="O213" s="2">
        <f t="shared" si="38"/>
        <v>303</v>
      </c>
      <c r="P213" s="2">
        <f t="shared" si="46"/>
        <v>30</v>
      </c>
      <c r="Q213" s="1">
        <v>62.243479999999998</v>
      </c>
      <c r="R213" s="44">
        <f t="shared" si="39"/>
        <v>6286.59148</v>
      </c>
      <c r="S213" s="34">
        <f t="shared" si="40"/>
        <v>18859.774440000001</v>
      </c>
      <c r="T213" s="3">
        <f t="shared" si="41"/>
        <v>1867.3044</v>
      </c>
      <c r="U213" s="4">
        <f t="shared" si="42"/>
        <v>9.9009900990099001E-2</v>
      </c>
      <c r="V213" s="23">
        <f>MATCH(G213,Workings!A:A,0)</f>
        <v>5</v>
      </c>
      <c r="W213" s="22">
        <f>IF(R213&lt;INDEX(Workings!E:E,'Savings from Apr 13 to Feb 14'!V213),1,0)</f>
        <v>0</v>
      </c>
      <c r="X213" s="22">
        <f>IF(AND('Savings from Apr 13 to Feb 14'!R213&gt;INDEX(Workings!E:E,'Savings from Apr 13 to Feb 14'!V213),'Savings from Apr 13 to Feb 14'!R213&lt;INDEX(Workings!F:F,'Savings from Apr 13 to Feb 14'!V213)),1,0)</f>
        <v>1</v>
      </c>
      <c r="Y213" s="22">
        <f>IF(R213&gt;INDEX(Workings!F:F,'Savings from Apr 13 to Feb 14'!V213),1,0)</f>
        <v>0</v>
      </c>
      <c r="Z213" s="3">
        <f t="shared" si="43"/>
        <v>0</v>
      </c>
      <c r="AA213" s="3">
        <f t="shared" si="44"/>
        <v>18859.774440000001</v>
      </c>
      <c r="AB213" s="3">
        <f t="shared" si="45"/>
        <v>0</v>
      </c>
      <c r="AC213" s="3">
        <f>IF(AB213=0,0,(R213-INDEX(Workings!F:F,MATCH('Savings from Apr 13 to Feb 14'!G213,Workings!A:A,0))))*M213</f>
        <v>0</v>
      </c>
    </row>
    <row r="214" spans="1:29" hidden="1" x14ac:dyDescent="0.25">
      <c r="A214" s="22">
        <v>212</v>
      </c>
      <c r="B214" s="1" t="s">
        <v>420</v>
      </c>
      <c r="C214" s="1" t="s">
        <v>421</v>
      </c>
      <c r="D214" s="1" t="s">
        <v>25</v>
      </c>
      <c r="E214" s="1" t="s">
        <v>278</v>
      </c>
      <c r="F214" s="1" t="s">
        <v>104</v>
      </c>
      <c r="G214" s="1" t="s">
        <v>371</v>
      </c>
      <c r="H214" s="1" t="s">
        <v>106</v>
      </c>
      <c r="I214" s="1" t="s">
        <v>107</v>
      </c>
      <c r="J214" s="1">
        <v>115</v>
      </c>
      <c r="K214" s="1" t="s">
        <v>107</v>
      </c>
      <c r="L214" s="1">
        <v>101</v>
      </c>
      <c r="M214" s="31">
        <v>7</v>
      </c>
      <c r="N214" s="2">
        <v>0.96484000000000003</v>
      </c>
      <c r="O214" s="2">
        <f t="shared" si="38"/>
        <v>682.14188000000001</v>
      </c>
      <c r="P214" s="2">
        <f t="shared" si="46"/>
        <v>94.554320000000004</v>
      </c>
      <c r="Q214" s="1">
        <v>62.243479999999998</v>
      </c>
      <c r="R214" s="44">
        <f t="shared" si="39"/>
        <v>6065.5549235631997</v>
      </c>
      <c r="S214" s="34">
        <f t="shared" si="40"/>
        <v>42458.884464942399</v>
      </c>
      <c r="T214" s="3">
        <f t="shared" si="41"/>
        <v>5885.3899258336005</v>
      </c>
      <c r="U214" s="4">
        <f t="shared" si="42"/>
        <v>0.13861386138613863</v>
      </c>
      <c r="V214" s="23">
        <f>MATCH(G214,Workings!A:A,0)</f>
        <v>5</v>
      </c>
      <c r="W214" s="22">
        <f>IF(R214&lt;INDEX(Workings!E:E,'Savings from Apr 13 to Feb 14'!V214),1,0)</f>
        <v>0</v>
      </c>
      <c r="X214" s="22">
        <f>IF(AND('Savings from Apr 13 to Feb 14'!R214&gt;INDEX(Workings!E:E,'Savings from Apr 13 to Feb 14'!V214),'Savings from Apr 13 to Feb 14'!R214&lt;INDEX(Workings!F:F,'Savings from Apr 13 to Feb 14'!V214)),1,0)</f>
        <v>1</v>
      </c>
      <c r="Y214" s="22">
        <f>IF(R214&gt;INDEX(Workings!F:F,'Savings from Apr 13 to Feb 14'!V214),1,0)</f>
        <v>0</v>
      </c>
      <c r="Z214" s="3">
        <f t="shared" si="43"/>
        <v>0</v>
      </c>
      <c r="AA214" s="3">
        <f t="shared" si="44"/>
        <v>42458.884464942399</v>
      </c>
      <c r="AB214" s="3">
        <f t="shared" si="45"/>
        <v>0</v>
      </c>
      <c r="AC214" s="3">
        <f>IF(AB214=0,0,(R214-INDEX(Workings!F:F,MATCH('Savings from Apr 13 to Feb 14'!G214,Workings!A:A,0))))*M214</f>
        <v>0</v>
      </c>
    </row>
    <row r="215" spans="1:29" hidden="1" x14ac:dyDescent="0.25">
      <c r="A215" s="22">
        <v>213</v>
      </c>
      <c r="B215" s="1" t="s">
        <v>274</v>
      </c>
      <c r="C215" s="5">
        <v>41514</v>
      </c>
      <c r="D215" s="1" t="s">
        <v>15</v>
      </c>
      <c r="E215" s="1" t="s">
        <v>161</v>
      </c>
      <c r="F215" s="1" t="s">
        <v>275</v>
      </c>
      <c r="G215" s="1" t="s">
        <v>276</v>
      </c>
      <c r="H215" s="1" t="s">
        <v>87</v>
      </c>
      <c r="I215" s="1" t="s">
        <v>88</v>
      </c>
      <c r="J215" s="1">
        <v>7106</v>
      </c>
      <c r="K215" s="1" t="s">
        <v>88</v>
      </c>
      <c r="L215" s="1">
        <v>7006</v>
      </c>
      <c r="M215" s="31">
        <v>1</v>
      </c>
      <c r="N215" s="2">
        <v>1.6619999999999999E-2</v>
      </c>
      <c r="O215" s="2">
        <f t="shared" si="38"/>
        <v>116.43971999999999</v>
      </c>
      <c r="P215" s="2">
        <f t="shared" si="46"/>
        <v>1.6619999999999999</v>
      </c>
      <c r="Q215" s="1">
        <v>62.243479999999998</v>
      </c>
      <c r="R215" s="44">
        <f t="shared" si="39"/>
        <v>7247.6133830255994</v>
      </c>
      <c r="S215" s="34">
        <f t="shared" si="40"/>
        <v>7247.6133830255994</v>
      </c>
      <c r="T215" s="3">
        <f t="shared" si="41"/>
        <v>103.44866375999999</v>
      </c>
      <c r="U215" s="4">
        <f t="shared" si="42"/>
        <v>1.4273479874393376E-2</v>
      </c>
      <c r="V215" s="23">
        <f>MATCH(G215,Workings!A:A,0)</f>
        <v>16</v>
      </c>
      <c r="W215" s="22">
        <f>IF(R215&lt;INDEX(Workings!E:E,'Savings from Apr 13 to Feb 14'!V215),1,0)</f>
        <v>1</v>
      </c>
      <c r="X215" s="22">
        <f>IF(AND('Savings from Apr 13 to Feb 14'!R215&gt;INDEX(Workings!E:E,'Savings from Apr 13 to Feb 14'!V215),'Savings from Apr 13 to Feb 14'!R215&lt;INDEX(Workings!F:F,'Savings from Apr 13 to Feb 14'!V215)),1,0)</f>
        <v>0</v>
      </c>
      <c r="Y215" s="22">
        <f>IF(R215&gt;INDEX(Workings!F:F,'Savings from Apr 13 to Feb 14'!V215),1,0)</f>
        <v>0</v>
      </c>
      <c r="Z215" s="3">
        <f t="shared" si="43"/>
        <v>7247.6133830255994</v>
      </c>
      <c r="AA215" s="3">
        <f t="shared" si="44"/>
        <v>0</v>
      </c>
      <c r="AB215" s="3">
        <f t="shared" si="45"/>
        <v>0</v>
      </c>
      <c r="AC215" s="3">
        <f>IF(AB215=0,0,(R215-INDEX(Workings!F:F,MATCH('Savings from Apr 13 to Feb 14'!G215,Workings!A:A,0))))*M215</f>
        <v>0</v>
      </c>
    </row>
    <row r="216" spans="1:29" hidden="1" x14ac:dyDescent="0.25">
      <c r="A216" s="22">
        <v>214</v>
      </c>
      <c r="B216" s="1" t="s">
        <v>290</v>
      </c>
      <c r="C216" s="5">
        <v>41505</v>
      </c>
      <c r="D216" s="1" t="s">
        <v>25</v>
      </c>
      <c r="E216" s="1" t="s">
        <v>178</v>
      </c>
      <c r="F216" s="1" t="s">
        <v>275</v>
      </c>
      <c r="G216" s="1" t="s">
        <v>276</v>
      </c>
      <c r="H216" s="1" t="s">
        <v>87</v>
      </c>
      <c r="I216" s="1" t="s">
        <v>88</v>
      </c>
      <c r="J216" s="1">
        <v>5166</v>
      </c>
      <c r="K216" s="1" t="s">
        <v>88</v>
      </c>
      <c r="L216" s="1">
        <v>5066</v>
      </c>
      <c r="M216" s="31">
        <v>1</v>
      </c>
      <c r="N216" s="2">
        <v>1.6619999999999999E-2</v>
      </c>
      <c r="O216" s="2">
        <f t="shared" si="38"/>
        <v>84.196919999999992</v>
      </c>
      <c r="P216" s="2">
        <f t="shared" si="46"/>
        <v>1.6619999999999999</v>
      </c>
      <c r="Q216" s="1">
        <v>62.243479999999998</v>
      </c>
      <c r="R216" s="44">
        <f t="shared" si="39"/>
        <v>5240.7093060815996</v>
      </c>
      <c r="S216" s="34">
        <f t="shared" si="40"/>
        <v>5240.7093060815996</v>
      </c>
      <c r="T216" s="3">
        <f t="shared" si="41"/>
        <v>103.44866375999999</v>
      </c>
      <c r="U216" s="4">
        <f t="shared" si="42"/>
        <v>1.9739439399921042E-2</v>
      </c>
      <c r="V216" s="23">
        <f>MATCH(G216,Workings!A:A,0)</f>
        <v>16</v>
      </c>
      <c r="W216" s="22">
        <f>IF(R216&lt;INDEX(Workings!E:E,'Savings from Apr 13 to Feb 14'!V216),1,0)</f>
        <v>1</v>
      </c>
      <c r="X216" s="22">
        <f>IF(AND('Savings from Apr 13 to Feb 14'!R216&gt;INDEX(Workings!E:E,'Savings from Apr 13 to Feb 14'!V216),'Savings from Apr 13 to Feb 14'!R216&lt;INDEX(Workings!F:F,'Savings from Apr 13 to Feb 14'!V216)),1,0)</f>
        <v>0</v>
      </c>
      <c r="Y216" s="22">
        <f>IF(R216&gt;INDEX(Workings!F:F,'Savings from Apr 13 to Feb 14'!V216),1,0)</f>
        <v>0</v>
      </c>
      <c r="Z216" s="3">
        <f t="shared" si="43"/>
        <v>5240.7093060815996</v>
      </c>
      <c r="AA216" s="3">
        <f t="shared" si="44"/>
        <v>0</v>
      </c>
      <c r="AB216" s="3">
        <f t="shared" si="45"/>
        <v>0</v>
      </c>
      <c r="AC216" s="3">
        <f>IF(AB216=0,0,(R216-INDEX(Workings!F:F,MATCH('Savings from Apr 13 to Feb 14'!G216,Workings!A:A,0))))*M216</f>
        <v>0</v>
      </c>
    </row>
    <row r="217" spans="1:29" hidden="1" x14ac:dyDescent="0.25">
      <c r="A217" s="22">
        <v>215</v>
      </c>
      <c r="B217" s="14" t="s">
        <v>375</v>
      </c>
      <c r="C217" s="14" t="s">
        <v>368</v>
      </c>
      <c r="D217" s="14" t="s">
        <v>15</v>
      </c>
      <c r="E217" s="14" t="s">
        <v>376</v>
      </c>
      <c r="F217" s="14" t="s">
        <v>377</v>
      </c>
      <c r="G217" s="14" t="s">
        <v>276</v>
      </c>
      <c r="H217" s="14" t="s">
        <v>87</v>
      </c>
      <c r="I217" s="14" t="s">
        <v>88</v>
      </c>
      <c r="J217" s="14">
        <v>4800</v>
      </c>
      <c r="K217" s="14" t="s">
        <v>88</v>
      </c>
      <c r="L217" s="14">
        <v>4700</v>
      </c>
      <c r="M217" s="31">
        <v>1</v>
      </c>
      <c r="N217" s="16">
        <v>1.6619999999999999E-2</v>
      </c>
      <c r="O217" s="16">
        <f t="shared" si="38"/>
        <v>78.11399999999999</v>
      </c>
      <c r="P217" s="16">
        <f t="shared" si="46"/>
        <v>1.6619999999999999</v>
      </c>
      <c r="Q217" s="14">
        <v>62.243479999999998</v>
      </c>
      <c r="R217" s="44">
        <f t="shared" si="39"/>
        <v>4862.0871967199992</v>
      </c>
      <c r="S217" s="34">
        <f t="shared" si="40"/>
        <v>4862.0871967199992</v>
      </c>
      <c r="T217" s="17">
        <f t="shared" si="41"/>
        <v>103.44866375999999</v>
      </c>
      <c r="U217" s="18">
        <f t="shared" si="42"/>
        <v>2.1276595744680854E-2</v>
      </c>
      <c r="V217" s="23">
        <f>MATCH(G217,Workings!A:A,0)</f>
        <v>16</v>
      </c>
      <c r="W217" s="22">
        <f>IF(R217&lt;INDEX(Workings!E:E,'Savings from Apr 13 to Feb 14'!V217),1,0)</f>
        <v>1</v>
      </c>
      <c r="X217" s="22">
        <f>IF(AND('Savings from Apr 13 to Feb 14'!R217&gt;INDEX(Workings!E:E,'Savings from Apr 13 to Feb 14'!V217),'Savings from Apr 13 to Feb 14'!R217&lt;INDEX(Workings!F:F,'Savings from Apr 13 to Feb 14'!V217)),1,0)</f>
        <v>0</v>
      </c>
      <c r="Y217" s="22">
        <f>IF(R217&gt;INDEX(Workings!F:F,'Savings from Apr 13 to Feb 14'!V217),1,0)</f>
        <v>0</v>
      </c>
      <c r="Z217" s="3">
        <f t="shared" si="43"/>
        <v>4862.0871967199992</v>
      </c>
      <c r="AA217" s="3">
        <f t="shared" si="44"/>
        <v>0</v>
      </c>
      <c r="AB217" s="3">
        <f t="shared" si="45"/>
        <v>0</v>
      </c>
      <c r="AC217" s="3">
        <f>IF(AB217=0,0,(R217-INDEX(Workings!F:F,MATCH('Savings from Apr 13 to Feb 14'!G217,Workings!A:A,0))))*M217</f>
        <v>0</v>
      </c>
    </row>
    <row r="218" spans="1:29" hidden="1" x14ac:dyDescent="0.25">
      <c r="A218" s="22">
        <v>216</v>
      </c>
      <c r="B218" s="14" t="s">
        <v>378</v>
      </c>
      <c r="C218" s="14" t="s">
        <v>368</v>
      </c>
      <c r="D218" s="14" t="s">
        <v>15</v>
      </c>
      <c r="E218" s="14" t="s">
        <v>379</v>
      </c>
      <c r="F218" s="14" t="s">
        <v>377</v>
      </c>
      <c r="G218" s="14" t="s">
        <v>276</v>
      </c>
      <c r="H218" s="14" t="s">
        <v>87</v>
      </c>
      <c r="I218" s="14" t="s">
        <v>88</v>
      </c>
      <c r="J218" s="14">
        <v>4800</v>
      </c>
      <c r="K218" s="14" t="s">
        <v>88</v>
      </c>
      <c r="L218" s="14">
        <v>4700</v>
      </c>
      <c r="M218" s="31">
        <v>1</v>
      </c>
      <c r="N218" s="16">
        <v>1.6619999999999999E-2</v>
      </c>
      <c r="O218" s="16">
        <f t="shared" si="38"/>
        <v>78.11399999999999</v>
      </c>
      <c r="P218" s="16">
        <f t="shared" si="46"/>
        <v>1.6619999999999999</v>
      </c>
      <c r="Q218" s="14">
        <v>62.243479999999998</v>
      </c>
      <c r="R218" s="44">
        <f t="shared" si="39"/>
        <v>4862.0871967199992</v>
      </c>
      <c r="S218" s="34">
        <f t="shared" si="40"/>
        <v>4862.0871967199992</v>
      </c>
      <c r="T218" s="17">
        <f t="shared" si="41"/>
        <v>103.44866375999999</v>
      </c>
      <c r="U218" s="18">
        <f t="shared" si="42"/>
        <v>2.1276595744680854E-2</v>
      </c>
      <c r="V218" s="23">
        <f>MATCH(G218,Workings!A:A,0)</f>
        <v>16</v>
      </c>
      <c r="W218" s="22">
        <f>IF(R218&lt;INDEX(Workings!E:E,'Savings from Apr 13 to Feb 14'!V218),1,0)</f>
        <v>1</v>
      </c>
      <c r="X218" s="22">
        <f>IF(AND('Savings from Apr 13 to Feb 14'!R218&gt;INDEX(Workings!E:E,'Savings from Apr 13 to Feb 14'!V218),'Savings from Apr 13 to Feb 14'!R218&lt;INDEX(Workings!F:F,'Savings from Apr 13 to Feb 14'!V218)),1,0)</f>
        <v>0</v>
      </c>
      <c r="Y218" s="22">
        <f>IF(R218&gt;INDEX(Workings!F:F,'Savings from Apr 13 to Feb 14'!V218),1,0)</f>
        <v>0</v>
      </c>
      <c r="Z218" s="3">
        <f t="shared" si="43"/>
        <v>4862.0871967199992</v>
      </c>
      <c r="AA218" s="3">
        <f t="shared" si="44"/>
        <v>0</v>
      </c>
      <c r="AB218" s="3">
        <f t="shared" si="45"/>
        <v>0</v>
      </c>
      <c r="AC218" s="3">
        <f>IF(AB218=0,0,(R218-INDEX(Workings!F:F,MATCH('Savings from Apr 13 to Feb 14'!G218,Workings!A:A,0))))*M218</f>
        <v>0</v>
      </c>
    </row>
    <row r="219" spans="1:29" hidden="1" x14ac:dyDescent="0.25">
      <c r="A219" s="22">
        <v>217</v>
      </c>
      <c r="B219" s="1" t="s">
        <v>405</v>
      </c>
      <c r="C219" s="1" t="s">
        <v>387</v>
      </c>
      <c r="D219" s="1" t="s">
        <v>25</v>
      </c>
      <c r="E219" s="1" t="s">
        <v>230</v>
      </c>
      <c r="F219" s="1" t="s">
        <v>275</v>
      </c>
      <c r="G219" s="1" t="s">
        <v>276</v>
      </c>
      <c r="H219" s="1" t="s">
        <v>87</v>
      </c>
      <c r="I219" s="1" t="s">
        <v>88</v>
      </c>
      <c r="J219" s="1">
        <v>7000</v>
      </c>
      <c r="K219" s="1" t="s">
        <v>88</v>
      </c>
      <c r="L219" s="1">
        <v>6900</v>
      </c>
      <c r="M219" s="31">
        <v>2</v>
      </c>
      <c r="N219" s="2">
        <v>1.6619999999999999E-2</v>
      </c>
      <c r="O219" s="2">
        <f t="shared" si="38"/>
        <v>229.35599999999999</v>
      </c>
      <c r="P219" s="2">
        <f t="shared" si="46"/>
        <v>3.3239999999999998</v>
      </c>
      <c r="Q219" s="1">
        <v>62.243479999999998</v>
      </c>
      <c r="R219" s="44">
        <f t="shared" si="39"/>
        <v>7137.9577994399997</v>
      </c>
      <c r="S219" s="34">
        <f t="shared" si="40"/>
        <v>14275.915598879999</v>
      </c>
      <c r="T219" s="3">
        <f t="shared" si="41"/>
        <v>206.89732751999998</v>
      </c>
      <c r="U219" s="4">
        <f t="shared" si="42"/>
        <v>1.4492753623188404E-2</v>
      </c>
      <c r="V219" s="23">
        <f>MATCH(G219,Workings!A:A,0)</f>
        <v>16</v>
      </c>
      <c r="W219" s="22">
        <f>IF(R219&lt;INDEX(Workings!E:E,'Savings from Apr 13 to Feb 14'!V219),1,0)</f>
        <v>1</v>
      </c>
      <c r="X219" s="22">
        <f>IF(AND('Savings from Apr 13 to Feb 14'!R219&gt;INDEX(Workings!E:E,'Savings from Apr 13 to Feb 14'!V219),'Savings from Apr 13 to Feb 14'!R219&lt;INDEX(Workings!F:F,'Savings from Apr 13 to Feb 14'!V219)),1,0)</f>
        <v>0</v>
      </c>
      <c r="Y219" s="22">
        <f>IF(R219&gt;INDEX(Workings!F:F,'Savings from Apr 13 to Feb 14'!V219),1,0)</f>
        <v>0</v>
      </c>
      <c r="Z219" s="3">
        <f t="shared" si="43"/>
        <v>14275.915598879999</v>
      </c>
      <c r="AA219" s="3">
        <f t="shared" si="44"/>
        <v>0</v>
      </c>
      <c r="AB219" s="3">
        <f t="shared" si="45"/>
        <v>0</v>
      </c>
      <c r="AC219" s="3">
        <f>IF(AB219=0,0,(R219-INDEX(Workings!F:F,MATCH('Savings from Apr 13 to Feb 14'!G219,Workings!A:A,0))))*M219</f>
        <v>0</v>
      </c>
    </row>
    <row r="220" spans="1:29" hidden="1" x14ac:dyDescent="0.25">
      <c r="A220" s="22">
        <v>218</v>
      </c>
      <c r="B220" s="1" t="s">
        <v>412</v>
      </c>
      <c r="C220" s="1" t="s">
        <v>407</v>
      </c>
      <c r="D220" s="1" t="s">
        <v>388</v>
      </c>
      <c r="E220" s="1" t="s">
        <v>408</v>
      </c>
      <c r="F220" s="1" t="s">
        <v>413</v>
      </c>
      <c r="G220" s="1" t="s">
        <v>276</v>
      </c>
      <c r="H220" s="1" t="s">
        <v>87</v>
      </c>
      <c r="I220" s="1" t="s">
        <v>88</v>
      </c>
      <c r="J220" s="1">
        <v>8400</v>
      </c>
      <c r="K220" s="1" t="s">
        <v>88</v>
      </c>
      <c r="L220" s="1">
        <v>7400</v>
      </c>
      <c r="M220" s="31">
        <v>1</v>
      </c>
      <c r="N220" s="2">
        <v>1.6619999999999999E-2</v>
      </c>
      <c r="O220" s="2">
        <f t="shared" si="38"/>
        <v>122.988</v>
      </c>
      <c r="P220" s="2">
        <f t="shared" si="46"/>
        <v>16.62</v>
      </c>
      <c r="Q220" s="1">
        <v>62.243479999999998</v>
      </c>
      <c r="R220" s="44">
        <f t="shared" si="39"/>
        <v>7655.2011182400001</v>
      </c>
      <c r="S220" s="34">
        <f t="shared" si="40"/>
        <v>7655.2011182400001</v>
      </c>
      <c r="T220" s="3">
        <f t="shared" si="41"/>
        <v>1034.4866376</v>
      </c>
      <c r="U220" s="4">
        <f t="shared" si="42"/>
        <v>0.13513513513513514</v>
      </c>
      <c r="V220" s="23">
        <f>MATCH(G220,Workings!A:A,0)</f>
        <v>16</v>
      </c>
      <c r="W220" s="22">
        <f>IF(R220&lt;INDEX(Workings!E:E,'Savings from Apr 13 to Feb 14'!V220),1,0)</f>
        <v>1</v>
      </c>
      <c r="X220" s="22">
        <f>IF(AND('Savings from Apr 13 to Feb 14'!R220&gt;INDEX(Workings!E:E,'Savings from Apr 13 to Feb 14'!V220),'Savings from Apr 13 to Feb 14'!R220&lt;INDEX(Workings!F:F,'Savings from Apr 13 to Feb 14'!V220)),1,0)</f>
        <v>0</v>
      </c>
      <c r="Y220" s="22">
        <f>IF(R220&gt;INDEX(Workings!F:F,'Savings from Apr 13 to Feb 14'!V220),1,0)</f>
        <v>0</v>
      </c>
      <c r="Z220" s="3">
        <f t="shared" si="43"/>
        <v>7655.2011182400001</v>
      </c>
      <c r="AA220" s="3">
        <f t="shared" si="44"/>
        <v>0</v>
      </c>
      <c r="AB220" s="3">
        <f t="shared" si="45"/>
        <v>0</v>
      </c>
      <c r="AC220" s="3">
        <f>IF(AB220=0,0,(R220-INDEX(Workings!F:F,MATCH('Savings from Apr 13 to Feb 14'!G220,Workings!A:A,0))))*M220</f>
        <v>0</v>
      </c>
    </row>
    <row r="221" spans="1:29" hidden="1" x14ac:dyDescent="0.25">
      <c r="A221" s="22">
        <v>219</v>
      </c>
      <c r="B221" s="1" t="s">
        <v>414</v>
      </c>
      <c r="C221" s="1" t="s">
        <v>407</v>
      </c>
      <c r="D221" s="1" t="s">
        <v>388</v>
      </c>
      <c r="E221" s="1" t="s">
        <v>394</v>
      </c>
      <c r="F221" s="1" t="s">
        <v>413</v>
      </c>
      <c r="G221" s="1" t="s">
        <v>276</v>
      </c>
      <c r="H221" s="1" t="s">
        <v>87</v>
      </c>
      <c r="I221" s="1" t="s">
        <v>88</v>
      </c>
      <c r="J221" s="1">
        <v>8400</v>
      </c>
      <c r="K221" s="1" t="s">
        <v>88</v>
      </c>
      <c r="L221" s="1">
        <v>7400</v>
      </c>
      <c r="M221" s="31">
        <v>1</v>
      </c>
      <c r="N221" s="2">
        <v>1.6619999999999999E-2</v>
      </c>
      <c r="O221" s="2">
        <f t="shared" si="38"/>
        <v>122.988</v>
      </c>
      <c r="P221" s="2">
        <f t="shared" si="46"/>
        <v>16.62</v>
      </c>
      <c r="Q221" s="1">
        <v>62.243479999999998</v>
      </c>
      <c r="R221" s="44">
        <f t="shared" si="39"/>
        <v>7655.2011182400001</v>
      </c>
      <c r="S221" s="34">
        <f t="shared" si="40"/>
        <v>7655.2011182400001</v>
      </c>
      <c r="T221" s="3">
        <f t="shared" si="41"/>
        <v>1034.4866376</v>
      </c>
      <c r="U221" s="4">
        <f t="shared" si="42"/>
        <v>0.13513513513513514</v>
      </c>
      <c r="V221" s="23">
        <f>MATCH(G221,Workings!A:A,0)</f>
        <v>16</v>
      </c>
      <c r="W221" s="22">
        <f>IF(R221&lt;INDEX(Workings!E:E,'Savings from Apr 13 to Feb 14'!V221),1,0)</f>
        <v>1</v>
      </c>
      <c r="X221" s="22">
        <f>IF(AND('Savings from Apr 13 to Feb 14'!R221&gt;INDEX(Workings!E:E,'Savings from Apr 13 to Feb 14'!V221),'Savings from Apr 13 to Feb 14'!R221&lt;INDEX(Workings!F:F,'Savings from Apr 13 to Feb 14'!V221)),1,0)</f>
        <v>0</v>
      </c>
      <c r="Y221" s="22">
        <f>IF(R221&gt;INDEX(Workings!F:F,'Savings from Apr 13 to Feb 14'!V221),1,0)</f>
        <v>0</v>
      </c>
      <c r="Z221" s="3">
        <f t="shared" si="43"/>
        <v>7655.2011182400001</v>
      </c>
      <c r="AA221" s="3">
        <f t="shared" si="44"/>
        <v>0</v>
      </c>
      <c r="AB221" s="3">
        <f t="shared" si="45"/>
        <v>0</v>
      </c>
      <c r="AC221" s="3">
        <f>IF(AB221=0,0,(R221-INDEX(Workings!F:F,MATCH('Savings from Apr 13 to Feb 14'!G221,Workings!A:A,0))))*M221</f>
        <v>0</v>
      </c>
    </row>
    <row r="222" spans="1:29" hidden="1" x14ac:dyDescent="0.25">
      <c r="A222" s="22">
        <v>220</v>
      </c>
      <c r="B222" s="1" t="s">
        <v>506</v>
      </c>
      <c r="C222" s="1" t="s">
        <v>497</v>
      </c>
      <c r="D222" s="1" t="s">
        <v>25</v>
      </c>
      <c r="E222" s="1" t="s">
        <v>178</v>
      </c>
      <c r="F222" s="1" t="s">
        <v>507</v>
      </c>
      <c r="G222" s="1" t="s">
        <v>276</v>
      </c>
      <c r="H222" s="1" t="s">
        <v>87</v>
      </c>
      <c r="I222" s="1" t="s">
        <v>88</v>
      </c>
      <c r="J222" s="1">
        <v>7500</v>
      </c>
      <c r="K222" s="1" t="s">
        <v>23</v>
      </c>
      <c r="L222" s="1">
        <v>6700</v>
      </c>
      <c r="M222" s="31">
        <v>1</v>
      </c>
      <c r="N222" s="8">
        <v>1</v>
      </c>
      <c r="O222" s="2">
        <f t="shared" si="38"/>
        <v>6700</v>
      </c>
      <c r="P222" s="2">
        <v>800</v>
      </c>
      <c r="Q222" s="1">
        <v>61.917879999999997</v>
      </c>
      <c r="R222" s="44">
        <f t="shared" si="39"/>
        <v>414849.79599999997</v>
      </c>
      <c r="S222" s="34">
        <f t="shared" si="40"/>
        <v>414849.79599999997</v>
      </c>
      <c r="T222" s="3">
        <f t="shared" si="41"/>
        <v>49534.303999999996</v>
      </c>
      <c r="U222" s="4">
        <f t="shared" si="42"/>
        <v>0.11940298507462686</v>
      </c>
      <c r="V222" s="23">
        <f>MATCH(G222,Workings!A:A,0)</f>
        <v>16</v>
      </c>
      <c r="W222" s="22">
        <f>IF(R222&lt;INDEX(Workings!E:E,'Savings from Apr 13 to Feb 14'!V222),1,0)</f>
        <v>0</v>
      </c>
      <c r="X222" s="22">
        <f>IF(AND('Savings from Apr 13 to Feb 14'!R222&gt;INDEX(Workings!E:E,'Savings from Apr 13 to Feb 14'!V222),'Savings from Apr 13 to Feb 14'!R222&lt;INDEX(Workings!F:F,'Savings from Apr 13 to Feb 14'!V222)),1,0)</f>
        <v>0</v>
      </c>
      <c r="Y222" s="22">
        <f>IF(R222&gt;INDEX(Workings!F:F,'Savings from Apr 13 to Feb 14'!V222),1,0)</f>
        <v>1</v>
      </c>
      <c r="Z222" s="3">
        <f t="shared" si="43"/>
        <v>0</v>
      </c>
      <c r="AA222" s="3">
        <f t="shared" si="44"/>
        <v>0</v>
      </c>
      <c r="AB222" s="3">
        <f t="shared" si="45"/>
        <v>414849.79599999997</v>
      </c>
      <c r="AC222" s="3">
        <f>IF(AB222=0,0,(R222-INDEX(Workings!F:F,MATCH('Savings from Apr 13 to Feb 14'!G222,Workings!A:A,0))))*M222</f>
        <v>380609.79599999997</v>
      </c>
    </row>
    <row r="223" spans="1:29" hidden="1" x14ac:dyDescent="0.25">
      <c r="A223" s="22">
        <v>221</v>
      </c>
      <c r="B223" s="1" t="s">
        <v>520</v>
      </c>
      <c r="C223" s="1" t="s">
        <v>521</v>
      </c>
      <c r="D223" s="1" t="s">
        <v>25</v>
      </c>
      <c r="E223" s="1" t="s">
        <v>178</v>
      </c>
      <c r="F223" s="1" t="s">
        <v>275</v>
      </c>
      <c r="G223" s="1" t="s">
        <v>276</v>
      </c>
      <c r="H223" s="1" t="s">
        <v>87</v>
      </c>
      <c r="I223" s="1" t="s">
        <v>88</v>
      </c>
      <c r="J223" s="1">
        <v>9500</v>
      </c>
      <c r="K223" s="1" t="s">
        <v>88</v>
      </c>
      <c r="L223" s="1">
        <v>8950</v>
      </c>
      <c r="M223" s="31">
        <v>2</v>
      </c>
      <c r="N223" s="2">
        <v>1.619E-2</v>
      </c>
      <c r="O223" s="2">
        <f t="shared" si="38"/>
        <v>289.80099999999999</v>
      </c>
      <c r="P223" s="2">
        <v>17.622</v>
      </c>
      <c r="Q223" s="1">
        <v>61.917879999999997</v>
      </c>
      <c r="R223" s="44">
        <f t="shared" si="39"/>
        <v>8971.9317709399984</v>
      </c>
      <c r="S223" s="34">
        <f t="shared" si="40"/>
        <v>17943.863541879997</v>
      </c>
      <c r="T223" s="3">
        <f t="shared" si="41"/>
        <v>1091.11688136</v>
      </c>
      <c r="U223" s="4">
        <f t="shared" si="42"/>
        <v>6.0807243591291964E-2</v>
      </c>
      <c r="V223" s="23">
        <f>MATCH(G223,Workings!A:A,0)</f>
        <v>16</v>
      </c>
      <c r="W223" s="22">
        <f>IF(R223&lt;INDEX(Workings!E:E,'Savings from Apr 13 to Feb 14'!V223),1,0)</f>
        <v>1</v>
      </c>
      <c r="X223" s="22">
        <f>IF(AND('Savings from Apr 13 to Feb 14'!R223&gt;INDEX(Workings!E:E,'Savings from Apr 13 to Feb 14'!V223),'Savings from Apr 13 to Feb 14'!R223&lt;INDEX(Workings!F:F,'Savings from Apr 13 to Feb 14'!V223)),1,0)</f>
        <v>0</v>
      </c>
      <c r="Y223" s="22">
        <f>IF(R223&gt;INDEX(Workings!F:F,'Savings from Apr 13 to Feb 14'!V223),1,0)</f>
        <v>0</v>
      </c>
      <c r="Z223" s="3">
        <f t="shared" si="43"/>
        <v>17943.863541879997</v>
      </c>
      <c r="AA223" s="3">
        <f t="shared" si="44"/>
        <v>0</v>
      </c>
      <c r="AB223" s="3">
        <f t="shared" si="45"/>
        <v>0</v>
      </c>
      <c r="AC223" s="3">
        <f>IF(AB223=0,0,(R223-INDEX(Workings!F:F,MATCH('Savings from Apr 13 to Feb 14'!G223,Workings!A:A,0))))*M223</f>
        <v>0</v>
      </c>
    </row>
    <row r="224" spans="1:29" hidden="1" x14ac:dyDescent="0.25">
      <c r="A224" s="22">
        <v>222</v>
      </c>
      <c r="B224" s="1" t="s">
        <v>537</v>
      </c>
      <c r="C224" s="1" t="s">
        <v>538</v>
      </c>
      <c r="D224" s="1" t="s">
        <v>25</v>
      </c>
      <c r="E224" s="1" t="s">
        <v>178</v>
      </c>
      <c r="F224" s="1" t="s">
        <v>275</v>
      </c>
      <c r="G224" s="1" t="s">
        <v>276</v>
      </c>
      <c r="H224" s="1" t="s">
        <v>87</v>
      </c>
      <c r="I224" s="1" t="s">
        <v>88</v>
      </c>
      <c r="J224" s="1">
        <v>7000</v>
      </c>
      <c r="K224" s="1" t="s">
        <v>88</v>
      </c>
      <c r="L224" s="1">
        <v>6350</v>
      </c>
      <c r="M224" s="31">
        <v>1</v>
      </c>
      <c r="N224" s="2">
        <v>1.619E-2</v>
      </c>
      <c r="O224" s="2">
        <f t="shared" si="38"/>
        <v>102.8065</v>
      </c>
      <c r="P224" s="2">
        <v>10.413</v>
      </c>
      <c r="Q224" s="1">
        <v>61.917879999999997</v>
      </c>
      <c r="R224" s="44">
        <f t="shared" si="39"/>
        <v>6365.5605302199992</v>
      </c>
      <c r="S224" s="34">
        <f t="shared" si="40"/>
        <v>6365.5605302199992</v>
      </c>
      <c r="T224" s="3">
        <f t="shared" si="41"/>
        <v>644.75088443999994</v>
      </c>
      <c r="U224" s="4">
        <f t="shared" si="42"/>
        <v>0.10128736996201602</v>
      </c>
      <c r="V224" s="23">
        <f>MATCH(G224,Workings!A:A,0)</f>
        <v>16</v>
      </c>
      <c r="W224" s="22">
        <f>IF(R224&lt;INDEX(Workings!E:E,'Savings from Apr 13 to Feb 14'!V224),1,0)</f>
        <v>1</v>
      </c>
      <c r="X224" s="22">
        <f>IF(AND('Savings from Apr 13 to Feb 14'!R224&gt;INDEX(Workings!E:E,'Savings from Apr 13 to Feb 14'!V224),'Savings from Apr 13 to Feb 14'!R224&lt;INDEX(Workings!F:F,'Savings from Apr 13 to Feb 14'!V224)),1,0)</f>
        <v>0</v>
      </c>
      <c r="Y224" s="22">
        <f>IF(R224&gt;INDEX(Workings!F:F,'Savings from Apr 13 to Feb 14'!V224),1,0)</f>
        <v>0</v>
      </c>
      <c r="Z224" s="3">
        <f t="shared" si="43"/>
        <v>6365.5605302199992</v>
      </c>
      <c r="AA224" s="3">
        <f t="shared" si="44"/>
        <v>0</v>
      </c>
      <c r="AB224" s="3">
        <f t="shared" si="45"/>
        <v>0</v>
      </c>
      <c r="AC224" s="3">
        <f>IF(AB224=0,0,(R224-INDEX(Workings!F:F,MATCH('Savings from Apr 13 to Feb 14'!G224,Workings!A:A,0))))*M224</f>
        <v>0</v>
      </c>
    </row>
    <row r="225" spans="1:29" hidden="1" x14ac:dyDescent="0.25">
      <c r="A225" s="22">
        <v>223</v>
      </c>
      <c r="B225" s="1" t="s">
        <v>627</v>
      </c>
      <c r="C225" s="1" t="s">
        <v>614</v>
      </c>
      <c r="D225" s="1" t="s">
        <v>388</v>
      </c>
      <c r="E225" s="1" t="s">
        <v>408</v>
      </c>
      <c r="F225" s="1" t="s">
        <v>413</v>
      </c>
      <c r="G225" s="1" t="s">
        <v>276</v>
      </c>
      <c r="H225" s="1" t="s">
        <v>87</v>
      </c>
      <c r="I225" s="1" t="s">
        <v>88</v>
      </c>
      <c r="J225" s="1">
        <v>8400</v>
      </c>
      <c r="K225" s="1" t="s">
        <v>88</v>
      </c>
      <c r="L225" s="1">
        <v>7400</v>
      </c>
      <c r="M225" s="31">
        <v>1</v>
      </c>
      <c r="N225" s="2">
        <v>1.619E-2</v>
      </c>
      <c r="O225" s="2">
        <f t="shared" si="38"/>
        <v>119.806</v>
      </c>
      <c r="P225" s="2">
        <f t="shared" ref="P225:P244" si="47">(J225-L225)*M225*N225</f>
        <v>16.190000000000001</v>
      </c>
      <c r="Q225" s="1">
        <v>61.917879999999997</v>
      </c>
      <c r="R225" s="44">
        <f t="shared" si="39"/>
        <v>7418.1335312799993</v>
      </c>
      <c r="S225" s="34">
        <f t="shared" si="40"/>
        <v>7418.1335312799993</v>
      </c>
      <c r="T225" s="3">
        <f t="shared" si="41"/>
        <v>1002.4504772</v>
      </c>
      <c r="U225" s="4">
        <f t="shared" si="42"/>
        <v>0.13513513513513514</v>
      </c>
      <c r="V225" s="23">
        <f>MATCH(G225,Workings!A:A,0)</f>
        <v>16</v>
      </c>
      <c r="W225" s="22">
        <f>IF(R225&lt;INDEX(Workings!E:E,'Savings from Apr 13 to Feb 14'!V225),1,0)</f>
        <v>1</v>
      </c>
      <c r="X225" s="22">
        <f>IF(AND('Savings from Apr 13 to Feb 14'!R225&gt;INDEX(Workings!E:E,'Savings from Apr 13 to Feb 14'!V225),'Savings from Apr 13 to Feb 14'!R225&lt;INDEX(Workings!F:F,'Savings from Apr 13 to Feb 14'!V225)),1,0)</f>
        <v>0</v>
      </c>
      <c r="Y225" s="22">
        <f>IF(R225&gt;INDEX(Workings!F:F,'Savings from Apr 13 to Feb 14'!V225),1,0)</f>
        <v>0</v>
      </c>
      <c r="Z225" s="3">
        <f t="shared" si="43"/>
        <v>7418.1335312799993</v>
      </c>
      <c r="AA225" s="3">
        <f t="shared" si="44"/>
        <v>0</v>
      </c>
      <c r="AB225" s="3">
        <f t="shared" si="45"/>
        <v>0</v>
      </c>
      <c r="AC225" s="3">
        <f>IF(AB225=0,0,(R225-INDEX(Workings!F:F,MATCH('Savings from Apr 13 to Feb 14'!G225,Workings!A:A,0))))*M225</f>
        <v>0</v>
      </c>
    </row>
    <row r="226" spans="1:29" hidden="1" x14ac:dyDescent="0.25">
      <c r="A226" s="22">
        <v>224</v>
      </c>
      <c r="B226" s="1" t="s">
        <v>628</v>
      </c>
      <c r="C226" s="1" t="s">
        <v>614</v>
      </c>
      <c r="D226" s="1" t="s">
        <v>388</v>
      </c>
      <c r="E226" s="1" t="s">
        <v>394</v>
      </c>
      <c r="F226" s="1" t="s">
        <v>413</v>
      </c>
      <c r="G226" s="1" t="s">
        <v>276</v>
      </c>
      <c r="H226" s="1" t="s">
        <v>87</v>
      </c>
      <c r="I226" s="1" t="s">
        <v>88</v>
      </c>
      <c r="J226" s="1">
        <v>8400</v>
      </c>
      <c r="K226" s="1" t="s">
        <v>88</v>
      </c>
      <c r="L226" s="1">
        <v>7400</v>
      </c>
      <c r="M226" s="31">
        <v>1</v>
      </c>
      <c r="N226" s="2">
        <v>1.619E-2</v>
      </c>
      <c r="O226" s="2">
        <f t="shared" si="38"/>
        <v>119.806</v>
      </c>
      <c r="P226" s="2">
        <f t="shared" si="47"/>
        <v>16.190000000000001</v>
      </c>
      <c r="Q226" s="1">
        <v>61.917879999999997</v>
      </c>
      <c r="R226" s="44">
        <f t="shared" si="39"/>
        <v>7418.1335312799993</v>
      </c>
      <c r="S226" s="34">
        <f t="shared" si="40"/>
        <v>7418.1335312799993</v>
      </c>
      <c r="T226" s="3">
        <f t="shared" si="41"/>
        <v>1002.4504772</v>
      </c>
      <c r="U226" s="4">
        <f t="shared" si="42"/>
        <v>0.13513513513513514</v>
      </c>
      <c r="V226" s="23">
        <f>MATCH(G226,Workings!A:A,0)</f>
        <v>16</v>
      </c>
      <c r="W226" s="22">
        <f>IF(R226&lt;INDEX(Workings!E:E,'Savings from Apr 13 to Feb 14'!V226),1,0)</f>
        <v>1</v>
      </c>
      <c r="X226" s="22">
        <f>IF(AND('Savings from Apr 13 to Feb 14'!R226&gt;INDEX(Workings!E:E,'Savings from Apr 13 to Feb 14'!V226),'Savings from Apr 13 to Feb 14'!R226&lt;INDEX(Workings!F:F,'Savings from Apr 13 to Feb 14'!V226)),1,0)</f>
        <v>0</v>
      </c>
      <c r="Y226" s="22">
        <f>IF(R226&gt;INDEX(Workings!F:F,'Savings from Apr 13 to Feb 14'!V226),1,0)</f>
        <v>0</v>
      </c>
      <c r="Z226" s="3">
        <f t="shared" si="43"/>
        <v>7418.1335312799993</v>
      </c>
      <c r="AA226" s="3">
        <f t="shared" si="44"/>
        <v>0</v>
      </c>
      <c r="AB226" s="3">
        <f t="shared" si="45"/>
        <v>0</v>
      </c>
      <c r="AC226" s="3">
        <f>IF(AB226=0,0,(R226-INDEX(Workings!F:F,MATCH('Savings from Apr 13 to Feb 14'!G226,Workings!A:A,0))))*M226</f>
        <v>0</v>
      </c>
    </row>
    <row r="227" spans="1:29" hidden="1" x14ac:dyDescent="0.25">
      <c r="A227" s="22">
        <v>225</v>
      </c>
      <c r="B227" s="1" t="s">
        <v>632</v>
      </c>
      <c r="C227" s="5">
        <v>41670</v>
      </c>
      <c r="D227" s="1" t="s">
        <v>25</v>
      </c>
      <c r="E227" s="1" t="s">
        <v>178</v>
      </c>
      <c r="F227" s="1" t="s">
        <v>633</v>
      </c>
      <c r="G227" s="1" t="s">
        <v>276</v>
      </c>
      <c r="H227" s="1" t="s">
        <v>87</v>
      </c>
      <c r="I227" s="1" t="s">
        <v>88</v>
      </c>
      <c r="J227" s="1">
        <v>9000</v>
      </c>
      <c r="K227" s="1" t="s">
        <v>88</v>
      </c>
      <c r="L227" s="1">
        <v>7413</v>
      </c>
      <c r="M227" s="31">
        <v>2</v>
      </c>
      <c r="N227" s="2">
        <v>1.619E-2</v>
      </c>
      <c r="O227" s="2">
        <f t="shared" si="38"/>
        <v>240.03294</v>
      </c>
      <c r="P227" s="2">
        <f t="shared" si="47"/>
        <v>51.387059999999998</v>
      </c>
      <c r="Q227" s="1">
        <v>61.901910000000001</v>
      </c>
      <c r="R227" s="44">
        <f t="shared" si="39"/>
        <v>7429.2487244576996</v>
      </c>
      <c r="S227" s="34">
        <f t="shared" si="40"/>
        <v>14858.497448915399</v>
      </c>
      <c r="T227" s="3">
        <f t="shared" si="41"/>
        <v>3180.9571632846</v>
      </c>
      <c r="U227" s="4">
        <f t="shared" si="42"/>
        <v>0.21408336705787132</v>
      </c>
      <c r="V227" s="23">
        <f>MATCH(G227,Workings!A:A,0)</f>
        <v>16</v>
      </c>
      <c r="W227" s="22">
        <f>IF(R227&lt;INDEX(Workings!E:E,'Savings from Apr 13 to Feb 14'!V227),1,0)</f>
        <v>1</v>
      </c>
      <c r="X227" s="22">
        <f>IF(AND('Savings from Apr 13 to Feb 14'!R227&gt;INDEX(Workings!E:E,'Savings from Apr 13 to Feb 14'!V227),'Savings from Apr 13 to Feb 14'!R227&lt;INDEX(Workings!F:F,'Savings from Apr 13 to Feb 14'!V227)),1,0)</f>
        <v>0</v>
      </c>
      <c r="Y227" s="22">
        <f>IF(R227&gt;INDEX(Workings!F:F,'Savings from Apr 13 to Feb 14'!V227),1,0)</f>
        <v>0</v>
      </c>
      <c r="Z227" s="3">
        <f t="shared" si="43"/>
        <v>14858.497448915399</v>
      </c>
      <c r="AA227" s="3">
        <f t="shared" si="44"/>
        <v>0</v>
      </c>
      <c r="AB227" s="3">
        <f t="shared" si="45"/>
        <v>0</v>
      </c>
      <c r="AC227" s="3">
        <f>IF(AB227=0,0,(R227-INDEX(Workings!F:F,MATCH('Savings from Apr 13 to Feb 14'!G227,Workings!A:A,0))))*M227</f>
        <v>0</v>
      </c>
    </row>
    <row r="228" spans="1:29" hidden="1" x14ac:dyDescent="0.25">
      <c r="A228" s="22">
        <v>226</v>
      </c>
      <c r="B228" s="1" t="s">
        <v>748</v>
      </c>
      <c r="C228" s="5">
        <v>41674</v>
      </c>
      <c r="D228" s="1" t="s">
        <v>25</v>
      </c>
      <c r="E228" s="1" t="s">
        <v>178</v>
      </c>
      <c r="F228" s="1" t="s">
        <v>633</v>
      </c>
      <c r="G228" s="1" t="s">
        <v>276</v>
      </c>
      <c r="H228" s="1" t="s">
        <v>87</v>
      </c>
      <c r="I228" s="1" t="s">
        <v>88</v>
      </c>
      <c r="J228" s="1">
        <v>9000</v>
      </c>
      <c r="K228" s="1" t="s">
        <v>88</v>
      </c>
      <c r="L228" s="1">
        <v>8459</v>
      </c>
      <c r="M228" s="31">
        <v>1</v>
      </c>
      <c r="N228" s="2">
        <v>1.619E-2</v>
      </c>
      <c r="O228" s="2">
        <f t="shared" si="38"/>
        <v>136.95121</v>
      </c>
      <c r="P228" s="2">
        <f t="shared" si="47"/>
        <v>8.7587899999999994</v>
      </c>
      <c r="Q228" s="1">
        <v>61.901910000000001</v>
      </c>
      <c r="R228" s="44">
        <f t="shared" si="39"/>
        <v>8477.5414758111001</v>
      </c>
      <c r="S228" s="34">
        <f t="shared" si="40"/>
        <v>8477.5414758111001</v>
      </c>
      <c r="T228" s="3">
        <f t="shared" si="41"/>
        <v>542.18583028889998</v>
      </c>
      <c r="U228" s="4">
        <f t="shared" si="42"/>
        <v>6.395555030145407E-2</v>
      </c>
      <c r="V228" s="23">
        <f>MATCH(G228,Workings!A:A,0)</f>
        <v>16</v>
      </c>
      <c r="W228" s="22">
        <f>IF(R228&lt;INDEX(Workings!E:E,'Savings from Apr 13 to Feb 14'!V228),1,0)</f>
        <v>1</v>
      </c>
      <c r="X228" s="22">
        <f>IF(AND('Savings from Apr 13 to Feb 14'!R228&gt;INDEX(Workings!E:E,'Savings from Apr 13 to Feb 14'!V228),'Savings from Apr 13 to Feb 14'!R228&lt;INDEX(Workings!F:F,'Savings from Apr 13 to Feb 14'!V228)),1,0)</f>
        <v>0</v>
      </c>
      <c r="Y228" s="22">
        <f>IF(R228&gt;INDEX(Workings!F:F,'Savings from Apr 13 to Feb 14'!V228),1,0)</f>
        <v>0</v>
      </c>
      <c r="Z228" s="3">
        <f t="shared" si="43"/>
        <v>8477.5414758111001</v>
      </c>
      <c r="AA228" s="3">
        <f t="shared" si="44"/>
        <v>0</v>
      </c>
      <c r="AB228" s="3">
        <f t="shared" si="45"/>
        <v>0</v>
      </c>
      <c r="AC228" s="3">
        <f>IF(AB228=0,0,(R228-INDEX(Workings!F:F,MATCH('Savings from Apr 13 to Feb 14'!G228,Workings!A:A,0))))*M228</f>
        <v>0</v>
      </c>
    </row>
    <row r="229" spans="1:29" hidden="1" x14ac:dyDescent="0.25">
      <c r="A229" s="22">
        <v>227</v>
      </c>
      <c r="B229" s="1" t="s">
        <v>84</v>
      </c>
      <c r="C229" s="5">
        <v>41411</v>
      </c>
      <c r="D229" s="1" t="s">
        <v>25</v>
      </c>
      <c r="E229" s="1" t="s">
        <v>85</v>
      </c>
      <c r="F229" s="1" t="s">
        <v>36</v>
      </c>
      <c r="G229" s="1" t="s">
        <v>86</v>
      </c>
      <c r="H229" s="1" t="s">
        <v>87</v>
      </c>
      <c r="I229" s="1" t="s">
        <v>88</v>
      </c>
      <c r="J229" s="1">
        <v>3000</v>
      </c>
      <c r="K229" s="1" t="s">
        <v>88</v>
      </c>
      <c r="L229" s="1">
        <v>2810</v>
      </c>
      <c r="M229" s="31">
        <v>1</v>
      </c>
      <c r="N229" s="2">
        <v>1.83E-2</v>
      </c>
      <c r="O229" s="2">
        <f t="shared" si="38"/>
        <v>51.423000000000002</v>
      </c>
      <c r="P229" s="2">
        <f t="shared" si="47"/>
        <v>3.4769999999999999</v>
      </c>
      <c r="Q229" s="1">
        <v>55.799210000000002</v>
      </c>
      <c r="R229" s="44">
        <f t="shared" si="39"/>
        <v>2869.3627758300004</v>
      </c>
      <c r="S229" s="34">
        <f t="shared" si="40"/>
        <v>2869.3627758300004</v>
      </c>
      <c r="T229" s="3">
        <f t="shared" si="41"/>
        <v>194.01385317</v>
      </c>
      <c r="U229" s="4">
        <f t="shared" si="42"/>
        <v>6.7615658362989314E-2</v>
      </c>
      <c r="V229" s="23">
        <f>MATCH(G229,Workings!A:A,0)</f>
        <v>48</v>
      </c>
      <c r="W229" s="22">
        <f>IF(R229&lt;INDEX(Workings!E:E,'Savings from Apr 13 to Feb 14'!V229),1,0)</f>
        <v>1</v>
      </c>
      <c r="X229" s="22">
        <f>IF(AND('Savings from Apr 13 to Feb 14'!R229&gt;INDEX(Workings!E:E,'Savings from Apr 13 to Feb 14'!V229),'Savings from Apr 13 to Feb 14'!R229&lt;INDEX(Workings!F:F,'Savings from Apr 13 to Feb 14'!V229)),1,0)</f>
        <v>0</v>
      </c>
      <c r="Y229" s="22">
        <f>IF(R229&gt;INDEX(Workings!F:F,'Savings from Apr 13 to Feb 14'!V229),1,0)</f>
        <v>0</v>
      </c>
      <c r="Z229" s="3">
        <f t="shared" si="43"/>
        <v>2869.3627758300004</v>
      </c>
      <c r="AA229" s="3">
        <f t="shared" si="44"/>
        <v>0</v>
      </c>
      <c r="AB229" s="3">
        <f t="shared" si="45"/>
        <v>0</v>
      </c>
      <c r="AC229" s="3">
        <f>IF(AB229=0,0,(R229-INDEX(Workings!F:F,MATCH('Savings from Apr 13 to Feb 14'!G229,Workings!A:A,0))))*M229</f>
        <v>0</v>
      </c>
    </row>
    <row r="230" spans="1:29" hidden="1" x14ac:dyDescent="0.25">
      <c r="A230" s="22">
        <v>228</v>
      </c>
      <c r="B230" s="14" t="s">
        <v>435</v>
      </c>
      <c r="C230" s="14" t="s">
        <v>436</v>
      </c>
      <c r="D230" s="14" t="s">
        <v>15</v>
      </c>
      <c r="E230" s="14" t="s">
        <v>60</v>
      </c>
      <c r="F230" s="14" t="s">
        <v>437</v>
      </c>
      <c r="G230" s="14" t="s">
        <v>438</v>
      </c>
      <c r="H230" s="14" t="s">
        <v>87</v>
      </c>
      <c r="I230" s="14" t="s">
        <v>88</v>
      </c>
      <c r="J230" s="14">
        <v>11610</v>
      </c>
      <c r="K230" s="14" t="s">
        <v>88</v>
      </c>
      <c r="L230" s="14">
        <v>11599</v>
      </c>
      <c r="M230" s="31">
        <v>1</v>
      </c>
      <c r="N230" s="16">
        <v>1.619E-2</v>
      </c>
      <c r="O230" s="16">
        <f t="shared" si="38"/>
        <v>187.78781000000001</v>
      </c>
      <c r="P230" s="16">
        <f t="shared" si="47"/>
        <v>0.17809</v>
      </c>
      <c r="Q230" s="14">
        <v>61.917879999999997</v>
      </c>
      <c r="R230" s="44">
        <f t="shared" si="39"/>
        <v>11627.423085042799</v>
      </c>
      <c r="S230" s="34">
        <f t="shared" si="40"/>
        <v>11627.423085042799</v>
      </c>
      <c r="T230" s="17">
        <f t="shared" si="41"/>
        <v>11.026955249199998</v>
      </c>
      <c r="U230" s="18">
        <f t="shared" si="42"/>
        <v>9.4835761703595135E-4</v>
      </c>
      <c r="V230" s="23">
        <f>MATCH(G230,Workings!A:A,0)</f>
        <v>48</v>
      </c>
      <c r="W230" s="22">
        <f>IF(R230&lt;INDEX(Workings!E:E,'Savings from Apr 13 to Feb 14'!V230),1,0)</f>
        <v>0</v>
      </c>
      <c r="X230" s="22">
        <f>IF(AND('Savings from Apr 13 to Feb 14'!R230&gt;INDEX(Workings!E:E,'Savings from Apr 13 to Feb 14'!V230),'Savings from Apr 13 to Feb 14'!R230&lt;INDEX(Workings!F:F,'Savings from Apr 13 to Feb 14'!V230)),1,0)</f>
        <v>0</v>
      </c>
      <c r="Y230" s="22">
        <f>IF(R230&gt;INDEX(Workings!F:F,'Savings from Apr 13 to Feb 14'!V230),1,0)</f>
        <v>1</v>
      </c>
      <c r="Z230" s="3">
        <f t="shared" si="43"/>
        <v>0</v>
      </c>
      <c r="AA230" s="3">
        <f t="shared" si="44"/>
        <v>0</v>
      </c>
      <c r="AB230" s="3">
        <f t="shared" si="45"/>
        <v>11627.423085042799</v>
      </c>
      <c r="AC230" s="3">
        <f>IF(AB230=0,0,(R230-INDEX(Workings!F:F,MATCH('Savings from Apr 13 to Feb 14'!G230,Workings!A:A,0))))*M230</f>
        <v>4107.4230850427994</v>
      </c>
    </row>
    <row r="231" spans="1:29" hidden="1" x14ac:dyDescent="0.25">
      <c r="A231" s="22">
        <v>229</v>
      </c>
      <c r="B231" s="1" t="s">
        <v>677</v>
      </c>
      <c r="C231" s="5">
        <v>41648</v>
      </c>
      <c r="D231" s="1" t="s">
        <v>25</v>
      </c>
      <c r="E231" s="1" t="s">
        <v>230</v>
      </c>
      <c r="F231" s="1" t="s">
        <v>678</v>
      </c>
      <c r="G231" s="1" t="s">
        <v>679</v>
      </c>
      <c r="H231" s="1" t="s">
        <v>87</v>
      </c>
      <c r="I231" s="1" t="s">
        <v>88</v>
      </c>
      <c r="J231" s="1">
        <v>7400</v>
      </c>
      <c r="K231" s="1" t="s">
        <v>88</v>
      </c>
      <c r="L231" s="1">
        <v>6400</v>
      </c>
      <c r="M231" s="31">
        <v>1</v>
      </c>
      <c r="N231" s="2">
        <v>1.619E-2</v>
      </c>
      <c r="O231" s="2">
        <f t="shared" si="38"/>
        <v>103.616</v>
      </c>
      <c r="P231" s="2">
        <f t="shared" si="47"/>
        <v>16.190000000000001</v>
      </c>
      <c r="Q231" s="1">
        <v>61.901910000000001</v>
      </c>
      <c r="R231" s="44">
        <f t="shared" si="39"/>
        <v>6414.0283065599997</v>
      </c>
      <c r="S231" s="34">
        <f t="shared" si="40"/>
        <v>6414.0283065599997</v>
      </c>
      <c r="T231" s="3">
        <f t="shared" si="41"/>
        <v>1002.1919229000001</v>
      </c>
      <c r="U231" s="4">
        <f t="shared" si="42"/>
        <v>0.15625000000000003</v>
      </c>
      <c r="V231" s="23">
        <f>MATCH(G231,Workings!A:A,0)</f>
        <v>48</v>
      </c>
      <c r="W231" s="22">
        <f>IF(R231&lt;INDEX(Workings!E:E,'Savings from Apr 13 to Feb 14'!V231),1,0)</f>
        <v>0</v>
      </c>
      <c r="X231" s="22">
        <f>IF(AND('Savings from Apr 13 to Feb 14'!R231&gt;INDEX(Workings!E:E,'Savings from Apr 13 to Feb 14'!V231),'Savings from Apr 13 to Feb 14'!R231&lt;INDEX(Workings!F:F,'Savings from Apr 13 to Feb 14'!V231)),1,0)</f>
        <v>1</v>
      </c>
      <c r="Y231" s="22">
        <f>IF(R231&gt;INDEX(Workings!F:F,'Savings from Apr 13 to Feb 14'!V231),1,0)</f>
        <v>0</v>
      </c>
      <c r="Z231" s="3">
        <f t="shared" si="43"/>
        <v>0</v>
      </c>
      <c r="AA231" s="3">
        <f t="shared" si="44"/>
        <v>6414.0283065599997</v>
      </c>
      <c r="AB231" s="3">
        <f t="shared" si="45"/>
        <v>0</v>
      </c>
      <c r="AC231" s="3">
        <f>IF(AB231=0,0,(R231-INDEX(Workings!F:F,MATCH('Savings from Apr 13 to Feb 14'!G231,Workings!A:A,0))))*M231</f>
        <v>0</v>
      </c>
    </row>
    <row r="232" spans="1:29" hidden="1" x14ac:dyDescent="0.25">
      <c r="A232" s="22">
        <v>230</v>
      </c>
      <c r="B232" s="1" t="s">
        <v>680</v>
      </c>
      <c r="C232" s="5">
        <v>41648</v>
      </c>
      <c r="D232" s="1" t="s">
        <v>15</v>
      </c>
      <c r="E232" s="1" t="s">
        <v>441</v>
      </c>
      <c r="F232" s="1" t="s">
        <v>678</v>
      </c>
      <c r="G232" s="1" t="s">
        <v>679</v>
      </c>
      <c r="H232" s="1" t="s">
        <v>87</v>
      </c>
      <c r="I232" s="1" t="s">
        <v>88</v>
      </c>
      <c r="J232" s="1">
        <v>7421</v>
      </c>
      <c r="K232" s="1" t="s">
        <v>88</v>
      </c>
      <c r="L232" s="1">
        <v>6400</v>
      </c>
      <c r="M232" s="31">
        <v>1</v>
      </c>
      <c r="N232" s="2">
        <v>1.619E-2</v>
      </c>
      <c r="O232" s="2">
        <f t="shared" si="38"/>
        <v>103.616</v>
      </c>
      <c r="P232" s="2">
        <f t="shared" si="47"/>
        <v>16.529989999999998</v>
      </c>
      <c r="Q232" s="1">
        <v>61.901910000000001</v>
      </c>
      <c r="R232" s="44">
        <f t="shared" si="39"/>
        <v>6414.0283065599997</v>
      </c>
      <c r="S232" s="34">
        <f t="shared" si="40"/>
        <v>6414.0283065599997</v>
      </c>
      <c r="T232" s="3">
        <f t="shared" si="41"/>
        <v>1023.2379532808999</v>
      </c>
      <c r="U232" s="4">
        <f t="shared" si="42"/>
        <v>0.15953124999999999</v>
      </c>
      <c r="V232" s="23">
        <f>MATCH(G232,Workings!A:A,0)</f>
        <v>48</v>
      </c>
      <c r="W232" s="22">
        <f>IF(R232&lt;INDEX(Workings!E:E,'Savings from Apr 13 to Feb 14'!V232),1,0)</f>
        <v>0</v>
      </c>
      <c r="X232" s="22">
        <f>IF(AND('Savings from Apr 13 to Feb 14'!R232&gt;INDEX(Workings!E:E,'Savings from Apr 13 to Feb 14'!V232),'Savings from Apr 13 to Feb 14'!R232&lt;INDEX(Workings!F:F,'Savings from Apr 13 to Feb 14'!V232)),1,0)</f>
        <v>1</v>
      </c>
      <c r="Y232" s="22">
        <f>IF(R232&gt;INDEX(Workings!F:F,'Savings from Apr 13 to Feb 14'!V232),1,0)</f>
        <v>0</v>
      </c>
      <c r="Z232" s="3">
        <f t="shared" si="43"/>
        <v>0</v>
      </c>
      <c r="AA232" s="3">
        <f t="shared" si="44"/>
        <v>6414.0283065599997</v>
      </c>
      <c r="AB232" s="3">
        <f t="shared" si="45"/>
        <v>0</v>
      </c>
      <c r="AC232" s="3">
        <f>IF(AB232=0,0,(R232-INDEX(Workings!F:F,MATCH('Savings from Apr 13 to Feb 14'!G232,Workings!A:A,0))))*M232</f>
        <v>0</v>
      </c>
    </row>
    <row r="233" spans="1:29" hidden="1" x14ac:dyDescent="0.25">
      <c r="A233" s="22">
        <v>231</v>
      </c>
      <c r="B233" s="1" t="s">
        <v>59</v>
      </c>
      <c r="C233" s="20">
        <v>41422</v>
      </c>
      <c r="D233" s="1" t="s">
        <v>15</v>
      </c>
      <c r="E233" s="1" t="s">
        <v>60</v>
      </c>
      <c r="F233" s="1" t="s">
        <v>61</v>
      </c>
      <c r="G233" s="1" t="s">
        <v>126</v>
      </c>
      <c r="H233" s="1" t="s">
        <v>50</v>
      </c>
      <c r="I233" s="1" t="s">
        <v>23</v>
      </c>
      <c r="J233" s="1">
        <v>238</v>
      </c>
      <c r="K233" s="1" t="s">
        <v>23</v>
      </c>
      <c r="L233" s="1">
        <v>228</v>
      </c>
      <c r="M233" s="31">
        <v>1</v>
      </c>
      <c r="N233" s="2">
        <v>1</v>
      </c>
      <c r="O233" s="2">
        <f t="shared" si="38"/>
        <v>228</v>
      </c>
      <c r="P233" s="2">
        <f t="shared" si="47"/>
        <v>10</v>
      </c>
      <c r="Q233" s="1">
        <v>55.799210000000002</v>
      </c>
      <c r="R233" s="44">
        <f t="shared" si="39"/>
        <v>12722.219880000001</v>
      </c>
      <c r="S233" s="34">
        <f t="shared" si="40"/>
        <v>12722.219880000001</v>
      </c>
      <c r="T233" s="3">
        <f t="shared" si="41"/>
        <v>557.99210000000005</v>
      </c>
      <c r="U233" s="4">
        <f t="shared" si="42"/>
        <v>4.3859649122807022E-2</v>
      </c>
      <c r="V233" s="23">
        <f>MATCH(G233,Workings!A:A,0)</f>
        <v>28</v>
      </c>
      <c r="W233" s="22">
        <f>IF(R233&lt;INDEX(Workings!E:E,'Savings from Apr 13 to Feb 14'!V233),1,0)</f>
        <v>0</v>
      </c>
      <c r="X233" s="22">
        <f>IF(AND('Savings from Apr 13 to Feb 14'!R233&gt;INDEX(Workings!E:E,'Savings from Apr 13 to Feb 14'!V233),'Savings from Apr 13 to Feb 14'!R233&lt;INDEX(Workings!F:F,'Savings from Apr 13 to Feb 14'!V233)),1,0)</f>
        <v>0</v>
      </c>
      <c r="Y233" s="22">
        <f>IF(R233&gt;INDEX(Workings!F:F,'Savings from Apr 13 to Feb 14'!V233),1,0)</f>
        <v>1</v>
      </c>
      <c r="Z233" s="3">
        <f t="shared" si="43"/>
        <v>0</v>
      </c>
      <c r="AA233" s="3">
        <f t="shared" si="44"/>
        <v>0</v>
      </c>
      <c r="AB233" s="3">
        <f t="shared" si="45"/>
        <v>12722.219880000001</v>
      </c>
      <c r="AC233" s="3">
        <f>IF(AB233=0,0,(R233-INDEX(Workings!F:F,MATCH('Savings from Apr 13 to Feb 14'!G233,Workings!A:A,0))))*M233</f>
        <v>1192.2198800000006</v>
      </c>
    </row>
    <row r="234" spans="1:29" hidden="1" x14ac:dyDescent="0.25">
      <c r="A234" s="22">
        <v>232</v>
      </c>
      <c r="B234" s="1" t="s">
        <v>64</v>
      </c>
      <c r="C234" s="20">
        <v>41424</v>
      </c>
      <c r="D234" s="1" t="s">
        <v>15</v>
      </c>
      <c r="E234" s="1" t="s">
        <v>60</v>
      </c>
      <c r="F234" s="1" t="s">
        <v>61</v>
      </c>
      <c r="G234" s="1" t="s">
        <v>126</v>
      </c>
      <c r="H234" s="1" t="s">
        <v>50</v>
      </c>
      <c r="I234" s="1" t="s">
        <v>23</v>
      </c>
      <c r="J234" s="1">
        <v>168</v>
      </c>
      <c r="K234" s="1" t="s">
        <v>23</v>
      </c>
      <c r="L234" s="1">
        <v>158</v>
      </c>
      <c r="M234" s="31">
        <v>1</v>
      </c>
      <c r="N234" s="2">
        <v>1</v>
      </c>
      <c r="O234" s="2">
        <f t="shared" si="38"/>
        <v>158</v>
      </c>
      <c r="P234" s="2">
        <f t="shared" si="47"/>
        <v>10</v>
      </c>
      <c r="Q234" s="1">
        <v>55.799210000000002</v>
      </c>
      <c r="R234" s="44">
        <f t="shared" si="39"/>
        <v>8816.2751800000005</v>
      </c>
      <c r="S234" s="34">
        <f t="shared" si="40"/>
        <v>8816.2751800000005</v>
      </c>
      <c r="T234" s="3">
        <f t="shared" si="41"/>
        <v>557.99210000000005</v>
      </c>
      <c r="U234" s="4">
        <f t="shared" si="42"/>
        <v>6.3291139240506333E-2</v>
      </c>
      <c r="V234" s="23">
        <f>MATCH(G234,Workings!A:A,0)</f>
        <v>28</v>
      </c>
      <c r="W234" s="22">
        <f>IF(R234&lt;INDEX(Workings!E:E,'Savings from Apr 13 to Feb 14'!V234),1,0)</f>
        <v>1</v>
      </c>
      <c r="X234" s="22">
        <f>IF(AND('Savings from Apr 13 to Feb 14'!R234&gt;INDEX(Workings!E:E,'Savings from Apr 13 to Feb 14'!V234),'Savings from Apr 13 to Feb 14'!R234&lt;INDEX(Workings!F:F,'Savings from Apr 13 to Feb 14'!V234)),1,0)</f>
        <v>0</v>
      </c>
      <c r="Y234" s="22">
        <f>IF(R234&gt;INDEX(Workings!F:F,'Savings from Apr 13 to Feb 14'!V234),1,0)</f>
        <v>0</v>
      </c>
      <c r="Z234" s="3">
        <f t="shared" si="43"/>
        <v>8816.2751800000005</v>
      </c>
      <c r="AA234" s="3">
        <f t="shared" si="44"/>
        <v>0</v>
      </c>
      <c r="AB234" s="3">
        <f t="shared" si="45"/>
        <v>0</v>
      </c>
      <c r="AC234" s="3">
        <f>IF(AB234=0,0,(R234-INDEX(Workings!F:F,MATCH('Savings from Apr 13 to Feb 14'!G234,Workings!A:A,0))))*M234</f>
        <v>0</v>
      </c>
    </row>
    <row r="235" spans="1:29" hidden="1" x14ac:dyDescent="0.25">
      <c r="A235" s="22">
        <v>233</v>
      </c>
      <c r="B235" s="1" t="s">
        <v>68</v>
      </c>
      <c r="C235" s="20">
        <v>41416</v>
      </c>
      <c r="D235" s="1" t="s">
        <v>15</v>
      </c>
      <c r="E235" s="1" t="s">
        <v>60</v>
      </c>
      <c r="F235" s="1" t="s">
        <v>69</v>
      </c>
      <c r="G235" s="1" t="s">
        <v>126</v>
      </c>
      <c r="H235" s="1" t="s">
        <v>50</v>
      </c>
      <c r="I235" s="1" t="s">
        <v>23</v>
      </c>
      <c r="J235" s="1">
        <v>190</v>
      </c>
      <c r="K235" s="1" t="s">
        <v>23</v>
      </c>
      <c r="L235" s="1">
        <v>180</v>
      </c>
      <c r="M235" s="31">
        <v>2</v>
      </c>
      <c r="N235" s="2">
        <v>1</v>
      </c>
      <c r="O235" s="2">
        <f t="shared" si="38"/>
        <v>360</v>
      </c>
      <c r="P235" s="2">
        <f t="shared" si="47"/>
        <v>20</v>
      </c>
      <c r="Q235" s="1">
        <v>55.799210000000002</v>
      </c>
      <c r="R235" s="44">
        <f t="shared" si="39"/>
        <v>10043.8578</v>
      </c>
      <c r="S235" s="34">
        <f t="shared" si="40"/>
        <v>20087.7156</v>
      </c>
      <c r="T235" s="3">
        <f t="shared" si="41"/>
        <v>1115.9842000000001</v>
      </c>
      <c r="U235" s="4">
        <f t="shared" si="42"/>
        <v>5.5555555555555559E-2</v>
      </c>
      <c r="V235" s="23">
        <f>MATCH(G235,Workings!A:A,0)</f>
        <v>28</v>
      </c>
      <c r="W235" s="22">
        <f>IF(R235&lt;INDEX(Workings!E:E,'Savings from Apr 13 to Feb 14'!V235),1,0)</f>
        <v>0</v>
      </c>
      <c r="X235" s="22">
        <f>IF(AND('Savings from Apr 13 to Feb 14'!R235&gt;INDEX(Workings!E:E,'Savings from Apr 13 to Feb 14'!V235),'Savings from Apr 13 to Feb 14'!R235&lt;INDEX(Workings!F:F,'Savings from Apr 13 to Feb 14'!V235)),1,0)</f>
        <v>1</v>
      </c>
      <c r="Y235" s="22">
        <f>IF(R235&gt;INDEX(Workings!F:F,'Savings from Apr 13 to Feb 14'!V235),1,0)</f>
        <v>0</v>
      </c>
      <c r="Z235" s="3">
        <f t="shared" si="43"/>
        <v>0</v>
      </c>
      <c r="AA235" s="3">
        <f t="shared" si="44"/>
        <v>20087.7156</v>
      </c>
      <c r="AB235" s="3">
        <f t="shared" si="45"/>
        <v>0</v>
      </c>
      <c r="AC235" s="3">
        <f>IF(AB235=0,0,(R235-INDEX(Workings!F:F,MATCH('Savings from Apr 13 to Feb 14'!G235,Workings!A:A,0))))*M235</f>
        <v>0</v>
      </c>
    </row>
    <row r="236" spans="1:29" hidden="1" x14ac:dyDescent="0.25">
      <c r="A236" s="22">
        <v>234</v>
      </c>
      <c r="B236" s="1" t="s">
        <v>95</v>
      </c>
      <c r="C236" s="20">
        <v>41410</v>
      </c>
      <c r="D236" s="1" t="s">
        <v>15</v>
      </c>
      <c r="E236" s="1" t="s">
        <v>96</v>
      </c>
      <c r="F236" s="1" t="s">
        <v>97</v>
      </c>
      <c r="G236" s="1" t="s">
        <v>126</v>
      </c>
      <c r="H236" s="1" t="s">
        <v>50</v>
      </c>
      <c r="I236" s="1" t="s">
        <v>23</v>
      </c>
      <c r="J236" s="1">
        <v>145</v>
      </c>
      <c r="K236" s="1" t="s">
        <v>23</v>
      </c>
      <c r="L236" s="1">
        <v>135</v>
      </c>
      <c r="M236" s="31">
        <v>1</v>
      </c>
      <c r="N236" s="2">
        <v>1</v>
      </c>
      <c r="O236" s="2">
        <f t="shared" si="38"/>
        <v>135</v>
      </c>
      <c r="P236" s="2">
        <f t="shared" si="47"/>
        <v>10</v>
      </c>
      <c r="Q236" s="1">
        <v>55.799210000000002</v>
      </c>
      <c r="R236" s="44">
        <f t="shared" si="39"/>
        <v>7532.8933500000003</v>
      </c>
      <c r="S236" s="34">
        <f t="shared" si="40"/>
        <v>7532.8933500000003</v>
      </c>
      <c r="T236" s="3">
        <f t="shared" si="41"/>
        <v>557.99210000000005</v>
      </c>
      <c r="U236" s="4">
        <f t="shared" si="42"/>
        <v>7.4074074074074084E-2</v>
      </c>
      <c r="V236" s="23">
        <f>MATCH(G236,Workings!A:A,0)</f>
        <v>28</v>
      </c>
      <c r="W236" s="22">
        <f>IF(R236&lt;INDEX(Workings!E:E,'Savings from Apr 13 to Feb 14'!V236),1,0)</f>
        <v>1</v>
      </c>
      <c r="X236" s="22">
        <f>IF(AND('Savings from Apr 13 to Feb 14'!R236&gt;INDEX(Workings!E:E,'Savings from Apr 13 to Feb 14'!V236),'Savings from Apr 13 to Feb 14'!R236&lt;INDEX(Workings!F:F,'Savings from Apr 13 to Feb 14'!V236)),1,0)</f>
        <v>0</v>
      </c>
      <c r="Y236" s="22">
        <f>IF(R236&gt;INDEX(Workings!F:F,'Savings from Apr 13 to Feb 14'!V236),1,0)</f>
        <v>0</v>
      </c>
      <c r="Z236" s="3">
        <f t="shared" si="43"/>
        <v>7532.8933500000003</v>
      </c>
      <c r="AA236" s="3">
        <f t="shared" si="44"/>
        <v>0</v>
      </c>
      <c r="AB236" s="3">
        <f t="shared" si="45"/>
        <v>0</v>
      </c>
      <c r="AC236" s="3">
        <f>IF(AB236=0,0,(R236-INDEX(Workings!F:F,MATCH('Savings from Apr 13 to Feb 14'!G236,Workings!A:A,0))))*M236</f>
        <v>0</v>
      </c>
    </row>
    <row r="237" spans="1:29" hidden="1" x14ac:dyDescent="0.25">
      <c r="A237" s="22">
        <v>235</v>
      </c>
      <c r="B237" s="1" t="s">
        <v>123</v>
      </c>
      <c r="C237" s="20">
        <v>41397</v>
      </c>
      <c r="D237" s="1" t="s">
        <v>15</v>
      </c>
      <c r="E237" s="1" t="s">
        <v>124</v>
      </c>
      <c r="F237" s="1" t="s">
        <v>125</v>
      </c>
      <c r="G237" s="1" t="s">
        <v>126</v>
      </c>
      <c r="H237" s="1" t="s">
        <v>50</v>
      </c>
      <c r="I237" s="1" t="s">
        <v>23</v>
      </c>
      <c r="J237" s="1">
        <v>233</v>
      </c>
      <c r="K237" s="1" t="s">
        <v>23</v>
      </c>
      <c r="L237" s="1">
        <v>189</v>
      </c>
      <c r="M237" s="31">
        <v>3</v>
      </c>
      <c r="N237" s="2">
        <v>1</v>
      </c>
      <c r="O237" s="2">
        <f t="shared" si="38"/>
        <v>567</v>
      </c>
      <c r="P237" s="2">
        <f t="shared" si="47"/>
        <v>132</v>
      </c>
      <c r="Q237" s="1">
        <v>55.799210000000002</v>
      </c>
      <c r="R237" s="44">
        <f t="shared" si="39"/>
        <v>10546.05069</v>
      </c>
      <c r="S237" s="34">
        <f t="shared" si="40"/>
        <v>31638.15207</v>
      </c>
      <c r="T237" s="3">
        <f t="shared" si="41"/>
        <v>7365.4957199999999</v>
      </c>
      <c r="U237" s="4">
        <f t="shared" si="42"/>
        <v>0.23280423280423279</v>
      </c>
      <c r="V237" s="23">
        <f>MATCH(G237,Workings!A:A,0)</f>
        <v>28</v>
      </c>
      <c r="W237" s="22">
        <f>IF(R237&lt;INDEX(Workings!E:E,'Savings from Apr 13 to Feb 14'!V237),1,0)</f>
        <v>0</v>
      </c>
      <c r="X237" s="22">
        <f>IF(AND('Savings from Apr 13 to Feb 14'!R237&gt;INDEX(Workings!E:E,'Savings from Apr 13 to Feb 14'!V237),'Savings from Apr 13 to Feb 14'!R237&lt;INDEX(Workings!F:F,'Savings from Apr 13 to Feb 14'!V237)),1,0)</f>
        <v>1</v>
      </c>
      <c r="Y237" s="22">
        <f>IF(R237&gt;INDEX(Workings!F:F,'Savings from Apr 13 to Feb 14'!V237),1,0)</f>
        <v>0</v>
      </c>
      <c r="Z237" s="3">
        <f t="shared" si="43"/>
        <v>0</v>
      </c>
      <c r="AA237" s="3">
        <f t="shared" si="44"/>
        <v>31638.15207</v>
      </c>
      <c r="AB237" s="3">
        <f t="shared" si="45"/>
        <v>0</v>
      </c>
      <c r="AC237" s="3">
        <f>IF(AB237=0,0,(R237-INDEX(Workings!F:F,MATCH('Savings from Apr 13 to Feb 14'!G237,Workings!A:A,0))))*M237</f>
        <v>0</v>
      </c>
    </row>
    <row r="238" spans="1:29" hidden="1" x14ac:dyDescent="0.25">
      <c r="A238" s="22">
        <v>236</v>
      </c>
      <c r="B238" s="1" t="s">
        <v>660</v>
      </c>
      <c r="C238" s="20">
        <v>41655</v>
      </c>
      <c r="D238" s="1" t="s">
        <v>15</v>
      </c>
      <c r="E238" s="1" t="s">
        <v>96</v>
      </c>
      <c r="F238" s="1" t="s">
        <v>661</v>
      </c>
      <c r="G238" s="1" t="s">
        <v>126</v>
      </c>
      <c r="H238" s="1" t="s">
        <v>50</v>
      </c>
      <c r="I238" s="1" t="s">
        <v>23</v>
      </c>
      <c r="J238" s="1">
        <v>148</v>
      </c>
      <c r="K238" s="1" t="s">
        <v>23</v>
      </c>
      <c r="L238" s="1">
        <v>138</v>
      </c>
      <c r="M238" s="31">
        <v>1</v>
      </c>
      <c r="N238" s="2">
        <v>1</v>
      </c>
      <c r="O238" s="2">
        <f t="shared" si="38"/>
        <v>138</v>
      </c>
      <c r="P238" s="2">
        <f t="shared" si="47"/>
        <v>10</v>
      </c>
      <c r="Q238" s="1">
        <v>61.901910000000001</v>
      </c>
      <c r="R238" s="44">
        <f t="shared" si="39"/>
        <v>8542.4635799999996</v>
      </c>
      <c r="S238" s="34">
        <f t="shared" si="40"/>
        <v>8542.4635799999996</v>
      </c>
      <c r="T238" s="3">
        <f t="shared" si="41"/>
        <v>619.01909999999998</v>
      </c>
      <c r="U238" s="4">
        <f t="shared" si="42"/>
        <v>7.2463768115942032E-2</v>
      </c>
      <c r="V238" s="23">
        <f>MATCH(G238,Workings!A:A,0)</f>
        <v>28</v>
      </c>
      <c r="W238" s="22">
        <f>IF(R238&lt;INDEX(Workings!E:E,'Savings from Apr 13 to Feb 14'!V238),1,0)</f>
        <v>1</v>
      </c>
      <c r="X238" s="22">
        <f>IF(AND('Savings from Apr 13 to Feb 14'!R238&gt;INDEX(Workings!E:E,'Savings from Apr 13 to Feb 14'!V238),'Savings from Apr 13 to Feb 14'!R238&lt;INDEX(Workings!F:F,'Savings from Apr 13 to Feb 14'!V238)),1,0)</f>
        <v>0</v>
      </c>
      <c r="Y238" s="22">
        <f>IF(R238&gt;INDEX(Workings!F:F,'Savings from Apr 13 to Feb 14'!V238),1,0)</f>
        <v>0</v>
      </c>
      <c r="Z238" s="3">
        <f t="shared" si="43"/>
        <v>8542.4635799999996</v>
      </c>
      <c r="AA238" s="3">
        <f t="shared" si="44"/>
        <v>0</v>
      </c>
      <c r="AB238" s="3">
        <f t="shared" si="45"/>
        <v>0</v>
      </c>
      <c r="AC238" s="3">
        <f>IF(AB238=0,0,(R238-INDEX(Workings!F:F,MATCH('Savings from Apr 13 to Feb 14'!G238,Workings!A:A,0))))*M238</f>
        <v>0</v>
      </c>
    </row>
    <row r="239" spans="1:29" hidden="1" x14ac:dyDescent="0.25">
      <c r="A239" s="22">
        <v>237</v>
      </c>
      <c r="B239" s="1" t="s">
        <v>662</v>
      </c>
      <c r="C239" s="20">
        <v>41655</v>
      </c>
      <c r="D239" s="1" t="s">
        <v>15</v>
      </c>
      <c r="E239" s="1" t="s">
        <v>96</v>
      </c>
      <c r="F239" s="1" t="s">
        <v>661</v>
      </c>
      <c r="G239" s="1" t="s">
        <v>126</v>
      </c>
      <c r="H239" s="1" t="s">
        <v>50</v>
      </c>
      <c r="I239" s="1" t="s">
        <v>23</v>
      </c>
      <c r="J239" s="1">
        <v>219</v>
      </c>
      <c r="K239" s="1" t="s">
        <v>23</v>
      </c>
      <c r="L239" s="1">
        <v>209</v>
      </c>
      <c r="M239" s="31">
        <v>2</v>
      </c>
      <c r="N239" s="2">
        <v>1</v>
      </c>
      <c r="O239" s="2">
        <f t="shared" si="38"/>
        <v>418</v>
      </c>
      <c r="P239" s="2">
        <f t="shared" si="47"/>
        <v>20</v>
      </c>
      <c r="Q239" s="1">
        <v>61.901910000000001</v>
      </c>
      <c r="R239" s="44">
        <f t="shared" si="39"/>
        <v>12937.49919</v>
      </c>
      <c r="S239" s="34">
        <f t="shared" si="40"/>
        <v>25874.998380000001</v>
      </c>
      <c r="T239" s="3">
        <f t="shared" si="41"/>
        <v>1238.0382</v>
      </c>
      <c r="U239" s="4">
        <f t="shared" si="42"/>
        <v>4.784688995215311E-2</v>
      </c>
      <c r="V239" s="23">
        <f>MATCH(G239,Workings!A:A,0)</f>
        <v>28</v>
      </c>
      <c r="W239" s="22">
        <f>IF(R239&lt;INDEX(Workings!E:E,'Savings from Apr 13 to Feb 14'!V239),1,0)</f>
        <v>0</v>
      </c>
      <c r="X239" s="22">
        <f>IF(AND('Savings from Apr 13 to Feb 14'!R239&gt;INDEX(Workings!E:E,'Savings from Apr 13 to Feb 14'!V239),'Savings from Apr 13 to Feb 14'!R239&lt;INDEX(Workings!F:F,'Savings from Apr 13 to Feb 14'!V239)),1,0)</f>
        <v>0</v>
      </c>
      <c r="Y239" s="22">
        <f>IF(R239&gt;INDEX(Workings!F:F,'Savings from Apr 13 to Feb 14'!V239),1,0)</f>
        <v>1</v>
      </c>
      <c r="Z239" s="3">
        <f t="shared" si="43"/>
        <v>0</v>
      </c>
      <c r="AA239" s="3">
        <f t="shared" si="44"/>
        <v>0</v>
      </c>
      <c r="AB239" s="3">
        <f t="shared" si="45"/>
        <v>25874.998380000001</v>
      </c>
      <c r="AC239" s="3">
        <f>IF(AB239=0,0,(R239-INDEX(Workings!F:F,MATCH('Savings from Apr 13 to Feb 14'!G239,Workings!A:A,0))))*M239</f>
        <v>2814.9983800000009</v>
      </c>
    </row>
    <row r="240" spans="1:29" hidden="1" x14ac:dyDescent="0.25">
      <c r="A240" s="22">
        <v>238</v>
      </c>
      <c r="B240" s="1" t="s">
        <v>568</v>
      </c>
      <c r="C240" s="1" t="s">
        <v>564</v>
      </c>
      <c r="D240" s="1" t="s">
        <v>569</v>
      </c>
      <c r="E240" s="1" t="s">
        <v>570</v>
      </c>
      <c r="F240" s="1" t="s">
        <v>571</v>
      </c>
      <c r="G240" s="1" t="s">
        <v>572</v>
      </c>
      <c r="H240" s="1" t="s">
        <v>313</v>
      </c>
      <c r="I240" s="1" t="s">
        <v>314</v>
      </c>
      <c r="J240" s="1">
        <v>187</v>
      </c>
      <c r="K240" s="1" t="s">
        <v>314</v>
      </c>
      <c r="L240" s="1">
        <v>177</v>
      </c>
      <c r="M240" s="31">
        <v>21</v>
      </c>
      <c r="N240" s="2">
        <v>0.89876</v>
      </c>
      <c r="O240" s="2">
        <f t="shared" si="38"/>
        <v>3340.69092</v>
      </c>
      <c r="P240" s="2">
        <f t="shared" si="47"/>
        <v>188.7396</v>
      </c>
      <c r="Q240" s="1">
        <v>61.917879999999997</v>
      </c>
      <c r="R240" s="44">
        <f t="shared" si="39"/>
        <v>9849.9285476975983</v>
      </c>
      <c r="S240" s="34">
        <f t="shared" si="40"/>
        <v>206848.49950164958</v>
      </c>
      <c r="T240" s="3">
        <f t="shared" si="41"/>
        <v>11686.355904048</v>
      </c>
      <c r="U240" s="4">
        <f t="shared" si="42"/>
        <v>5.6497175141242938E-2</v>
      </c>
      <c r="V240" s="23">
        <f>MATCH(G240,Workings!A:A,0)</f>
        <v>12</v>
      </c>
      <c r="W240" s="22">
        <f>IF(R240&lt;INDEX(Workings!E:E,'Savings from Apr 13 to Feb 14'!V240),1,0)</f>
        <v>0</v>
      </c>
      <c r="X240" s="22">
        <f>IF(AND('Savings from Apr 13 to Feb 14'!R240&gt;INDEX(Workings!E:E,'Savings from Apr 13 to Feb 14'!V240),'Savings from Apr 13 to Feb 14'!R240&lt;INDEX(Workings!F:F,'Savings from Apr 13 to Feb 14'!V240)),1,0)</f>
        <v>1</v>
      </c>
      <c r="Y240" s="22">
        <f>IF(R240&gt;INDEX(Workings!F:F,'Savings from Apr 13 to Feb 14'!V240),1,0)</f>
        <v>0</v>
      </c>
      <c r="Z240" s="3">
        <f t="shared" si="43"/>
        <v>0</v>
      </c>
      <c r="AA240" s="3">
        <f t="shared" si="44"/>
        <v>206848.49950164955</v>
      </c>
      <c r="AB240" s="3">
        <f t="shared" si="45"/>
        <v>0</v>
      </c>
      <c r="AC240" s="3">
        <f>IF(AB240=0,0,(R240-INDEX(Workings!F:F,MATCH('Savings from Apr 13 to Feb 14'!G240,Workings!A:A,0))))*M240</f>
        <v>0</v>
      </c>
    </row>
    <row r="241" spans="1:29" hidden="1" x14ac:dyDescent="0.25">
      <c r="A241" s="22">
        <v>239</v>
      </c>
      <c r="B241" s="1" t="s">
        <v>46</v>
      </c>
      <c r="C241" s="20">
        <v>41372</v>
      </c>
      <c r="D241" s="1" t="s">
        <v>15</v>
      </c>
      <c r="E241" s="1" t="s">
        <v>47</v>
      </c>
      <c r="F241" s="1" t="s">
        <v>48</v>
      </c>
      <c r="G241" s="1" t="s">
        <v>49</v>
      </c>
      <c r="H241" s="1" t="s">
        <v>50</v>
      </c>
      <c r="I241" s="1" t="s">
        <v>23</v>
      </c>
      <c r="J241" s="1">
        <v>145</v>
      </c>
      <c r="K241" s="1" t="s">
        <v>23</v>
      </c>
      <c r="L241" s="1">
        <v>139</v>
      </c>
      <c r="M241" s="31">
        <v>1</v>
      </c>
      <c r="N241" s="2">
        <v>1</v>
      </c>
      <c r="O241" s="2">
        <f t="shared" si="38"/>
        <v>139</v>
      </c>
      <c r="P241" s="2">
        <f t="shared" si="47"/>
        <v>6</v>
      </c>
      <c r="Q241" s="1">
        <v>55.799210000000002</v>
      </c>
      <c r="R241" s="44">
        <f t="shared" si="39"/>
        <v>7756.0901899999999</v>
      </c>
      <c r="S241" s="34">
        <f t="shared" si="40"/>
        <v>7756.0901899999999</v>
      </c>
      <c r="T241" s="3">
        <f t="shared" si="41"/>
        <v>334.79525999999998</v>
      </c>
      <c r="U241" s="4">
        <f t="shared" si="42"/>
        <v>4.3165467625899276E-2</v>
      </c>
      <c r="V241" s="23">
        <f>MATCH(G241,Workings!A:A,0)</f>
        <v>67</v>
      </c>
      <c r="W241" s="22">
        <f>IF(R241&lt;INDEX(Workings!E:E,'Savings from Apr 13 to Feb 14'!V241),1,0)</f>
        <v>0</v>
      </c>
      <c r="X241" s="22">
        <f>IF(AND('Savings from Apr 13 to Feb 14'!R241&gt;INDEX(Workings!E:E,'Savings from Apr 13 to Feb 14'!V241),'Savings from Apr 13 to Feb 14'!R241&lt;INDEX(Workings!F:F,'Savings from Apr 13 to Feb 14'!V241)),1,0)</f>
        <v>1</v>
      </c>
      <c r="Y241" s="22">
        <f>IF(R241&gt;INDEX(Workings!F:F,'Savings from Apr 13 to Feb 14'!V241),1,0)</f>
        <v>0</v>
      </c>
      <c r="Z241" s="3">
        <f t="shared" si="43"/>
        <v>0</v>
      </c>
      <c r="AA241" s="3">
        <f t="shared" si="44"/>
        <v>7756.0901899999999</v>
      </c>
      <c r="AB241" s="3">
        <f t="shared" si="45"/>
        <v>0</v>
      </c>
      <c r="AC241" s="3">
        <f>IF(AB241=0,0,(R241-INDEX(Workings!F:F,MATCH('Savings from Apr 13 to Feb 14'!G241,Workings!A:A,0))))*M241</f>
        <v>0</v>
      </c>
    </row>
    <row r="242" spans="1:29" hidden="1" x14ac:dyDescent="0.25">
      <c r="A242" s="22">
        <v>240</v>
      </c>
      <c r="B242" s="1" t="s">
        <v>241</v>
      </c>
      <c r="C242" s="1" t="s">
        <v>242</v>
      </c>
      <c r="D242" s="1" t="s">
        <v>15</v>
      </c>
      <c r="E242" s="1" t="s">
        <v>243</v>
      </c>
      <c r="F242" s="1" t="s">
        <v>244</v>
      </c>
      <c r="G242" s="1" t="s">
        <v>245</v>
      </c>
      <c r="H242" s="1" t="s">
        <v>246</v>
      </c>
      <c r="I242" s="1" t="s">
        <v>23</v>
      </c>
      <c r="J242" s="1">
        <v>91</v>
      </c>
      <c r="K242" s="1" t="s">
        <v>23</v>
      </c>
      <c r="L242" s="1">
        <v>81</v>
      </c>
      <c r="M242" s="31">
        <v>72</v>
      </c>
      <c r="N242" s="2">
        <v>1</v>
      </c>
      <c r="O242" s="2">
        <f t="shared" si="38"/>
        <v>5832</v>
      </c>
      <c r="P242" s="2">
        <f t="shared" si="47"/>
        <v>720</v>
      </c>
      <c r="Q242" s="1">
        <v>62.243479999999998</v>
      </c>
      <c r="R242" s="44">
        <f t="shared" si="39"/>
        <v>5041.7218800000001</v>
      </c>
      <c r="S242" s="34">
        <f t="shared" si="40"/>
        <v>363003.97535999998</v>
      </c>
      <c r="T242" s="3">
        <f t="shared" si="41"/>
        <v>44815.3056</v>
      </c>
      <c r="U242" s="4">
        <f t="shared" si="42"/>
        <v>0.1234567901234568</v>
      </c>
      <c r="V242" s="23">
        <f>MATCH(G242,Workings!A:A,0)</f>
        <v>3</v>
      </c>
      <c r="W242" s="22">
        <f>IF(R242&lt;INDEX(Workings!E:E,'Savings from Apr 13 to Feb 14'!V242),1,0)</f>
        <v>0</v>
      </c>
      <c r="X242" s="22">
        <f>IF(AND('Savings from Apr 13 to Feb 14'!R242&gt;INDEX(Workings!E:E,'Savings from Apr 13 to Feb 14'!V242),'Savings from Apr 13 to Feb 14'!R242&lt;INDEX(Workings!F:F,'Savings from Apr 13 to Feb 14'!V242)),1,0)</f>
        <v>1</v>
      </c>
      <c r="Y242" s="22">
        <f>IF(R242&gt;INDEX(Workings!F:F,'Savings from Apr 13 to Feb 14'!V242),1,0)</f>
        <v>0</v>
      </c>
      <c r="Z242" s="3">
        <f t="shared" si="43"/>
        <v>0</v>
      </c>
      <c r="AA242" s="3">
        <f t="shared" si="44"/>
        <v>363003.97535999998</v>
      </c>
      <c r="AB242" s="3">
        <f t="shared" si="45"/>
        <v>0</v>
      </c>
      <c r="AC242" s="3">
        <f>IF(AB242=0,0,(R242-INDEX(Workings!F:F,MATCH('Savings from Apr 13 to Feb 14'!G242,Workings!A:A,0))))*M242</f>
        <v>0</v>
      </c>
    </row>
    <row r="243" spans="1:29" hidden="1" x14ac:dyDescent="0.25">
      <c r="A243" s="22">
        <v>241</v>
      </c>
      <c r="B243" s="1" t="s">
        <v>340</v>
      </c>
      <c r="C243" s="1" t="s">
        <v>329</v>
      </c>
      <c r="D243" s="1" t="s">
        <v>15</v>
      </c>
      <c r="E243" s="1" t="s">
        <v>332</v>
      </c>
      <c r="F243" s="1" t="s">
        <v>341</v>
      </c>
      <c r="G243" s="1" t="s">
        <v>342</v>
      </c>
      <c r="H243" s="1" t="s">
        <v>153</v>
      </c>
      <c r="I243" s="1" t="s">
        <v>32</v>
      </c>
      <c r="J243" s="1">
        <v>103</v>
      </c>
      <c r="K243" s="1" t="s">
        <v>32</v>
      </c>
      <c r="L243" s="1">
        <v>93</v>
      </c>
      <c r="M243" s="31">
        <v>1</v>
      </c>
      <c r="N243" s="7">
        <v>1.3247</v>
      </c>
      <c r="O243" s="2">
        <f t="shared" si="38"/>
        <v>123.19710000000001</v>
      </c>
      <c r="P243" s="2">
        <f t="shared" si="47"/>
        <v>13.247</v>
      </c>
      <c r="Q243" s="1">
        <v>62.243479999999998</v>
      </c>
      <c r="R243" s="44">
        <f t="shared" si="39"/>
        <v>7668.2162299080001</v>
      </c>
      <c r="S243" s="34">
        <f t="shared" si="40"/>
        <v>7668.2162299080001</v>
      </c>
      <c r="T243" s="3">
        <f t="shared" si="41"/>
        <v>824.53937955999993</v>
      </c>
      <c r="U243" s="4">
        <f t="shared" si="42"/>
        <v>0.1075268817204301</v>
      </c>
      <c r="V243" s="23">
        <f>MATCH(G243,Workings!A:A,0)</f>
        <v>23</v>
      </c>
      <c r="W243" s="22">
        <f>IF(R243&lt;INDEX(Workings!E:E,'Savings from Apr 13 to Feb 14'!V243),1,0)</f>
        <v>1</v>
      </c>
      <c r="X243" s="22">
        <f>IF(AND('Savings from Apr 13 to Feb 14'!R243&gt;INDEX(Workings!E:E,'Savings from Apr 13 to Feb 14'!V243),'Savings from Apr 13 to Feb 14'!R243&lt;INDEX(Workings!F:F,'Savings from Apr 13 to Feb 14'!V243)),1,0)</f>
        <v>0</v>
      </c>
      <c r="Y243" s="22">
        <f>IF(R243&gt;INDEX(Workings!F:F,'Savings from Apr 13 to Feb 14'!V243),1,0)</f>
        <v>0</v>
      </c>
      <c r="Z243" s="3">
        <f t="shared" si="43"/>
        <v>7668.2162299080001</v>
      </c>
      <c r="AA243" s="3">
        <f t="shared" si="44"/>
        <v>0</v>
      </c>
      <c r="AB243" s="3">
        <f t="shared" si="45"/>
        <v>0</v>
      </c>
      <c r="AC243" s="3">
        <f>IF(AB243=0,0,(R243-INDEX(Workings!F:F,MATCH('Savings from Apr 13 to Feb 14'!G243,Workings!A:A,0))))*M243</f>
        <v>0</v>
      </c>
    </row>
    <row r="244" spans="1:29" hidden="1" x14ac:dyDescent="0.25">
      <c r="A244" s="22">
        <v>242</v>
      </c>
      <c r="B244" s="1" t="s">
        <v>383</v>
      </c>
      <c r="C244" s="1" t="s">
        <v>381</v>
      </c>
      <c r="D244" s="1" t="s">
        <v>15</v>
      </c>
      <c r="E244" s="1" t="s">
        <v>96</v>
      </c>
      <c r="F244" s="1" t="s">
        <v>384</v>
      </c>
      <c r="G244" s="1" t="s">
        <v>342</v>
      </c>
      <c r="H244" s="1" t="s">
        <v>153</v>
      </c>
      <c r="I244" s="1" t="s">
        <v>32</v>
      </c>
      <c r="J244" s="1">
        <v>137</v>
      </c>
      <c r="K244" s="1" t="s">
        <v>32</v>
      </c>
      <c r="L244" s="1">
        <v>127</v>
      </c>
      <c r="M244" s="31">
        <v>1</v>
      </c>
      <c r="N244" s="7">
        <v>1.3247</v>
      </c>
      <c r="O244" s="2">
        <f t="shared" si="38"/>
        <v>168.23689999999999</v>
      </c>
      <c r="P244" s="2">
        <f t="shared" si="47"/>
        <v>13.247</v>
      </c>
      <c r="Q244" s="1">
        <v>62.243479999999998</v>
      </c>
      <c r="R244" s="44">
        <f t="shared" si="39"/>
        <v>10471.650120412</v>
      </c>
      <c r="S244" s="34">
        <f t="shared" si="40"/>
        <v>10471.650120412</v>
      </c>
      <c r="T244" s="3">
        <f t="shared" si="41"/>
        <v>824.53937955999993</v>
      </c>
      <c r="U244" s="4">
        <f t="shared" si="42"/>
        <v>7.874015748031496E-2</v>
      </c>
      <c r="V244" s="23">
        <f>MATCH(G244,Workings!A:A,0)</f>
        <v>23</v>
      </c>
      <c r="W244" s="22">
        <f>IF(R244&lt;INDEX(Workings!E:E,'Savings from Apr 13 to Feb 14'!V244),1,0)</f>
        <v>1</v>
      </c>
      <c r="X244" s="22">
        <f>IF(AND('Savings from Apr 13 to Feb 14'!R244&gt;INDEX(Workings!E:E,'Savings from Apr 13 to Feb 14'!V244),'Savings from Apr 13 to Feb 14'!R244&lt;INDEX(Workings!F:F,'Savings from Apr 13 to Feb 14'!V244)),1,0)</f>
        <v>0</v>
      </c>
      <c r="Y244" s="22">
        <f>IF(R244&gt;INDEX(Workings!F:F,'Savings from Apr 13 to Feb 14'!V244),1,0)</f>
        <v>0</v>
      </c>
      <c r="Z244" s="3">
        <f t="shared" si="43"/>
        <v>10471.650120412</v>
      </c>
      <c r="AA244" s="3">
        <f t="shared" si="44"/>
        <v>0</v>
      </c>
      <c r="AB244" s="3">
        <f t="shared" si="45"/>
        <v>0</v>
      </c>
      <c r="AC244" s="3">
        <f>IF(AB244=0,0,(R244-INDEX(Workings!F:F,MATCH('Savings from Apr 13 to Feb 14'!G244,Workings!A:A,0))))*M244</f>
        <v>0</v>
      </c>
    </row>
    <row r="245" spans="1:29" hidden="1" x14ac:dyDescent="0.25">
      <c r="A245" s="22">
        <v>243</v>
      </c>
      <c r="B245" s="1" t="s">
        <v>510</v>
      </c>
      <c r="C245" s="1" t="s">
        <v>511</v>
      </c>
      <c r="D245" s="1" t="s">
        <v>15</v>
      </c>
      <c r="E245" s="1" t="s">
        <v>28</v>
      </c>
      <c r="F245" s="1" t="s">
        <v>512</v>
      </c>
      <c r="G245" s="1" t="s">
        <v>342</v>
      </c>
      <c r="H245" s="1" t="s">
        <v>153</v>
      </c>
      <c r="I245" s="1" t="s">
        <v>32</v>
      </c>
      <c r="J245" s="1">
        <v>219</v>
      </c>
      <c r="K245" s="1" t="s">
        <v>32</v>
      </c>
      <c r="L245" s="1">
        <v>208</v>
      </c>
      <c r="M245" s="31">
        <v>3</v>
      </c>
      <c r="N245" s="2">
        <v>1.3611500000000001</v>
      </c>
      <c r="O245" s="2">
        <f t="shared" si="38"/>
        <v>849.35760000000005</v>
      </c>
      <c r="P245" s="2">
        <v>44.539770000000004</v>
      </c>
      <c r="Q245" s="1">
        <v>61.917879999999997</v>
      </c>
      <c r="R245" s="44">
        <f t="shared" si="39"/>
        <v>17530.140651295998</v>
      </c>
      <c r="S245" s="34">
        <f t="shared" si="40"/>
        <v>52590.421953887999</v>
      </c>
      <c r="T245" s="3">
        <f t="shared" si="41"/>
        <v>2757.8081340876001</v>
      </c>
      <c r="U245" s="4">
        <f t="shared" si="42"/>
        <v>5.2439361230181496E-2</v>
      </c>
      <c r="V245" s="23">
        <f>MATCH(G245,Workings!A:A,0)</f>
        <v>23</v>
      </c>
      <c r="W245" s="22">
        <f>IF(R245&lt;INDEX(Workings!E:E,'Savings from Apr 13 to Feb 14'!V245),1,0)</f>
        <v>0</v>
      </c>
      <c r="X245" s="22">
        <f>IF(AND('Savings from Apr 13 to Feb 14'!R245&gt;INDEX(Workings!E:E,'Savings from Apr 13 to Feb 14'!V245),'Savings from Apr 13 to Feb 14'!R245&lt;INDEX(Workings!F:F,'Savings from Apr 13 to Feb 14'!V245)),1,0)</f>
        <v>0</v>
      </c>
      <c r="Y245" s="22">
        <f>IF(R245&gt;INDEX(Workings!F:F,'Savings from Apr 13 to Feb 14'!V245),1,0)</f>
        <v>1</v>
      </c>
      <c r="Z245" s="3">
        <f t="shared" si="43"/>
        <v>0</v>
      </c>
      <c r="AA245" s="3">
        <f t="shared" si="44"/>
        <v>0</v>
      </c>
      <c r="AB245" s="3">
        <f t="shared" si="45"/>
        <v>52590.421953887999</v>
      </c>
      <c r="AC245" s="3">
        <f>IF(AB245=0,0,(R245-INDEX(Workings!F:F,MATCH('Savings from Apr 13 to Feb 14'!G245,Workings!A:A,0))))*M245</f>
        <v>7200.4219538879952</v>
      </c>
    </row>
    <row r="246" spans="1:29" hidden="1" x14ac:dyDescent="0.25">
      <c r="A246" s="22">
        <v>244</v>
      </c>
      <c r="B246" s="1" t="s">
        <v>513</v>
      </c>
      <c r="C246" s="1" t="s">
        <v>511</v>
      </c>
      <c r="D246" s="1" t="s">
        <v>15</v>
      </c>
      <c r="E246" s="1" t="s">
        <v>60</v>
      </c>
      <c r="F246" s="1" t="s">
        <v>512</v>
      </c>
      <c r="G246" s="1" t="s">
        <v>342</v>
      </c>
      <c r="H246" s="1" t="s">
        <v>153</v>
      </c>
      <c r="I246" s="1" t="s">
        <v>32</v>
      </c>
      <c r="J246" s="1">
        <v>219</v>
      </c>
      <c r="K246" s="1" t="s">
        <v>32</v>
      </c>
      <c r="L246" s="1">
        <v>208</v>
      </c>
      <c r="M246" s="31">
        <v>3</v>
      </c>
      <c r="N246" s="2">
        <v>1.3611500000000001</v>
      </c>
      <c r="O246" s="2">
        <f t="shared" si="38"/>
        <v>849.35760000000005</v>
      </c>
      <c r="P246" s="2">
        <v>44.539770000000004</v>
      </c>
      <c r="Q246" s="1">
        <v>61.917879999999997</v>
      </c>
      <c r="R246" s="44">
        <f t="shared" si="39"/>
        <v>17530.140651295998</v>
      </c>
      <c r="S246" s="34">
        <f t="shared" si="40"/>
        <v>52590.421953887999</v>
      </c>
      <c r="T246" s="3">
        <f t="shared" si="41"/>
        <v>2757.8081340876001</v>
      </c>
      <c r="U246" s="4">
        <f t="shared" si="42"/>
        <v>5.2439361230181496E-2</v>
      </c>
      <c r="V246" s="23">
        <f>MATCH(G246,Workings!A:A,0)</f>
        <v>23</v>
      </c>
      <c r="W246" s="22">
        <f>IF(R246&lt;INDEX(Workings!E:E,'Savings from Apr 13 to Feb 14'!V246),1,0)</f>
        <v>0</v>
      </c>
      <c r="X246" s="22">
        <f>IF(AND('Savings from Apr 13 to Feb 14'!R246&gt;INDEX(Workings!E:E,'Savings from Apr 13 to Feb 14'!V246),'Savings from Apr 13 to Feb 14'!R246&lt;INDEX(Workings!F:F,'Savings from Apr 13 to Feb 14'!V246)),1,0)</f>
        <v>0</v>
      </c>
      <c r="Y246" s="22">
        <f>IF(R246&gt;INDEX(Workings!F:F,'Savings from Apr 13 to Feb 14'!V246),1,0)</f>
        <v>1</v>
      </c>
      <c r="Z246" s="3">
        <f t="shared" si="43"/>
        <v>0</v>
      </c>
      <c r="AA246" s="3">
        <f t="shared" si="44"/>
        <v>0</v>
      </c>
      <c r="AB246" s="3">
        <f t="shared" si="45"/>
        <v>52590.421953887999</v>
      </c>
      <c r="AC246" s="3">
        <f>IF(AB246=0,0,(R246-INDEX(Workings!F:F,MATCH('Savings from Apr 13 to Feb 14'!G246,Workings!A:A,0))))*M246</f>
        <v>7200.4219538879952</v>
      </c>
    </row>
    <row r="247" spans="1:29" hidden="1" x14ac:dyDescent="0.25">
      <c r="A247" s="22">
        <v>245</v>
      </c>
      <c r="B247" s="1" t="s">
        <v>543</v>
      </c>
      <c r="C247" s="1" t="s">
        <v>540</v>
      </c>
      <c r="D247" s="1" t="s">
        <v>15</v>
      </c>
      <c r="E247" s="1" t="s">
        <v>96</v>
      </c>
      <c r="F247" s="1" t="s">
        <v>544</v>
      </c>
      <c r="G247" s="1" t="s">
        <v>342</v>
      </c>
      <c r="H247" s="1" t="s">
        <v>153</v>
      </c>
      <c r="I247" s="1" t="s">
        <v>32</v>
      </c>
      <c r="J247" s="1">
        <v>198</v>
      </c>
      <c r="K247" s="1" t="s">
        <v>32</v>
      </c>
      <c r="L247" s="1">
        <v>188</v>
      </c>
      <c r="M247" s="31">
        <v>1</v>
      </c>
      <c r="N247" s="2">
        <v>1.3611500000000001</v>
      </c>
      <c r="O247" s="2">
        <f t="shared" si="38"/>
        <v>255.89620000000002</v>
      </c>
      <c r="P247" s="2">
        <v>13.4969</v>
      </c>
      <c r="Q247" s="1">
        <v>61.917879999999997</v>
      </c>
      <c r="R247" s="44">
        <f t="shared" si="39"/>
        <v>15844.550204056</v>
      </c>
      <c r="S247" s="34">
        <f t="shared" si="40"/>
        <v>15844.550204056</v>
      </c>
      <c r="T247" s="3">
        <f t="shared" si="41"/>
        <v>835.69943457199997</v>
      </c>
      <c r="U247" s="4">
        <f t="shared" si="42"/>
        <v>5.2743651527455269E-2</v>
      </c>
      <c r="V247" s="23">
        <f>MATCH(G247,Workings!A:A,0)</f>
        <v>23</v>
      </c>
      <c r="W247" s="22">
        <f>IF(R247&lt;INDEX(Workings!E:E,'Savings from Apr 13 to Feb 14'!V247),1,0)</f>
        <v>0</v>
      </c>
      <c r="X247" s="22">
        <f>IF(AND('Savings from Apr 13 to Feb 14'!R247&gt;INDEX(Workings!E:E,'Savings from Apr 13 to Feb 14'!V247),'Savings from Apr 13 to Feb 14'!R247&lt;INDEX(Workings!F:F,'Savings from Apr 13 to Feb 14'!V247)),1,0)</f>
        <v>0</v>
      </c>
      <c r="Y247" s="22">
        <f>IF(R247&gt;INDEX(Workings!F:F,'Savings from Apr 13 to Feb 14'!V247),1,0)</f>
        <v>1</v>
      </c>
      <c r="Z247" s="3">
        <f t="shared" si="43"/>
        <v>0</v>
      </c>
      <c r="AA247" s="3">
        <f t="shared" si="44"/>
        <v>0</v>
      </c>
      <c r="AB247" s="3">
        <f t="shared" si="45"/>
        <v>15844.550204056</v>
      </c>
      <c r="AC247" s="3">
        <f>IF(AB247=0,0,(R247-INDEX(Workings!F:F,MATCH('Savings from Apr 13 to Feb 14'!G247,Workings!A:A,0))))*M247</f>
        <v>714.55020405600044</v>
      </c>
    </row>
    <row r="248" spans="1:29" hidden="1" x14ac:dyDescent="0.25">
      <c r="A248" s="22">
        <v>246</v>
      </c>
      <c r="B248" s="1" t="s">
        <v>549</v>
      </c>
      <c r="C248" s="1" t="s">
        <v>550</v>
      </c>
      <c r="D248" s="1" t="s">
        <v>15</v>
      </c>
      <c r="E248" s="1" t="s">
        <v>332</v>
      </c>
      <c r="F248" s="1" t="s">
        <v>551</v>
      </c>
      <c r="G248" s="1" t="s">
        <v>342</v>
      </c>
      <c r="H248" s="1" t="s">
        <v>153</v>
      </c>
      <c r="I248" s="1" t="s">
        <v>32</v>
      </c>
      <c r="J248" s="1">
        <v>139</v>
      </c>
      <c r="K248" s="1" t="s">
        <v>32</v>
      </c>
      <c r="L248" s="1">
        <v>129</v>
      </c>
      <c r="M248" s="31">
        <v>2</v>
      </c>
      <c r="N248" s="2">
        <v>1.3611500000000001</v>
      </c>
      <c r="O248" s="2">
        <f t="shared" si="38"/>
        <v>351.17670000000004</v>
      </c>
      <c r="P248" s="2">
        <v>26.9938</v>
      </c>
      <c r="Q248" s="1">
        <v>61.917879999999997</v>
      </c>
      <c r="R248" s="44">
        <f t="shared" si="39"/>
        <v>10872.058384698001</v>
      </c>
      <c r="S248" s="34">
        <f t="shared" si="40"/>
        <v>21744.116769396001</v>
      </c>
      <c r="T248" s="3">
        <f t="shared" si="41"/>
        <v>1671.3988691439999</v>
      </c>
      <c r="U248" s="4">
        <f t="shared" si="42"/>
        <v>7.686671695474101E-2</v>
      </c>
      <c r="V248" s="23">
        <f>MATCH(G248,Workings!A:A,0)</f>
        <v>23</v>
      </c>
      <c r="W248" s="22">
        <f>IF(R248&lt;INDEX(Workings!E:E,'Savings from Apr 13 to Feb 14'!V248),1,0)</f>
        <v>1</v>
      </c>
      <c r="X248" s="22">
        <f>IF(AND('Savings from Apr 13 to Feb 14'!R248&gt;INDEX(Workings!E:E,'Savings from Apr 13 to Feb 14'!V248),'Savings from Apr 13 to Feb 14'!R248&lt;INDEX(Workings!F:F,'Savings from Apr 13 to Feb 14'!V248)),1,0)</f>
        <v>0</v>
      </c>
      <c r="Y248" s="22">
        <f>IF(R248&gt;INDEX(Workings!F:F,'Savings from Apr 13 to Feb 14'!V248),1,0)</f>
        <v>0</v>
      </c>
      <c r="Z248" s="3">
        <f t="shared" si="43"/>
        <v>21744.116769396001</v>
      </c>
      <c r="AA248" s="3">
        <f t="shared" si="44"/>
        <v>0</v>
      </c>
      <c r="AB248" s="3">
        <f t="shared" si="45"/>
        <v>0</v>
      </c>
      <c r="AC248" s="3">
        <f>IF(AB248=0,0,(R248-INDEX(Workings!F:F,MATCH('Savings from Apr 13 to Feb 14'!G248,Workings!A:A,0))))*M248</f>
        <v>0</v>
      </c>
    </row>
    <row r="249" spans="1:29" hidden="1" x14ac:dyDescent="0.25">
      <c r="A249" s="22">
        <v>247</v>
      </c>
      <c r="B249" s="1" t="s">
        <v>583</v>
      </c>
      <c r="C249" s="1" t="s">
        <v>581</v>
      </c>
      <c r="D249" s="1" t="s">
        <v>15</v>
      </c>
      <c r="E249" s="1" t="s">
        <v>332</v>
      </c>
      <c r="F249" s="1" t="s">
        <v>584</v>
      </c>
      <c r="G249" s="1" t="s">
        <v>585</v>
      </c>
      <c r="H249" s="1" t="s">
        <v>153</v>
      </c>
      <c r="I249" s="1" t="s">
        <v>32</v>
      </c>
      <c r="J249" s="1">
        <v>114</v>
      </c>
      <c r="K249" s="1" t="s">
        <v>32</v>
      </c>
      <c r="L249" s="1">
        <v>94</v>
      </c>
      <c r="M249" s="31">
        <v>1</v>
      </c>
      <c r="N249" s="2">
        <v>1.3611500000000001</v>
      </c>
      <c r="O249" s="2">
        <f t="shared" si="38"/>
        <v>127.94810000000001</v>
      </c>
      <c r="P249" s="2">
        <f>(J249-L249)*M249*N249</f>
        <v>27.223000000000003</v>
      </c>
      <c r="Q249" s="1">
        <v>61.917879999999997</v>
      </c>
      <c r="R249" s="44">
        <f t="shared" si="39"/>
        <v>7922.2751020280002</v>
      </c>
      <c r="S249" s="34">
        <f t="shared" si="40"/>
        <v>7922.2751020280002</v>
      </c>
      <c r="T249" s="3">
        <f t="shared" si="41"/>
        <v>1685.59044724</v>
      </c>
      <c r="U249" s="4">
        <f t="shared" si="42"/>
        <v>0.21276595744680851</v>
      </c>
      <c r="V249" s="23">
        <f>MATCH(G249,Workings!A:A,0)</f>
        <v>23</v>
      </c>
      <c r="W249" s="22">
        <f>IF(R249&lt;INDEX(Workings!E:E,'Savings from Apr 13 to Feb 14'!V249),1,0)</f>
        <v>1</v>
      </c>
      <c r="X249" s="22">
        <f>IF(AND('Savings from Apr 13 to Feb 14'!R249&gt;INDEX(Workings!E:E,'Savings from Apr 13 to Feb 14'!V249),'Savings from Apr 13 to Feb 14'!R249&lt;INDEX(Workings!F:F,'Savings from Apr 13 to Feb 14'!V249)),1,0)</f>
        <v>0</v>
      </c>
      <c r="Y249" s="22">
        <f>IF(R249&gt;INDEX(Workings!F:F,'Savings from Apr 13 to Feb 14'!V249),1,0)</f>
        <v>0</v>
      </c>
      <c r="Z249" s="3">
        <f t="shared" si="43"/>
        <v>7922.2751020280002</v>
      </c>
      <c r="AA249" s="3">
        <f t="shared" si="44"/>
        <v>0</v>
      </c>
      <c r="AB249" s="3">
        <f t="shared" si="45"/>
        <v>0</v>
      </c>
      <c r="AC249" s="3">
        <f>IF(AB249=0,0,(R249-INDEX(Workings!F:F,MATCH('Savings from Apr 13 to Feb 14'!G249,Workings!A:A,0))))*M249</f>
        <v>0</v>
      </c>
    </row>
    <row r="250" spans="1:29" hidden="1" x14ac:dyDescent="0.25">
      <c r="A250" s="22">
        <v>248</v>
      </c>
      <c r="B250" s="1" t="s">
        <v>743</v>
      </c>
      <c r="C250" s="5">
        <v>41675</v>
      </c>
      <c r="D250" s="1" t="s">
        <v>15</v>
      </c>
      <c r="E250" s="1" t="s">
        <v>71</v>
      </c>
      <c r="F250" s="1" t="s">
        <v>744</v>
      </c>
      <c r="G250" s="1" t="s">
        <v>342</v>
      </c>
      <c r="H250" s="1" t="s">
        <v>153</v>
      </c>
      <c r="I250" s="1" t="s">
        <v>32</v>
      </c>
      <c r="J250" s="1">
        <v>118</v>
      </c>
      <c r="K250" s="1" t="s">
        <v>32</v>
      </c>
      <c r="L250" s="1">
        <v>117</v>
      </c>
      <c r="M250" s="31">
        <v>1</v>
      </c>
      <c r="N250" s="2">
        <v>1.36879</v>
      </c>
      <c r="O250" s="2">
        <f t="shared" si="38"/>
        <v>160.14842999999999</v>
      </c>
      <c r="P250" s="2">
        <f>(J250-L250)*M250*N250</f>
        <v>1.36879</v>
      </c>
      <c r="Q250" s="1">
        <v>61.901910000000001</v>
      </c>
      <c r="R250" s="44">
        <f t="shared" si="39"/>
        <v>9913.4937005012998</v>
      </c>
      <c r="S250" s="34">
        <f t="shared" si="40"/>
        <v>9913.4937005012998</v>
      </c>
      <c r="T250" s="3">
        <f t="shared" si="41"/>
        <v>84.730715388899995</v>
      </c>
      <c r="U250" s="4">
        <f t="shared" si="42"/>
        <v>8.5470085470085461E-3</v>
      </c>
      <c r="V250" s="23">
        <f>MATCH(G250,Workings!A:A,0)</f>
        <v>23</v>
      </c>
      <c r="W250" s="22">
        <f>IF(R250&lt;INDEX(Workings!E:E,'Savings from Apr 13 to Feb 14'!V250),1,0)</f>
        <v>1</v>
      </c>
      <c r="X250" s="22">
        <f>IF(AND('Savings from Apr 13 to Feb 14'!R250&gt;INDEX(Workings!E:E,'Savings from Apr 13 to Feb 14'!V250),'Savings from Apr 13 to Feb 14'!R250&lt;INDEX(Workings!F:F,'Savings from Apr 13 to Feb 14'!V250)),1,0)</f>
        <v>0</v>
      </c>
      <c r="Y250" s="22">
        <f>IF(R250&gt;INDEX(Workings!F:F,'Savings from Apr 13 to Feb 14'!V250),1,0)</f>
        <v>0</v>
      </c>
      <c r="Z250" s="3">
        <f t="shared" si="43"/>
        <v>9913.4937005012998</v>
      </c>
      <c r="AA250" s="3">
        <f t="shared" si="44"/>
        <v>0</v>
      </c>
      <c r="AB250" s="3">
        <f t="shared" si="45"/>
        <v>0</v>
      </c>
      <c r="AC250" s="3">
        <f>IF(AB250=0,0,(R250-INDEX(Workings!F:F,MATCH('Savings from Apr 13 to Feb 14'!G250,Workings!A:A,0))))*M250</f>
        <v>0</v>
      </c>
    </row>
    <row r="251" spans="1:29" hidden="1" x14ac:dyDescent="0.25">
      <c r="A251" s="22">
        <v>249</v>
      </c>
      <c r="B251" s="1" t="s">
        <v>503</v>
      </c>
      <c r="C251" s="1" t="s">
        <v>497</v>
      </c>
      <c r="D251" s="1" t="s">
        <v>25</v>
      </c>
      <c r="E251" s="1" t="s">
        <v>230</v>
      </c>
      <c r="F251" s="1" t="s">
        <v>504</v>
      </c>
      <c r="G251" s="1" t="s">
        <v>505</v>
      </c>
      <c r="H251" s="1" t="s">
        <v>114</v>
      </c>
      <c r="I251" s="1" t="s">
        <v>23</v>
      </c>
      <c r="J251" s="1">
        <v>128</v>
      </c>
      <c r="K251" s="1" t="s">
        <v>23</v>
      </c>
      <c r="L251" s="1">
        <v>116</v>
      </c>
      <c r="M251" s="31">
        <v>2</v>
      </c>
      <c r="N251" s="8">
        <v>1</v>
      </c>
      <c r="O251" s="2">
        <f t="shared" si="38"/>
        <v>232</v>
      </c>
      <c r="P251" s="2">
        <v>24</v>
      </c>
      <c r="Q251" s="1">
        <v>61.917879999999997</v>
      </c>
      <c r="R251" s="44">
        <f t="shared" si="39"/>
        <v>7182.47408</v>
      </c>
      <c r="S251" s="34">
        <f t="shared" si="40"/>
        <v>14364.94816</v>
      </c>
      <c r="T251" s="3">
        <f t="shared" si="41"/>
        <v>1486.0291199999999</v>
      </c>
      <c r="U251" s="4">
        <f t="shared" si="42"/>
        <v>0.10344827586206896</v>
      </c>
      <c r="V251" s="23">
        <f>MATCH(G251,Workings!A:A,0)</f>
        <v>49</v>
      </c>
      <c r="W251" s="22">
        <f>IF(R251&lt;INDEX(Workings!E:E,'Savings from Apr 13 to Feb 14'!V251),1,0)</f>
        <v>0</v>
      </c>
      <c r="X251" s="22">
        <f>IF(AND('Savings from Apr 13 to Feb 14'!R251&gt;INDEX(Workings!E:E,'Savings from Apr 13 to Feb 14'!V251),'Savings from Apr 13 to Feb 14'!R251&lt;INDEX(Workings!F:F,'Savings from Apr 13 to Feb 14'!V251)),1,0)</f>
        <v>1</v>
      </c>
      <c r="Y251" s="22">
        <f>IF(R251&gt;INDEX(Workings!F:F,'Savings from Apr 13 to Feb 14'!V251),1,0)</f>
        <v>0</v>
      </c>
      <c r="Z251" s="3">
        <f t="shared" si="43"/>
        <v>0</v>
      </c>
      <c r="AA251" s="3">
        <f t="shared" si="44"/>
        <v>14364.94816</v>
      </c>
      <c r="AB251" s="3">
        <f t="shared" si="45"/>
        <v>0</v>
      </c>
      <c r="AC251" s="3">
        <f>IF(AB251=0,0,(R251-INDEX(Workings!F:F,MATCH('Savings from Apr 13 to Feb 14'!G251,Workings!A:A,0))))*M251</f>
        <v>0</v>
      </c>
    </row>
    <row r="252" spans="1:29" hidden="1" x14ac:dyDescent="0.25">
      <c r="A252" s="22">
        <v>250</v>
      </c>
      <c r="B252" s="1" t="s">
        <v>604</v>
      </c>
      <c r="C252" s="1" t="s">
        <v>605</v>
      </c>
      <c r="D252" s="1" t="s">
        <v>25</v>
      </c>
      <c r="E252" s="1" t="s">
        <v>26</v>
      </c>
      <c r="F252" s="1" t="s">
        <v>504</v>
      </c>
      <c r="G252" s="1" t="s">
        <v>505</v>
      </c>
      <c r="H252" s="1" t="s">
        <v>114</v>
      </c>
      <c r="I252" s="1" t="s">
        <v>23</v>
      </c>
      <c r="J252" s="1">
        <v>140</v>
      </c>
      <c r="K252" s="1" t="s">
        <v>23</v>
      </c>
      <c r="L252" s="1">
        <v>130</v>
      </c>
      <c r="M252" s="31">
        <v>2</v>
      </c>
      <c r="N252" s="2">
        <v>1</v>
      </c>
      <c r="O252" s="2">
        <f t="shared" si="38"/>
        <v>260</v>
      </c>
      <c r="P252" s="2">
        <f t="shared" ref="P252:P287" si="48">(J252-L252)*M252*N252</f>
        <v>20</v>
      </c>
      <c r="Q252" s="1">
        <v>61.917879999999997</v>
      </c>
      <c r="R252" s="44">
        <f t="shared" si="39"/>
        <v>8049.3243999999995</v>
      </c>
      <c r="S252" s="34">
        <f t="shared" si="40"/>
        <v>16098.648799999999</v>
      </c>
      <c r="T252" s="3">
        <f t="shared" si="41"/>
        <v>1238.3575999999998</v>
      </c>
      <c r="U252" s="4">
        <f t="shared" si="42"/>
        <v>7.6923076923076913E-2</v>
      </c>
      <c r="V252" s="23">
        <f>MATCH(G252,Workings!A:A,0)</f>
        <v>49</v>
      </c>
      <c r="W252" s="22">
        <f>IF(R252&lt;INDEX(Workings!E:E,'Savings from Apr 13 to Feb 14'!V252),1,0)</f>
        <v>0</v>
      </c>
      <c r="X252" s="22">
        <f>IF(AND('Savings from Apr 13 to Feb 14'!R252&gt;INDEX(Workings!E:E,'Savings from Apr 13 to Feb 14'!V252),'Savings from Apr 13 to Feb 14'!R252&lt;INDEX(Workings!F:F,'Savings from Apr 13 to Feb 14'!V252)),1,0)</f>
        <v>1</v>
      </c>
      <c r="Y252" s="22">
        <f>IF(R252&gt;INDEX(Workings!F:F,'Savings from Apr 13 to Feb 14'!V252),1,0)</f>
        <v>0</v>
      </c>
      <c r="Z252" s="3">
        <f t="shared" si="43"/>
        <v>0</v>
      </c>
      <c r="AA252" s="3">
        <f t="shared" si="44"/>
        <v>16098.648799999999</v>
      </c>
      <c r="AB252" s="3">
        <f t="shared" si="45"/>
        <v>0</v>
      </c>
      <c r="AC252" s="3">
        <f>IF(AB252=0,0,(R252-INDEX(Workings!F:F,MATCH('Savings from Apr 13 to Feb 14'!G252,Workings!A:A,0))))*M252</f>
        <v>0</v>
      </c>
    </row>
    <row r="253" spans="1:29" hidden="1" x14ac:dyDescent="0.25">
      <c r="A253" s="22">
        <v>251</v>
      </c>
      <c r="B253" s="1" t="s">
        <v>708</v>
      </c>
      <c r="C253" s="20">
        <v>41688</v>
      </c>
      <c r="D253" s="1" t="s">
        <v>15</v>
      </c>
      <c r="E253" s="1" t="s">
        <v>38</v>
      </c>
      <c r="F253" s="1" t="s">
        <v>709</v>
      </c>
      <c r="G253" s="1" t="s">
        <v>710</v>
      </c>
      <c r="H253" s="1" t="s">
        <v>50</v>
      </c>
      <c r="I253" s="1" t="s">
        <v>23</v>
      </c>
      <c r="J253" s="1">
        <v>175</v>
      </c>
      <c r="K253" s="1" t="s">
        <v>23</v>
      </c>
      <c r="L253" s="1">
        <v>165</v>
      </c>
      <c r="M253" s="31">
        <v>2</v>
      </c>
      <c r="N253" s="2">
        <v>1</v>
      </c>
      <c r="O253" s="2">
        <f t="shared" si="38"/>
        <v>330</v>
      </c>
      <c r="P253" s="2">
        <f t="shared" si="48"/>
        <v>20</v>
      </c>
      <c r="Q253" s="1">
        <v>61.901910000000001</v>
      </c>
      <c r="R253" s="44">
        <f t="shared" si="39"/>
        <v>10213.81515</v>
      </c>
      <c r="S253" s="34">
        <f t="shared" si="40"/>
        <v>20427.630300000001</v>
      </c>
      <c r="T253" s="3">
        <f t="shared" si="41"/>
        <v>1238.0382</v>
      </c>
      <c r="U253" s="4">
        <f t="shared" si="42"/>
        <v>6.0606060606060601E-2</v>
      </c>
      <c r="V253" s="23">
        <f>MATCH(G253,Workings!A:A,0)</f>
        <v>58</v>
      </c>
      <c r="W253" s="22">
        <f>IF(R253&lt;INDEX(Workings!E:E,'Savings from Apr 13 to Feb 14'!V253),1,0)</f>
        <v>0</v>
      </c>
      <c r="X253" s="22">
        <f>IF(AND('Savings from Apr 13 to Feb 14'!R253&gt;INDEX(Workings!E:E,'Savings from Apr 13 to Feb 14'!V253),'Savings from Apr 13 to Feb 14'!R253&lt;INDEX(Workings!F:F,'Savings from Apr 13 to Feb 14'!V253)),1,0)</f>
        <v>1</v>
      </c>
      <c r="Y253" s="22">
        <f>IF(R253&gt;INDEX(Workings!F:F,'Savings from Apr 13 to Feb 14'!V253),1,0)</f>
        <v>0</v>
      </c>
      <c r="Z253" s="3">
        <f t="shared" si="43"/>
        <v>0</v>
      </c>
      <c r="AA253" s="3">
        <f t="shared" si="44"/>
        <v>20427.630300000001</v>
      </c>
      <c r="AB253" s="3">
        <f t="shared" si="45"/>
        <v>0</v>
      </c>
      <c r="AC253" s="3">
        <f>IF(AB253=0,0,(R253-INDEX(Workings!F:F,MATCH('Savings from Apr 13 to Feb 14'!G253,Workings!A:A,0))))*M253</f>
        <v>0</v>
      </c>
    </row>
    <row r="254" spans="1:29" hidden="1" x14ac:dyDescent="0.25">
      <c r="A254" s="22">
        <v>252</v>
      </c>
      <c r="B254" s="1" t="s">
        <v>363</v>
      </c>
      <c r="C254" s="1" t="s">
        <v>364</v>
      </c>
      <c r="D254" s="1" t="s">
        <v>15</v>
      </c>
      <c r="E254" s="1" t="s">
        <v>161</v>
      </c>
      <c r="F254" s="1" t="s">
        <v>365</v>
      </c>
      <c r="G254" s="1" t="s">
        <v>366</v>
      </c>
      <c r="H254" s="1" t="s">
        <v>31</v>
      </c>
      <c r="I254" s="1" t="s">
        <v>32</v>
      </c>
      <c r="J254" s="1">
        <v>95</v>
      </c>
      <c r="K254" s="1" t="s">
        <v>32</v>
      </c>
      <c r="L254" s="1">
        <v>85</v>
      </c>
      <c r="M254" s="31">
        <v>2</v>
      </c>
      <c r="N254" s="7">
        <v>1.3247</v>
      </c>
      <c r="O254" s="2">
        <f t="shared" si="38"/>
        <v>225.19900000000001</v>
      </c>
      <c r="P254" s="2">
        <f t="shared" si="48"/>
        <v>26.494</v>
      </c>
      <c r="Q254" s="1">
        <v>62.243479999999998</v>
      </c>
      <c r="R254" s="44">
        <f t="shared" si="39"/>
        <v>7008.58472626</v>
      </c>
      <c r="S254" s="34">
        <f t="shared" si="40"/>
        <v>14017.16945252</v>
      </c>
      <c r="T254" s="3">
        <f t="shared" si="41"/>
        <v>1649.0787591199999</v>
      </c>
      <c r="U254" s="4">
        <f t="shared" si="42"/>
        <v>0.1176470588235294</v>
      </c>
      <c r="V254" s="23">
        <f>MATCH(G254,Workings!A:A,0)</f>
        <v>59</v>
      </c>
      <c r="W254" s="22">
        <f>IF(R254&lt;INDEX(Workings!E:E,'Savings from Apr 13 to Feb 14'!V254),1,0)</f>
        <v>0</v>
      </c>
      <c r="X254" s="22">
        <f>IF(AND('Savings from Apr 13 to Feb 14'!R254&gt;INDEX(Workings!E:E,'Savings from Apr 13 to Feb 14'!V254),'Savings from Apr 13 to Feb 14'!R254&lt;INDEX(Workings!F:F,'Savings from Apr 13 to Feb 14'!V254)),1,0)</f>
        <v>1</v>
      </c>
      <c r="Y254" s="22">
        <f>IF(R254&gt;INDEX(Workings!F:F,'Savings from Apr 13 to Feb 14'!V254),1,0)</f>
        <v>0</v>
      </c>
      <c r="Z254" s="3">
        <f t="shared" si="43"/>
        <v>0</v>
      </c>
      <c r="AA254" s="3">
        <f t="shared" si="44"/>
        <v>14017.16945252</v>
      </c>
      <c r="AB254" s="3">
        <f t="shared" si="45"/>
        <v>0</v>
      </c>
      <c r="AC254" s="3">
        <f>IF(AB254=0,0,(R254-INDEX(Workings!F:F,MATCH('Savings from Apr 13 to Feb 14'!G254,Workings!A:A,0))))*M254</f>
        <v>0</v>
      </c>
    </row>
    <row r="255" spans="1:29" hidden="1" x14ac:dyDescent="0.25">
      <c r="A255" s="22">
        <v>253</v>
      </c>
      <c r="B255" s="1" t="s">
        <v>89</v>
      </c>
      <c r="C255" s="20">
        <v>41410</v>
      </c>
      <c r="D255" s="1" t="s">
        <v>15</v>
      </c>
      <c r="E255" s="1" t="s">
        <v>60</v>
      </c>
      <c r="F255" s="1" t="s">
        <v>90</v>
      </c>
      <c r="G255" s="1" t="s">
        <v>91</v>
      </c>
      <c r="H255" s="1" t="s">
        <v>50</v>
      </c>
      <c r="I255" s="1" t="s">
        <v>23</v>
      </c>
      <c r="J255" s="1">
        <v>160</v>
      </c>
      <c r="K255" s="1" t="s">
        <v>23</v>
      </c>
      <c r="L255" s="1">
        <v>150</v>
      </c>
      <c r="M255" s="31">
        <v>2</v>
      </c>
      <c r="N255" s="2">
        <v>1</v>
      </c>
      <c r="O255" s="2">
        <f t="shared" si="38"/>
        <v>300</v>
      </c>
      <c r="P255" s="2">
        <f t="shared" si="48"/>
        <v>20</v>
      </c>
      <c r="Q255" s="1">
        <v>55.799210000000002</v>
      </c>
      <c r="R255" s="44">
        <f t="shared" si="39"/>
        <v>8369.8814999999995</v>
      </c>
      <c r="S255" s="34">
        <f t="shared" si="40"/>
        <v>16739.762999999999</v>
      </c>
      <c r="T255" s="3">
        <f t="shared" si="41"/>
        <v>1115.9842000000001</v>
      </c>
      <c r="U255" s="4">
        <f t="shared" si="42"/>
        <v>6.666666666666668E-2</v>
      </c>
      <c r="V255" s="23">
        <f>MATCH(G255,Workings!A:A,0)</f>
        <v>50</v>
      </c>
      <c r="W255" s="22">
        <f>IF(R255&lt;INDEX(Workings!E:E,'Savings from Apr 13 to Feb 14'!V255),1,0)</f>
        <v>0</v>
      </c>
      <c r="X255" s="22">
        <f>IF(AND('Savings from Apr 13 to Feb 14'!R255&gt;INDEX(Workings!E:E,'Savings from Apr 13 to Feb 14'!V255),'Savings from Apr 13 to Feb 14'!R255&lt;INDEX(Workings!F:F,'Savings from Apr 13 to Feb 14'!V255)),1,0)</f>
        <v>1</v>
      </c>
      <c r="Y255" s="22">
        <f>IF(R255&gt;INDEX(Workings!F:F,'Savings from Apr 13 to Feb 14'!V255),1,0)</f>
        <v>0</v>
      </c>
      <c r="Z255" s="3">
        <f t="shared" si="43"/>
        <v>0</v>
      </c>
      <c r="AA255" s="3">
        <f t="shared" si="44"/>
        <v>16739.762999999999</v>
      </c>
      <c r="AB255" s="3">
        <f t="shared" si="45"/>
        <v>0</v>
      </c>
      <c r="AC255" s="3">
        <f>IF(AB255=0,0,(R255-INDEX(Workings!F:F,MATCH('Savings from Apr 13 to Feb 14'!G255,Workings!A:A,0))))*M255</f>
        <v>0</v>
      </c>
    </row>
    <row r="256" spans="1:29" hidden="1" x14ac:dyDescent="0.25">
      <c r="A256" s="22">
        <v>254</v>
      </c>
      <c r="B256" s="1" t="s">
        <v>98</v>
      </c>
      <c r="C256" s="20">
        <v>41410</v>
      </c>
      <c r="D256" s="1" t="s">
        <v>15</v>
      </c>
      <c r="E256" s="1" t="s">
        <v>96</v>
      </c>
      <c r="F256" s="1" t="s">
        <v>90</v>
      </c>
      <c r="G256" s="1" t="s">
        <v>91</v>
      </c>
      <c r="H256" s="1" t="s">
        <v>50</v>
      </c>
      <c r="I256" s="1" t="s">
        <v>23</v>
      </c>
      <c r="J256" s="1">
        <v>146</v>
      </c>
      <c r="K256" s="1" t="s">
        <v>23</v>
      </c>
      <c r="L256" s="1">
        <v>136</v>
      </c>
      <c r="M256" s="31">
        <v>2</v>
      </c>
      <c r="N256" s="2">
        <v>1</v>
      </c>
      <c r="O256" s="2">
        <f t="shared" si="38"/>
        <v>272</v>
      </c>
      <c r="P256" s="2">
        <f t="shared" si="48"/>
        <v>20</v>
      </c>
      <c r="Q256" s="1">
        <v>55.799210000000002</v>
      </c>
      <c r="R256" s="44">
        <f t="shared" si="39"/>
        <v>7588.6925600000004</v>
      </c>
      <c r="S256" s="34">
        <f t="shared" si="40"/>
        <v>15177.385120000001</v>
      </c>
      <c r="T256" s="3">
        <f t="shared" si="41"/>
        <v>1115.9842000000001</v>
      </c>
      <c r="U256" s="4">
        <f t="shared" si="42"/>
        <v>7.3529411764705885E-2</v>
      </c>
      <c r="V256" s="23">
        <f>MATCH(G256,Workings!A:A,0)</f>
        <v>50</v>
      </c>
      <c r="W256" s="22">
        <f>IF(R256&lt;INDEX(Workings!E:E,'Savings from Apr 13 to Feb 14'!V256),1,0)</f>
        <v>0</v>
      </c>
      <c r="X256" s="22">
        <f>IF(AND('Savings from Apr 13 to Feb 14'!R256&gt;INDEX(Workings!E:E,'Savings from Apr 13 to Feb 14'!V256),'Savings from Apr 13 to Feb 14'!R256&lt;INDEX(Workings!F:F,'Savings from Apr 13 to Feb 14'!V256)),1,0)</f>
        <v>1</v>
      </c>
      <c r="Y256" s="22">
        <f>IF(R256&gt;INDEX(Workings!F:F,'Savings from Apr 13 to Feb 14'!V256),1,0)</f>
        <v>0</v>
      </c>
      <c r="Z256" s="3">
        <f t="shared" si="43"/>
        <v>0</v>
      </c>
      <c r="AA256" s="3">
        <f t="shared" si="44"/>
        <v>15177.385120000001</v>
      </c>
      <c r="AB256" s="3">
        <f t="shared" si="45"/>
        <v>0</v>
      </c>
      <c r="AC256" s="3">
        <f>IF(AB256=0,0,(R256-INDEX(Workings!F:F,MATCH('Savings from Apr 13 to Feb 14'!G256,Workings!A:A,0))))*M256</f>
        <v>0</v>
      </c>
    </row>
    <row r="257" spans="1:31" hidden="1" x14ac:dyDescent="0.25">
      <c r="A257" s="22">
        <v>255</v>
      </c>
      <c r="B257" s="1" t="s">
        <v>111</v>
      </c>
      <c r="C257" s="5">
        <v>41403</v>
      </c>
      <c r="D257" s="1" t="s">
        <v>25</v>
      </c>
      <c r="E257" s="1" t="s">
        <v>26</v>
      </c>
      <c r="F257" s="1" t="s">
        <v>112</v>
      </c>
      <c r="G257" s="1" t="s">
        <v>113</v>
      </c>
      <c r="H257" s="1" t="s">
        <v>114</v>
      </c>
      <c r="I257" s="1" t="s">
        <v>23</v>
      </c>
      <c r="J257" s="1">
        <v>93</v>
      </c>
      <c r="K257" s="1" t="s">
        <v>23</v>
      </c>
      <c r="L257" s="1">
        <v>83</v>
      </c>
      <c r="M257" s="31">
        <v>2</v>
      </c>
      <c r="N257" s="2">
        <v>1</v>
      </c>
      <c r="O257" s="2">
        <f t="shared" si="38"/>
        <v>166</v>
      </c>
      <c r="P257" s="2">
        <f t="shared" si="48"/>
        <v>20</v>
      </c>
      <c r="Q257" s="1">
        <v>55.799210000000002</v>
      </c>
      <c r="R257" s="44">
        <f t="shared" si="39"/>
        <v>4631.3344299999999</v>
      </c>
      <c r="S257" s="34">
        <f t="shared" si="40"/>
        <v>9262.6688599999998</v>
      </c>
      <c r="T257" s="3">
        <f t="shared" si="41"/>
        <v>1115.9842000000001</v>
      </c>
      <c r="U257" s="4">
        <f t="shared" si="42"/>
        <v>0.12048192771084339</v>
      </c>
      <c r="V257" s="23">
        <f>MATCH(G257,Workings!A:A,0)</f>
        <v>43</v>
      </c>
      <c r="W257" s="22">
        <f>IF(R257&lt;INDEX(Workings!E:E,'Savings from Apr 13 to Feb 14'!V257),1,0)</f>
        <v>0</v>
      </c>
      <c r="X257" s="22">
        <f>IF(AND('Savings from Apr 13 to Feb 14'!R257&gt;INDEX(Workings!E:E,'Savings from Apr 13 to Feb 14'!V257),'Savings from Apr 13 to Feb 14'!R257&lt;INDEX(Workings!F:F,'Savings from Apr 13 to Feb 14'!V257)),1,0)</f>
        <v>1</v>
      </c>
      <c r="Y257" s="22">
        <f>IF(R257&gt;INDEX(Workings!F:F,'Savings from Apr 13 to Feb 14'!V257),1,0)</f>
        <v>0</v>
      </c>
      <c r="Z257" s="3">
        <f t="shared" si="43"/>
        <v>0</v>
      </c>
      <c r="AA257" s="3">
        <f t="shared" si="44"/>
        <v>9262.6688599999998</v>
      </c>
      <c r="AB257" s="3">
        <f t="shared" si="45"/>
        <v>0</v>
      </c>
      <c r="AC257" s="3">
        <f>IF(AB257=0,0,(R257-INDEX(Workings!F:F,MATCH('Savings from Apr 13 to Feb 14'!G257,Workings!A:A,0))))*M257</f>
        <v>0</v>
      </c>
    </row>
    <row r="258" spans="1:31" hidden="1" x14ac:dyDescent="0.25">
      <c r="A258" s="22">
        <v>256</v>
      </c>
      <c r="B258" s="1" t="s">
        <v>461</v>
      </c>
      <c r="C258" s="1" t="s">
        <v>462</v>
      </c>
      <c r="D258" s="1" t="s">
        <v>15</v>
      </c>
      <c r="E258" s="1" t="s">
        <v>463</v>
      </c>
      <c r="F258" s="1" t="s">
        <v>112</v>
      </c>
      <c r="G258" s="1" t="s">
        <v>113</v>
      </c>
      <c r="H258" s="1" t="s">
        <v>114</v>
      </c>
      <c r="I258" s="1" t="s">
        <v>23</v>
      </c>
      <c r="J258" s="1">
        <v>83</v>
      </c>
      <c r="K258" s="1" t="s">
        <v>23</v>
      </c>
      <c r="L258" s="1">
        <v>73</v>
      </c>
      <c r="M258" s="31">
        <v>3</v>
      </c>
      <c r="N258" s="2">
        <v>1</v>
      </c>
      <c r="O258" s="2">
        <f t="shared" si="38"/>
        <v>219</v>
      </c>
      <c r="P258" s="2">
        <f t="shared" si="48"/>
        <v>30</v>
      </c>
      <c r="Q258" s="1">
        <v>61.917879999999997</v>
      </c>
      <c r="R258" s="44">
        <f t="shared" si="39"/>
        <v>4520.0052399999995</v>
      </c>
      <c r="S258" s="34">
        <f t="shared" si="40"/>
        <v>13560.015719999999</v>
      </c>
      <c r="T258" s="3">
        <f t="shared" si="41"/>
        <v>1857.5364</v>
      </c>
      <c r="U258" s="4">
        <f t="shared" si="42"/>
        <v>0.13698630136986301</v>
      </c>
      <c r="V258" s="23">
        <f>MATCH(G258,Workings!A:A,0)</f>
        <v>43</v>
      </c>
      <c r="W258" s="22">
        <f>IF(R258&lt;INDEX(Workings!E:E,'Savings from Apr 13 to Feb 14'!V258),1,0)</f>
        <v>0</v>
      </c>
      <c r="X258" s="22">
        <f>IF(AND('Savings from Apr 13 to Feb 14'!R258&gt;INDEX(Workings!E:E,'Savings from Apr 13 to Feb 14'!V258),'Savings from Apr 13 to Feb 14'!R258&lt;INDEX(Workings!F:F,'Savings from Apr 13 to Feb 14'!V258)),1,0)</f>
        <v>1</v>
      </c>
      <c r="Y258" s="22">
        <f>IF(R258&gt;INDEX(Workings!F:F,'Savings from Apr 13 to Feb 14'!V258),1,0)</f>
        <v>0</v>
      </c>
      <c r="Z258" s="3">
        <f t="shared" si="43"/>
        <v>0</v>
      </c>
      <c r="AA258" s="3">
        <f t="shared" si="44"/>
        <v>13560.015719999999</v>
      </c>
      <c r="AB258" s="3">
        <f t="shared" si="45"/>
        <v>0</v>
      </c>
      <c r="AC258" s="3">
        <f>IF(AB258=0,0,(R258-INDEX(Workings!F:F,MATCH('Savings from Apr 13 to Feb 14'!G258,Workings!A:A,0))))*M258</f>
        <v>0</v>
      </c>
    </row>
    <row r="259" spans="1:31" hidden="1" x14ac:dyDescent="0.25">
      <c r="A259" s="22">
        <v>257</v>
      </c>
      <c r="B259" s="1" t="s">
        <v>250</v>
      </c>
      <c r="C259" s="1" t="s">
        <v>251</v>
      </c>
      <c r="D259" s="1" t="s">
        <v>15</v>
      </c>
      <c r="E259" s="1" t="s">
        <v>252</v>
      </c>
      <c r="F259" s="1" t="s">
        <v>253</v>
      </c>
      <c r="G259" s="1" t="s">
        <v>254</v>
      </c>
      <c r="H259" s="1" t="s">
        <v>255</v>
      </c>
      <c r="I259" s="1" t="s">
        <v>23</v>
      </c>
      <c r="J259" s="1">
        <v>209</v>
      </c>
      <c r="K259" s="1" t="s">
        <v>23</v>
      </c>
      <c r="L259" s="1">
        <v>199</v>
      </c>
      <c r="M259" s="31">
        <v>3</v>
      </c>
      <c r="N259" s="2">
        <v>1</v>
      </c>
      <c r="O259" s="2">
        <f t="shared" ref="O259:O309" si="49">(L259*M259)*N259</f>
        <v>597</v>
      </c>
      <c r="P259" s="2">
        <f t="shared" si="48"/>
        <v>30</v>
      </c>
      <c r="Q259" s="1">
        <v>62.243479999999998</v>
      </c>
      <c r="R259" s="44">
        <f t="shared" ref="R259:R309" si="50">S259/M259</f>
        <v>12386.452519999999</v>
      </c>
      <c r="S259" s="34">
        <f t="shared" ref="S259:S309" si="51">O259*Q259</f>
        <v>37159.357559999997</v>
      </c>
      <c r="T259" s="3">
        <f t="shared" ref="T259:T309" si="52">P259*Q259</f>
        <v>1867.3044</v>
      </c>
      <c r="U259" s="4">
        <f t="shared" ref="U259:U309" si="53">T259/S259</f>
        <v>5.0251256281407038E-2</v>
      </c>
      <c r="V259" s="23">
        <f>MATCH(G259,Workings!A:A,0)</f>
        <v>31</v>
      </c>
      <c r="W259" s="22">
        <f>IF(R259&lt;INDEX(Workings!E:E,'Savings from Apr 13 to Feb 14'!V259),1,0)</f>
        <v>0</v>
      </c>
      <c r="X259" s="22">
        <f>IF(AND('Savings from Apr 13 to Feb 14'!R259&gt;INDEX(Workings!E:E,'Savings from Apr 13 to Feb 14'!V259),'Savings from Apr 13 to Feb 14'!R259&lt;INDEX(Workings!F:F,'Savings from Apr 13 to Feb 14'!V259)),1,0)</f>
        <v>0</v>
      </c>
      <c r="Y259" s="22">
        <f>IF(R259&gt;INDEX(Workings!F:F,'Savings from Apr 13 to Feb 14'!V259),1,0)</f>
        <v>1</v>
      </c>
      <c r="Z259" s="3">
        <f t="shared" si="43"/>
        <v>0</v>
      </c>
      <c r="AA259" s="3">
        <f t="shared" si="44"/>
        <v>0</v>
      </c>
      <c r="AB259" s="3">
        <f t="shared" si="45"/>
        <v>37159.357559999997</v>
      </c>
      <c r="AC259" s="3">
        <f>IF(AB259=0,0,(R259-INDEX(Workings!F:F,MATCH('Savings from Apr 13 to Feb 14'!G259,Workings!A:A,0))))*M259</f>
        <v>739.35755999999674</v>
      </c>
    </row>
    <row r="260" spans="1:31" hidden="1" x14ac:dyDescent="0.25">
      <c r="A260" s="22">
        <v>258</v>
      </c>
      <c r="B260" s="1" t="s">
        <v>256</v>
      </c>
      <c r="C260" s="1" t="s">
        <v>251</v>
      </c>
      <c r="D260" s="1" t="s">
        <v>15</v>
      </c>
      <c r="E260" s="1" t="s">
        <v>66</v>
      </c>
      <c r="F260" s="1" t="s">
        <v>253</v>
      </c>
      <c r="G260" s="1" t="s">
        <v>254</v>
      </c>
      <c r="H260" s="1" t="s">
        <v>255</v>
      </c>
      <c r="I260" s="1" t="s">
        <v>23</v>
      </c>
      <c r="J260" s="1">
        <v>209</v>
      </c>
      <c r="K260" s="1" t="s">
        <v>23</v>
      </c>
      <c r="L260" s="1">
        <v>199</v>
      </c>
      <c r="M260" s="31">
        <v>4</v>
      </c>
      <c r="N260" s="2">
        <v>1</v>
      </c>
      <c r="O260" s="2">
        <f t="shared" si="49"/>
        <v>796</v>
      </c>
      <c r="P260" s="2">
        <f t="shared" si="48"/>
        <v>40</v>
      </c>
      <c r="Q260" s="1">
        <v>62.243479999999998</v>
      </c>
      <c r="R260" s="44">
        <f t="shared" si="50"/>
        <v>12386.452519999999</v>
      </c>
      <c r="S260" s="34">
        <f t="shared" si="51"/>
        <v>49545.810079999996</v>
      </c>
      <c r="T260" s="3">
        <f t="shared" si="52"/>
        <v>2489.7392</v>
      </c>
      <c r="U260" s="4">
        <f t="shared" si="53"/>
        <v>5.0251256281407038E-2</v>
      </c>
      <c r="V260" s="23">
        <f>MATCH(G260,Workings!A:A,0)</f>
        <v>31</v>
      </c>
      <c r="W260" s="22">
        <f>IF(R260&lt;INDEX(Workings!E:E,'Savings from Apr 13 to Feb 14'!V260),1,0)</f>
        <v>0</v>
      </c>
      <c r="X260" s="22">
        <f>IF(AND('Savings from Apr 13 to Feb 14'!R260&gt;INDEX(Workings!E:E,'Savings from Apr 13 to Feb 14'!V260),'Savings from Apr 13 to Feb 14'!R260&lt;INDEX(Workings!F:F,'Savings from Apr 13 to Feb 14'!V260)),1,0)</f>
        <v>0</v>
      </c>
      <c r="Y260" s="22">
        <f>IF(R260&gt;INDEX(Workings!F:F,'Savings from Apr 13 to Feb 14'!V260),1,0)</f>
        <v>1</v>
      </c>
      <c r="Z260" s="3">
        <f t="shared" si="43"/>
        <v>0</v>
      </c>
      <c r="AA260" s="3">
        <f t="shared" si="44"/>
        <v>0</v>
      </c>
      <c r="AB260" s="3">
        <f t="shared" si="45"/>
        <v>49545.810079999996</v>
      </c>
      <c r="AC260" s="3">
        <f>IF(AB260=0,0,(R260-INDEX(Workings!F:F,MATCH('Savings from Apr 13 to Feb 14'!G260,Workings!A:A,0))))*M260</f>
        <v>985.81007999999565</v>
      </c>
    </row>
    <row r="261" spans="1:31" hidden="1" x14ac:dyDescent="0.25">
      <c r="A261" s="22">
        <v>259</v>
      </c>
      <c r="B261" s="1" t="s">
        <v>701</v>
      </c>
      <c r="C261" s="5">
        <v>41691</v>
      </c>
      <c r="D261" s="1" t="s">
        <v>569</v>
      </c>
      <c r="E261" s="1" t="s">
        <v>702</v>
      </c>
      <c r="F261" s="1" t="s">
        <v>703</v>
      </c>
      <c r="G261" s="1" t="s">
        <v>254</v>
      </c>
      <c r="H261" s="1" t="s">
        <v>704</v>
      </c>
      <c r="I261" s="1" t="s">
        <v>23</v>
      </c>
      <c r="J261" s="1">
        <v>137</v>
      </c>
      <c r="K261" s="1" t="s">
        <v>23</v>
      </c>
      <c r="L261" s="1">
        <v>127</v>
      </c>
      <c r="M261" s="31">
        <v>3</v>
      </c>
      <c r="N261" s="2">
        <v>1</v>
      </c>
      <c r="O261" s="2">
        <f t="shared" si="49"/>
        <v>381</v>
      </c>
      <c r="P261" s="2">
        <f t="shared" si="48"/>
        <v>30</v>
      </c>
      <c r="Q261" s="1">
        <v>61.901910000000001</v>
      </c>
      <c r="R261" s="44">
        <f t="shared" si="50"/>
        <v>7861.5425700000005</v>
      </c>
      <c r="S261" s="34">
        <f t="shared" si="51"/>
        <v>23584.627710000001</v>
      </c>
      <c r="T261" s="3">
        <f t="shared" si="52"/>
        <v>1857.0572999999999</v>
      </c>
      <c r="U261" s="4">
        <f t="shared" si="53"/>
        <v>7.874015748031496E-2</v>
      </c>
      <c r="V261" s="23">
        <f>MATCH(G261,Workings!A:A,0)</f>
        <v>31</v>
      </c>
      <c r="W261" s="22">
        <f>IF(R261&lt;INDEX(Workings!E:E,'Savings from Apr 13 to Feb 14'!V261),1,0)</f>
        <v>1</v>
      </c>
      <c r="X261" s="22">
        <f>IF(AND('Savings from Apr 13 to Feb 14'!R261&gt;INDEX(Workings!E:E,'Savings from Apr 13 to Feb 14'!V261),'Savings from Apr 13 to Feb 14'!R261&lt;INDEX(Workings!F:F,'Savings from Apr 13 to Feb 14'!V261)),1,0)</f>
        <v>0</v>
      </c>
      <c r="Y261" s="22">
        <f>IF(R261&gt;INDEX(Workings!F:F,'Savings from Apr 13 to Feb 14'!V261),1,0)</f>
        <v>0</v>
      </c>
      <c r="Z261" s="3">
        <f t="shared" si="43"/>
        <v>23584.627710000001</v>
      </c>
      <c r="AA261" s="3">
        <f t="shared" si="44"/>
        <v>0</v>
      </c>
      <c r="AB261" s="3">
        <f t="shared" si="45"/>
        <v>0</v>
      </c>
      <c r="AC261" s="3">
        <f>IF(AB261=0,0,(R261-INDEX(Workings!F:F,MATCH('Savings from Apr 13 to Feb 14'!G261,Workings!A:A,0))))*M261</f>
        <v>0</v>
      </c>
    </row>
    <row r="262" spans="1:31" hidden="1" x14ac:dyDescent="0.25">
      <c r="A262" s="22">
        <v>260</v>
      </c>
      <c r="B262" s="1" t="s">
        <v>663</v>
      </c>
      <c r="C262" s="5">
        <v>41655</v>
      </c>
      <c r="D262" s="1" t="s">
        <v>15</v>
      </c>
      <c r="E262" s="1" t="s">
        <v>664</v>
      </c>
      <c r="F262" s="1" t="s">
        <v>665</v>
      </c>
      <c r="G262" s="1" t="s">
        <v>666</v>
      </c>
      <c r="H262" s="1" t="s">
        <v>478</v>
      </c>
      <c r="I262" s="1" t="s">
        <v>23</v>
      </c>
      <c r="J262" s="1">
        <v>168</v>
      </c>
      <c r="K262" s="1" t="s">
        <v>23</v>
      </c>
      <c r="L262" s="1">
        <v>158</v>
      </c>
      <c r="M262" s="31">
        <v>2</v>
      </c>
      <c r="N262" s="2">
        <v>1</v>
      </c>
      <c r="O262" s="2">
        <f t="shared" si="49"/>
        <v>316</v>
      </c>
      <c r="P262" s="2">
        <f t="shared" si="48"/>
        <v>20</v>
      </c>
      <c r="Q262" s="1">
        <v>61.901910000000001</v>
      </c>
      <c r="R262" s="44">
        <f t="shared" si="50"/>
        <v>9780.5017800000005</v>
      </c>
      <c r="S262" s="34">
        <f t="shared" si="51"/>
        <v>19561.003560000001</v>
      </c>
      <c r="T262" s="3">
        <f t="shared" si="52"/>
        <v>1238.0382</v>
      </c>
      <c r="U262" s="4">
        <f t="shared" si="53"/>
        <v>6.3291139240506319E-2</v>
      </c>
      <c r="V262" s="23">
        <f>MATCH(G262,Workings!A:A,0)</f>
        <v>60</v>
      </c>
      <c r="W262" s="22">
        <f>IF(R262&lt;INDEX(Workings!E:E,'Savings from Apr 13 to Feb 14'!V262),1,0)</f>
        <v>0</v>
      </c>
      <c r="X262" s="22">
        <f>IF(AND('Savings from Apr 13 to Feb 14'!R262&gt;INDEX(Workings!E:E,'Savings from Apr 13 to Feb 14'!V262),'Savings from Apr 13 to Feb 14'!R262&lt;INDEX(Workings!F:F,'Savings from Apr 13 to Feb 14'!V262)),1,0)</f>
        <v>1</v>
      </c>
      <c r="Y262" s="22">
        <f>IF(R262&gt;INDEX(Workings!F:F,'Savings from Apr 13 to Feb 14'!V262),1,0)</f>
        <v>0</v>
      </c>
      <c r="Z262" s="3">
        <f t="shared" si="43"/>
        <v>0</v>
      </c>
      <c r="AA262" s="3">
        <f t="shared" si="44"/>
        <v>19561.003560000001</v>
      </c>
      <c r="AB262" s="3">
        <f t="shared" si="45"/>
        <v>0</v>
      </c>
      <c r="AC262" s="3">
        <f>IF(AB262=0,0,(R262-INDEX(Workings!F:F,MATCH('Savings from Apr 13 to Feb 14'!G262,Workings!A:A,0))))*M262</f>
        <v>0</v>
      </c>
    </row>
    <row r="263" spans="1:31" hidden="1" x14ac:dyDescent="0.25">
      <c r="A263" s="22">
        <v>261</v>
      </c>
      <c r="B263" s="1" t="s">
        <v>51</v>
      </c>
      <c r="C263" s="5">
        <v>41368</v>
      </c>
      <c r="D263" s="1" t="s">
        <v>25</v>
      </c>
      <c r="E263" s="1" t="s">
        <v>26</v>
      </c>
      <c r="F263" s="1" t="s">
        <v>52</v>
      </c>
      <c r="G263" s="1" t="s">
        <v>53</v>
      </c>
      <c r="H263" s="1" t="s">
        <v>54</v>
      </c>
      <c r="I263" s="1" t="s">
        <v>23</v>
      </c>
      <c r="J263" s="1">
        <v>100</v>
      </c>
      <c r="K263" s="1" t="s">
        <v>23</v>
      </c>
      <c r="L263" s="1">
        <v>96.1</v>
      </c>
      <c r="M263" s="31">
        <v>2</v>
      </c>
      <c r="N263" s="2">
        <v>1</v>
      </c>
      <c r="O263" s="2">
        <f t="shared" si="49"/>
        <v>192.2</v>
      </c>
      <c r="P263" s="2">
        <f t="shared" si="48"/>
        <v>7.8000000000000114</v>
      </c>
      <c r="Q263" s="1">
        <v>55.799210000000002</v>
      </c>
      <c r="R263" s="44">
        <f t="shared" si="50"/>
        <v>5362.3040810000002</v>
      </c>
      <c r="S263" s="34">
        <f t="shared" si="51"/>
        <v>10724.608162</v>
      </c>
      <c r="T263" s="3">
        <f t="shared" si="52"/>
        <v>435.23383800000067</v>
      </c>
      <c r="U263" s="4">
        <f t="shared" si="53"/>
        <v>4.0582726326743035E-2</v>
      </c>
      <c r="V263" s="23">
        <f>MATCH(G263,Workings!A:A,0)</f>
        <v>6</v>
      </c>
      <c r="W263" s="22">
        <f>IF(R263&lt;INDEX(Workings!E:E,'Savings from Apr 13 to Feb 14'!V263),1,0)</f>
        <v>1</v>
      </c>
      <c r="X263" s="22">
        <f>IF(AND('Savings from Apr 13 to Feb 14'!R263&gt;INDEX(Workings!E:E,'Savings from Apr 13 to Feb 14'!V263),'Savings from Apr 13 to Feb 14'!R263&lt;INDEX(Workings!F:F,'Savings from Apr 13 to Feb 14'!V263)),1,0)</f>
        <v>0</v>
      </c>
      <c r="Y263" s="22">
        <f>IF(R263&gt;INDEX(Workings!F:F,'Savings from Apr 13 to Feb 14'!V263),1,0)</f>
        <v>0</v>
      </c>
      <c r="Z263" s="3">
        <f t="shared" si="43"/>
        <v>10724.608162</v>
      </c>
      <c r="AA263" s="3">
        <f t="shared" si="44"/>
        <v>0</v>
      </c>
      <c r="AB263" s="3">
        <f t="shared" si="45"/>
        <v>0</v>
      </c>
      <c r="AC263" s="3">
        <f>IF(AB263=0,0,(R263-INDEX(Workings!F:F,MATCH('Savings from Apr 13 to Feb 14'!G263,Workings!A:A,0))))*M263</f>
        <v>0</v>
      </c>
    </row>
    <row r="264" spans="1:31" hidden="1" x14ac:dyDescent="0.25">
      <c r="A264" s="22">
        <v>262</v>
      </c>
      <c r="B264" s="1" t="s">
        <v>115</v>
      </c>
      <c r="C264" s="5">
        <v>41403</v>
      </c>
      <c r="D264" s="1" t="s">
        <v>25</v>
      </c>
      <c r="E264" s="1" t="s">
        <v>26</v>
      </c>
      <c r="F264" s="1" t="s">
        <v>52</v>
      </c>
      <c r="G264" s="1" t="s">
        <v>53</v>
      </c>
      <c r="H264" s="1" t="s">
        <v>54</v>
      </c>
      <c r="I264" s="1" t="s">
        <v>116</v>
      </c>
      <c r="J264" s="1">
        <v>157</v>
      </c>
      <c r="K264" s="1" t="s">
        <v>116</v>
      </c>
      <c r="L264" s="1">
        <v>147</v>
      </c>
      <c r="M264" s="31">
        <v>1</v>
      </c>
      <c r="N264" s="2">
        <v>0.80105000000000004</v>
      </c>
      <c r="O264" s="2">
        <f t="shared" si="49"/>
        <v>117.75435</v>
      </c>
      <c r="P264" s="2">
        <f t="shared" si="48"/>
        <v>8.0105000000000004</v>
      </c>
      <c r="Q264" s="1">
        <v>55.799210000000002</v>
      </c>
      <c r="R264" s="44">
        <f t="shared" si="50"/>
        <v>6570.5997040635002</v>
      </c>
      <c r="S264" s="34">
        <f t="shared" si="51"/>
        <v>6570.5997040635002</v>
      </c>
      <c r="T264" s="3">
        <f t="shared" si="52"/>
        <v>446.97957170500001</v>
      </c>
      <c r="U264" s="4">
        <f t="shared" si="53"/>
        <v>6.8027210884353748E-2</v>
      </c>
      <c r="V264" s="23">
        <f>MATCH(G264,Workings!A:A,0)</f>
        <v>6</v>
      </c>
      <c r="W264" s="22">
        <f>IF(R264&lt;INDEX(Workings!E:E,'Savings from Apr 13 to Feb 14'!V264),1,0)</f>
        <v>1</v>
      </c>
      <c r="X264" s="22">
        <f>IF(AND('Savings from Apr 13 to Feb 14'!R264&gt;INDEX(Workings!E:E,'Savings from Apr 13 to Feb 14'!V264),'Savings from Apr 13 to Feb 14'!R264&lt;INDEX(Workings!F:F,'Savings from Apr 13 to Feb 14'!V264)),1,0)</f>
        <v>0</v>
      </c>
      <c r="Y264" s="22">
        <f>IF(R264&gt;INDEX(Workings!F:F,'Savings from Apr 13 to Feb 14'!V264),1,0)</f>
        <v>0</v>
      </c>
      <c r="Z264" s="3">
        <f t="shared" si="43"/>
        <v>6570.5997040635002</v>
      </c>
      <c r="AA264" s="3">
        <f t="shared" si="44"/>
        <v>0</v>
      </c>
      <c r="AB264" s="3">
        <f t="shared" si="45"/>
        <v>0</v>
      </c>
      <c r="AC264" s="3">
        <f>IF(AB264=0,0,(R264-INDEX(Workings!F:F,MATCH('Savings from Apr 13 to Feb 14'!G264,Workings!A:A,0))))*M264</f>
        <v>0</v>
      </c>
    </row>
    <row r="265" spans="1:31" hidden="1" x14ac:dyDescent="0.25">
      <c r="A265" s="22">
        <v>263</v>
      </c>
      <c r="B265" s="1" t="s">
        <v>186</v>
      </c>
      <c r="C265" s="1" t="s">
        <v>187</v>
      </c>
      <c r="D265" s="1" t="s">
        <v>25</v>
      </c>
      <c r="E265" s="1" t="s">
        <v>35</v>
      </c>
      <c r="F265" s="1" t="s">
        <v>188</v>
      </c>
      <c r="G265" s="1" t="s">
        <v>53</v>
      </c>
      <c r="H265" s="1" t="s">
        <v>54</v>
      </c>
      <c r="I265" s="1" t="s">
        <v>23</v>
      </c>
      <c r="J265" s="1">
        <v>200</v>
      </c>
      <c r="K265" s="1" t="s">
        <v>23</v>
      </c>
      <c r="L265" s="1">
        <v>190</v>
      </c>
      <c r="M265" s="31">
        <v>4</v>
      </c>
      <c r="N265" s="2">
        <v>1</v>
      </c>
      <c r="O265" s="2">
        <f t="shared" si="49"/>
        <v>760</v>
      </c>
      <c r="P265" s="2">
        <f t="shared" si="48"/>
        <v>40</v>
      </c>
      <c r="Q265" s="1">
        <v>62.243479999999998</v>
      </c>
      <c r="R265" s="44">
        <f t="shared" si="50"/>
        <v>11826.261199999999</v>
      </c>
      <c r="S265" s="34">
        <f t="shared" si="51"/>
        <v>47305.044799999996</v>
      </c>
      <c r="T265" s="3">
        <f t="shared" si="52"/>
        <v>2489.7392</v>
      </c>
      <c r="U265" s="4">
        <f t="shared" si="53"/>
        <v>5.2631578947368425E-2</v>
      </c>
      <c r="V265" s="23">
        <f>MATCH(G265,Workings!A:A,0)</f>
        <v>6</v>
      </c>
      <c r="W265" s="22">
        <f>IF(R265&lt;INDEX(Workings!E:E,'Savings from Apr 13 to Feb 14'!V265),1,0)</f>
        <v>0</v>
      </c>
      <c r="X265" s="22">
        <f>IF(AND('Savings from Apr 13 to Feb 14'!R265&gt;INDEX(Workings!E:E,'Savings from Apr 13 to Feb 14'!V265),'Savings from Apr 13 to Feb 14'!R265&lt;INDEX(Workings!F:F,'Savings from Apr 13 to Feb 14'!V265)),1,0)</f>
        <v>0</v>
      </c>
      <c r="Y265" s="22">
        <f>IF(R265&gt;INDEX(Workings!F:F,'Savings from Apr 13 to Feb 14'!V265),1,0)</f>
        <v>1</v>
      </c>
      <c r="Z265" s="3">
        <f t="shared" ref="Z265:Z309" si="54">IF(W265=1,$R265,0)*M265</f>
        <v>0</v>
      </c>
      <c r="AA265" s="3">
        <f t="shared" ref="AA265:AA309" si="55">IF(X265=1,$R265,0)*M265</f>
        <v>0</v>
      </c>
      <c r="AB265" s="3">
        <f t="shared" ref="AB265:AB309" si="56">IF(Y265=1,$R265,0)*M265</f>
        <v>47305.044799999996</v>
      </c>
      <c r="AC265" s="3">
        <f>IF(AB265=0,0,(R265-INDEX(Workings!F:F,MATCH('Savings from Apr 13 to Feb 14'!G265,Workings!A:A,0))))*M265</f>
        <v>2505.044799999996</v>
      </c>
      <c r="AD265" s="42"/>
      <c r="AE265" s="42"/>
    </row>
    <row r="266" spans="1:31" hidden="1" x14ac:dyDescent="0.25">
      <c r="A266" s="22">
        <v>264</v>
      </c>
      <c r="B266" s="1" t="s">
        <v>272</v>
      </c>
      <c r="C266" s="5">
        <v>41514</v>
      </c>
      <c r="D266" s="1" t="s">
        <v>25</v>
      </c>
      <c r="E266" s="1" t="s">
        <v>273</v>
      </c>
      <c r="F266" s="1" t="s">
        <v>188</v>
      </c>
      <c r="G266" s="1" t="s">
        <v>53</v>
      </c>
      <c r="H266" s="1" t="s">
        <v>54</v>
      </c>
      <c r="I266" s="1" t="s">
        <v>23</v>
      </c>
      <c r="J266" s="1">
        <v>189</v>
      </c>
      <c r="K266" s="1" t="s">
        <v>23</v>
      </c>
      <c r="L266" s="1">
        <v>179</v>
      </c>
      <c r="M266" s="31">
        <v>2</v>
      </c>
      <c r="N266" s="2">
        <v>1</v>
      </c>
      <c r="O266" s="2">
        <f t="shared" si="49"/>
        <v>358</v>
      </c>
      <c r="P266" s="2">
        <f t="shared" si="48"/>
        <v>20</v>
      </c>
      <c r="Q266" s="1">
        <v>62.243479999999998</v>
      </c>
      <c r="R266" s="44">
        <f t="shared" si="50"/>
        <v>11141.582919999999</v>
      </c>
      <c r="S266" s="34">
        <f t="shared" si="51"/>
        <v>22283.165839999998</v>
      </c>
      <c r="T266" s="3">
        <f t="shared" si="52"/>
        <v>1244.8696</v>
      </c>
      <c r="U266" s="4">
        <f t="shared" si="53"/>
        <v>5.5865921787709501E-2</v>
      </c>
      <c r="V266" s="23">
        <f>MATCH(G266,Workings!A:A,0)</f>
        <v>6</v>
      </c>
      <c r="W266" s="22">
        <f>IF(R266&lt;INDEX(Workings!E:E,'Savings from Apr 13 to Feb 14'!V266),1,0)</f>
        <v>0</v>
      </c>
      <c r="X266" s="22">
        <f>IF(AND('Savings from Apr 13 to Feb 14'!R266&gt;INDEX(Workings!E:E,'Savings from Apr 13 to Feb 14'!V266),'Savings from Apr 13 to Feb 14'!R266&lt;INDEX(Workings!F:F,'Savings from Apr 13 to Feb 14'!V266)),1,0)</f>
        <v>1</v>
      </c>
      <c r="Y266" s="22">
        <f>IF(R266&gt;INDEX(Workings!F:F,'Savings from Apr 13 to Feb 14'!V266),1,0)</f>
        <v>0</v>
      </c>
      <c r="Z266" s="3">
        <f t="shared" si="54"/>
        <v>0</v>
      </c>
      <c r="AA266" s="3">
        <f t="shared" si="55"/>
        <v>22283.165839999998</v>
      </c>
      <c r="AB266" s="3">
        <f t="shared" si="56"/>
        <v>0</v>
      </c>
      <c r="AC266" s="3">
        <f>IF(AB266=0,0,(R266-INDEX(Workings!F:F,MATCH('Savings from Apr 13 to Feb 14'!G266,Workings!A:A,0))))*M266</f>
        <v>0</v>
      </c>
    </row>
    <row r="267" spans="1:31" hidden="1" x14ac:dyDescent="0.25">
      <c r="A267" s="22">
        <v>265</v>
      </c>
      <c r="B267" s="1" t="s">
        <v>295</v>
      </c>
      <c r="C267" s="5">
        <v>41499</v>
      </c>
      <c r="D267" s="1" t="s">
        <v>25</v>
      </c>
      <c r="E267" s="1" t="s">
        <v>26</v>
      </c>
      <c r="F267" s="1" t="s">
        <v>296</v>
      </c>
      <c r="G267" s="1" t="s">
        <v>53</v>
      </c>
      <c r="H267" s="1" t="s">
        <v>54</v>
      </c>
      <c r="I267" s="1" t="s">
        <v>116</v>
      </c>
      <c r="J267" s="1">
        <v>180</v>
      </c>
      <c r="K267" s="1" t="s">
        <v>116</v>
      </c>
      <c r="L267" s="1">
        <v>170</v>
      </c>
      <c r="M267" s="31">
        <v>3</v>
      </c>
      <c r="N267" s="2">
        <v>0.78891999999999995</v>
      </c>
      <c r="O267" s="2">
        <f t="shared" si="49"/>
        <v>402.3492</v>
      </c>
      <c r="P267" s="2">
        <f t="shared" si="48"/>
        <v>23.6676</v>
      </c>
      <c r="Q267" s="1">
        <v>62.243479999999998</v>
      </c>
      <c r="R267" s="44">
        <f t="shared" si="50"/>
        <v>8347.8714610719999</v>
      </c>
      <c r="S267" s="34">
        <f t="shared" si="51"/>
        <v>25043.614383215998</v>
      </c>
      <c r="T267" s="3">
        <f t="shared" si="52"/>
        <v>1473.1537872480001</v>
      </c>
      <c r="U267" s="4">
        <f t="shared" si="53"/>
        <v>5.8823529411764712E-2</v>
      </c>
      <c r="V267" s="23">
        <f>MATCH(G267,Workings!A:A,0)</f>
        <v>6</v>
      </c>
      <c r="W267" s="22">
        <f>IF(R267&lt;INDEX(Workings!E:E,'Savings from Apr 13 to Feb 14'!V267),1,0)</f>
        <v>1</v>
      </c>
      <c r="X267" s="22">
        <f>IF(AND('Savings from Apr 13 to Feb 14'!R267&gt;INDEX(Workings!E:E,'Savings from Apr 13 to Feb 14'!V267),'Savings from Apr 13 to Feb 14'!R267&lt;INDEX(Workings!F:F,'Savings from Apr 13 to Feb 14'!V267)),1,0)</f>
        <v>0</v>
      </c>
      <c r="Y267" s="22">
        <f>IF(R267&gt;INDEX(Workings!F:F,'Savings from Apr 13 to Feb 14'!V267),1,0)</f>
        <v>0</v>
      </c>
      <c r="Z267" s="3">
        <f t="shared" si="54"/>
        <v>25043.614383216001</v>
      </c>
      <c r="AA267" s="3">
        <f t="shared" si="55"/>
        <v>0</v>
      </c>
      <c r="AB267" s="3">
        <f t="shared" si="56"/>
        <v>0</v>
      </c>
      <c r="AC267" s="3">
        <f>IF(AB267=0,0,(R267-INDEX(Workings!F:F,MATCH('Savings from Apr 13 to Feb 14'!G267,Workings!A:A,0))))*M267</f>
        <v>0</v>
      </c>
    </row>
    <row r="268" spans="1:31" hidden="1" x14ac:dyDescent="0.25">
      <c r="A268" s="22">
        <v>266</v>
      </c>
      <c r="B268" s="1" t="s">
        <v>297</v>
      </c>
      <c r="C268" s="5">
        <v>41498</v>
      </c>
      <c r="D268" s="1" t="s">
        <v>25</v>
      </c>
      <c r="E268" s="1" t="s">
        <v>273</v>
      </c>
      <c r="F268" s="1" t="s">
        <v>298</v>
      </c>
      <c r="G268" s="1" t="s">
        <v>53</v>
      </c>
      <c r="H268" s="1" t="s">
        <v>54</v>
      </c>
      <c r="I268" s="1" t="s">
        <v>23</v>
      </c>
      <c r="J268" s="1">
        <v>168</v>
      </c>
      <c r="K268" s="1" t="s">
        <v>23</v>
      </c>
      <c r="L268" s="1">
        <v>158</v>
      </c>
      <c r="M268" s="31">
        <v>2</v>
      </c>
      <c r="N268" s="2">
        <v>1</v>
      </c>
      <c r="O268" s="2">
        <f t="shared" si="49"/>
        <v>316</v>
      </c>
      <c r="P268" s="2">
        <f t="shared" si="48"/>
        <v>20</v>
      </c>
      <c r="Q268" s="1">
        <v>62.243479999999998</v>
      </c>
      <c r="R268" s="44">
        <f t="shared" si="50"/>
        <v>9834.4698399999997</v>
      </c>
      <c r="S268" s="34">
        <f t="shared" si="51"/>
        <v>19668.939679999999</v>
      </c>
      <c r="T268" s="3">
        <f t="shared" si="52"/>
        <v>1244.8696</v>
      </c>
      <c r="U268" s="4">
        <f t="shared" si="53"/>
        <v>6.3291139240506333E-2</v>
      </c>
      <c r="V268" s="23">
        <f>MATCH(G268,Workings!A:A,0)</f>
        <v>6</v>
      </c>
      <c r="W268" s="22">
        <f>IF(R268&lt;INDEX(Workings!E:E,'Savings from Apr 13 to Feb 14'!V268),1,0)</f>
        <v>0</v>
      </c>
      <c r="X268" s="22">
        <f>IF(AND('Savings from Apr 13 to Feb 14'!R268&gt;INDEX(Workings!E:E,'Savings from Apr 13 to Feb 14'!V268),'Savings from Apr 13 to Feb 14'!R268&lt;INDEX(Workings!F:F,'Savings from Apr 13 to Feb 14'!V268)),1,0)</f>
        <v>1</v>
      </c>
      <c r="Y268" s="22">
        <f>IF(R268&gt;INDEX(Workings!F:F,'Savings from Apr 13 to Feb 14'!V268),1,0)</f>
        <v>0</v>
      </c>
      <c r="Z268" s="3">
        <f t="shared" si="54"/>
        <v>0</v>
      </c>
      <c r="AA268" s="3">
        <f t="shared" si="55"/>
        <v>19668.939679999999</v>
      </c>
      <c r="AB268" s="3">
        <f t="shared" si="56"/>
        <v>0</v>
      </c>
      <c r="AC268" s="3">
        <f>IF(AB268=0,0,(R268-INDEX(Workings!F:F,MATCH('Savings from Apr 13 to Feb 14'!G268,Workings!A:A,0))))*M268</f>
        <v>0</v>
      </c>
    </row>
    <row r="269" spans="1:31" hidden="1" x14ac:dyDescent="0.25">
      <c r="A269" s="22">
        <v>267</v>
      </c>
      <c r="B269" s="1" t="s">
        <v>299</v>
      </c>
      <c r="C269" s="5">
        <v>41498</v>
      </c>
      <c r="D269" s="1" t="s">
        <v>25</v>
      </c>
      <c r="E269" s="1" t="s">
        <v>230</v>
      </c>
      <c r="F269" s="1" t="s">
        <v>298</v>
      </c>
      <c r="G269" s="1" t="s">
        <v>53</v>
      </c>
      <c r="H269" s="1" t="s">
        <v>54</v>
      </c>
      <c r="I269" s="1" t="s">
        <v>23</v>
      </c>
      <c r="J269" s="1">
        <v>168</v>
      </c>
      <c r="K269" s="1" t="s">
        <v>23</v>
      </c>
      <c r="L269" s="1">
        <v>155</v>
      </c>
      <c r="M269" s="31">
        <v>2</v>
      </c>
      <c r="N269" s="2">
        <v>1</v>
      </c>
      <c r="O269" s="2">
        <f t="shared" si="49"/>
        <v>310</v>
      </c>
      <c r="P269" s="2">
        <f t="shared" si="48"/>
        <v>26</v>
      </c>
      <c r="Q269" s="1">
        <v>62.243479999999998</v>
      </c>
      <c r="R269" s="44">
        <f t="shared" si="50"/>
        <v>9647.7394000000004</v>
      </c>
      <c r="S269" s="34">
        <f t="shared" si="51"/>
        <v>19295.478800000001</v>
      </c>
      <c r="T269" s="3">
        <f t="shared" si="52"/>
        <v>1618.3304799999999</v>
      </c>
      <c r="U269" s="4">
        <f t="shared" si="53"/>
        <v>8.3870967741935476E-2</v>
      </c>
      <c r="V269" s="23">
        <f>MATCH(G269,Workings!A:A,0)</f>
        <v>6</v>
      </c>
      <c r="W269" s="22">
        <f>IF(R269&lt;INDEX(Workings!E:E,'Savings from Apr 13 to Feb 14'!V269),1,0)</f>
        <v>0</v>
      </c>
      <c r="X269" s="22">
        <f>IF(AND('Savings from Apr 13 to Feb 14'!R269&gt;INDEX(Workings!E:E,'Savings from Apr 13 to Feb 14'!V269),'Savings from Apr 13 to Feb 14'!R269&lt;INDEX(Workings!F:F,'Savings from Apr 13 to Feb 14'!V269)),1,0)</f>
        <v>1</v>
      </c>
      <c r="Y269" s="22">
        <f>IF(R269&gt;INDEX(Workings!F:F,'Savings from Apr 13 to Feb 14'!V269),1,0)</f>
        <v>0</v>
      </c>
      <c r="Z269" s="3">
        <f t="shared" si="54"/>
        <v>0</v>
      </c>
      <c r="AA269" s="3">
        <f t="shared" si="55"/>
        <v>19295.478800000001</v>
      </c>
      <c r="AB269" s="3">
        <f t="shared" si="56"/>
        <v>0</v>
      </c>
      <c r="AC269" s="3">
        <f>IF(AB269=0,0,(R269-INDEX(Workings!F:F,MATCH('Savings from Apr 13 to Feb 14'!G269,Workings!A:A,0))))*M269</f>
        <v>0</v>
      </c>
    </row>
    <row r="270" spans="1:31" hidden="1" x14ac:dyDescent="0.25">
      <c r="A270" s="22">
        <v>268</v>
      </c>
      <c r="B270" s="1" t="s">
        <v>326</v>
      </c>
      <c r="C270" s="5">
        <v>41487</v>
      </c>
      <c r="D270" s="1" t="s">
        <v>25</v>
      </c>
      <c r="E270" s="1" t="s">
        <v>273</v>
      </c>
      <c r="F270" s="1" t="s">
        <v>188</v>
      </c>
      <c r="G270" s="1" t="s">
        <v>53</v>
      </c>
      <c r="H270" s="1" t="s">
        <v>54</v>
      </c>
      <c r="I270" s="1" t="s">
        <v>23</v>
      </c>
      <c r="J270" s="1">
        <v>199</v>
      </c>
      <c r="K270" s="1" t="s">
        <v>23</v>
      </c>
      <c r="L270" s="1">
        <v>189</v>
      </c>
      <c r="M270" s="31">
        <v>3</v>
      </c>
      <c r="N270" s="2">
        <v>1</v>
      </c>
      <c r="O270" s="2">
        <f t="shared" si="49"/>
        <v>567</v>
      </c>
      <c r="P270" s="2">
        <f t="shared" si="48"/>
        <v>30</v>
      </c>
      <c r="Q270" s="1">
        <v>62.243479999999998</v>
      </c>
      <c r="R270" s="44">
        <f t="shared" si="50"/>
        <v>11764.017719999998</v>
      </c>
      <c r="S270" s="34">
        <f t="shared" si="51"/>
        <v>35292.053159999996</v>
      </c>
      <c r="T270" s="3">
        <f t="shared" si="52"/>
        <v>1867.3044</v>
      </c>
      <c r="U270" s="4">
        <f t="shared" si="53"/>
        <v>5.2910052910052914E-2</v>
      </c>
      <c r="V270" s="23">
        <f>MATCH(G270,Workings!A:A,0)</f>
        <v>6</v>
      </c>
      <c r="W270" s="22">
        <f>IF(R270&lt;INDEX(Workings!E:E,'Savings from Apr 13 to Feb 14'!V270),1,0)</f>
        <v>0</v>
      </c>
      <c r="X270" s="22">
        <f>IF(AND('Savings from Apr 13 to Feb 14'!R270&gt;INDEX(Workings!E:E,'Savings from Apr 13 to Feb 14'!V270),'Savings from Apr 13 to Feb 14'!R270&lt;INDEX(Workings!F:F,'Savings from Apr 13 to Feb 14'!V270)),1,0)</f>
        <v>0</v>
      </c>
      <c r="Y270" s="22">
        <f>IF(R270&gt;INDEX(Workings!F:F,'Savings from Apr 13 to Feb 14'!V270),1,0)</f>
        <v>1</v>
      </c>
      <c r="Z270" s="3">
        <f t="shared" si="54"/>
        <v>0</v>
      </c>
      <c r="AA270" s="3">
        <f t="shared" si="55"/>
        <v>0</v>
      </c>
      <c r="AB270" s="3">
        <f t="shared" si="56"/>
        <v>35292.053159999996</v>
      </c>
      <c r="AC270" s="3">
        <f>IF(AB270=0,0,(R270-INDEX(Workings!F:F,MATCH('Savings from Apr 13 to Feb 14'!G270,Workings!A:A,0))))*M270</f>
        <v>1692.053159999994</v>
      </c>
    </row>
    <row r="271" spans="1:31" hidden="1" x14ac:dyDescent="0.25">
      <c r="A271" s="22">
        <v>269</v>
      </c>
      <c r="B271" s="1" t="s">
        <v>346</v>
      </c>
      <c r="C271" s="1" t="s">
        <v>344</v>
      </c>
      <c r="D271" s="1" t="s">
        <v>15</v>
      </c>
      <c r="E271" s="1" t="s">
        <v>347</v>
      </c>
      <c r="F271" s="1" t="s">
        <v>348</v>
      </c>
      <c r="G271" s="1" t="s">
        <v>53</v>
      </c>
      <c r="H271" s="1" t="s">
        <v>54</v>
      </c>
      <c r="I271" s="1" t="s">
        <v>23</v>
      </c>
      <c r="J271" s="1">
        <v>186</v>
      </c>
      <c r="K271" s="1" t="s">
        <v>23</v>
      </c>
      <c r="L271" s="1">
        <v>176</v>
      </c>
      <c r="M271" s="31">
        <v>2</v>
      </c>
      <c r="N271" s="2">
        <v>1</v>
      </c>
      <c r="O271" s="2">
        <f t="shared" si="49"/>
        <v>352</v>
      </c>
      <c r="P271" s="2">
        <f t="shared" si="48"/>
        <v>20</v>
      </c>
      <c r="Q271" s="1">
        <v>62.243479999999998</v>
      </c>
      <c r="R271" s="44">
        <f t="shared" si="50"/>
        <v>10954.85248</v>
      </c>
      <c r="S271" s="34">
        <f t="shared" si="51"/>
        <v>21909.704959999999</v>
      </c>
      <c r="T271" s="3">
        <f t="shared" si="52"/>
        <v>1244.8696</v>
      </c>
      <c r="U271" s="4">
        <f t="shared" si="53"/>
        <v>5.6818181818181823E-2</v>
      </c>
      <c r="V271" s="23">
        <f>MATCH(G271,Workings!A:A,0)</f>
        <v>6</v>
      </c>
      <c r="W271" s="22">
        <f>IF(R271&lt;INDEX(Workings!E:E,'Savings from Apr 13 to Feb 14'!V271),1,0)</f>
        <v>0</v>
      </c>
      <c r="X271" s="22">
        <f>IF(AND('Savings from Apr 13 to Feb 14'!R271&gt;INDEX(Workings!E:E,'Savings from Apr 13 to Feb 14'!V271),'Savings from Apr 13 to Feb 14'!R271&lt;INDEX(Workings!F:F,'Savings from Apr 13 to Feb 14'!V271)),1,0)</f>
        <v>1</v>
      </c>
      <c r="Y271" s="22">
        <f>IF(R271&gt;INDEX(Workings!F:F,'Savings from Apr 13 to Feb 14'!V271),1,0)</f>
        <v>0</v>
      </c>
      <c r="Z271" s="3">
        <f t="shared" si="54"/>
        <v>0</v>
      </c>
      <c r="AA271" s="3">
        <f t="shared" si="55"/>
        <v>21909.704959999999</v>
      </c>
      <c r="AB271" s="3">
        <f t="shared" si="56"/>
        <v>0</v>
      </c>
      <c r="AC271" s="3">
        <f>IF(AB271=0,0,(R271-INDEX(Workings!F:F,MATCH('Savings from Apr 13 to Feb 14'!G271,Workings!A:A,0))))*M271</f>
        <v>0</v>
      </c>
    </row>
    <row r="272" spans="1:31" hidden="1" x14ac:dyDescent="0.25">
      <c r="A272" s="22">
        <v>270</v>
      </c>
      <c r="B272" s="1" t="s">
        <v>480</v>
      </c>
      <c r="C272" s="1" t="s">
        <v>481</v>
      </c>
      <c r="D272" s="1" t="s">
        <v>25</v>
      </c>
      <c r="E272" s="1" t="s">
        <v>259</v>
      </c>
      <c r="F272" s="1" t="s">
        <v>482</v>
      </c>
      <c r="G272" s="1" t="s">
        <v>53</v>
      </c>
      <c r="H272" s="1" t="s">
        <v>54</v>
      </c>
      <c r="I272" s="1" t="s">
        <v>116</v>
      </c>
      <c r="J272" s="1">
        <v>325</v>
      </c>
      <c r="K272" s="1" t="s">
        <v>116</v>
      </c>
      <c r="L272" s="1">
        <v>247</v>
      </c>
      <c r="M272" s="31">
        <v>2</v>
      </c>
      <c r="N272" s="2">
        <v>0.80032000000000003</v>
      </c>
      <c r="O272" s="2">
        <f t="shared" si="49"/>
        <v>395.35808000000003</v>
      </c>
      <c r="P272" s="2">
        <f t="shared" si="48"/>
        <v>124.84992000000001</v>
      </c>
      <c r="Q272" s="1">
        <v>61.917879999999997</v>
      </c>
      <c r="R272" s="44">
        <f t="shared" si="50"/>
        <v>12239.8670772352</v>
      </c>
      <c r="S272" s="34">
        <f t="shared" si="51"/>
        <v>24479.7341544704</v>
      </c>
      <c r="T272" s="3">
        <f t="shared" si="52"/>
        <v>7730.4423645696006</v>
      </c>
      <c r="U272" s="4">
        <f t="shared" si="53"/>
        <v>0.31578947368421056</v>
      </c>
      <c r="V272" s="23">
        <f>MATCH(G272,Workings!A:A,0)</f>
        <v>6</v>
      </c>
      <c r="W272" s="22">
        <f>IF(R272&lt;INDEX(Workings!E:E,'Savings from Apr 13 to Feb 14'!V272),1,0)</f>
        <v>0</v>
      </c>
      <c r="X272" s="22">
        <f>IF(AND('Savings from Apr 13 to Feb 14'!R272&gt;INDEX(Workings!E:E,'Savings from Apr 13 to Feb 14'!V272),'Savings from Apr 13 to Feb 14'!R272&lt;INDEX(Workings!F:F,'Savings from Apr 13 to Feb 14'!V272)),1,0)</f>
        <v>0</v>
      </c>
      <c r="Y272" s="22">
        <f>IF(R272&gt;INDEX(Workings!F:F,'Savings from Apr 13 to Feb 14'!V272),1,0)</f>
        <v>1</v>
      </c>
      <c r="Z272" s="3">
        <f t="shared" si="54"/>
        <v>0</v>
      </c>
      <c r="AA272" s="3">
        <f t="shared" si="55"/>
        <v>0</v>
      </c>
      <c r="AB272" s="3">
        <f t="shared" si="56"/>
        <v>24479.7341544704</v>
      </c>
      <c r="AC272" s="3">
        <f>IF(AB272=0,0,(R272-INDEX(Workings!F:F,MATCH('Savings from Apr 13 to Feb 14'!G272,Workings!A:A,0))))*M272</f>
        <v>2079.7341544703995</v>
      </c>
    </row>
    <row r="273" spans="1:31" hidden="1" x14ac:dyDescent="0.25">
      <c r="A273" s="22">
        <v>271</v>
      </c>
      <c r="B273" s="1" t="s">
        <v>592</v>
      </c>
      <c r="C273" s="1" t="s">
        <v>593</v>
      </c>
      <c r="D273" s="1" t="s">
        <v>15</v>
      </c>
      <c r="E273" s="1" t="s">
        <v>463</v>
      </c>
      <c r="F273" s="1" t="s">
        <v>296</v>
      </c>
      <c r="G273" s="1" t="s">
        <v>53</v>
      </c>
      <c r="H273" s="1" t="s">
        <v>54</v>
      </c>
      <c r="I273" s="1" t="s">
        <v>116</v>
      </c>
      <c r="J273" s="1">
        <v>167</v>
      </c>
      <c r="K273" s="1" t="s">
        <v>116</v>
      </c>
      <c r="L273" s="1">
        <v>157</v>
      </c>
      <c r="M273" s="31">
        <v>2</v>
      </c>
      <c r="N273" s="2">
        <v>0.80032000000000003</v>
      </c>
      <c r="O273" s="2">
        <f t="shared" si="49"/>
        <v>251.30048000000002</v>
      </c>
      <c r="P273" s="2">
        <f t="shared" si="48"/>
        <v>16.006399999999999</v>
      </c>
      <c r="Q273" s="1">
        <v>61.917879999999997</v>
      </c>
      <c r="R273" s="44">
        <f t="shared" si="50"/>
        <v>7779.9964822912007</v>
      </c>
      <c r="S273" s="34">
        <f t="shared" si="51"/>
        <v>15559.992964582401</v>
      </c>
      <c r="T273" s="3">
        <f t="shared" si="52"/>
        <v>991.08235443199987</v>
      </c>
      <c r="U273" s="4">
        <f t="shared" si="53"/>
        <v>6.3694267515923553E-2</v>
      </c>
      <c r="V273" s="23">
        <f>MATCH(G273,Workings!A:A,0)</f>
        <v>6</v>
      </c>
      <c r="W273" s="22">
        <f>IF(R273&lt;INDEX(Workings!E:E,'Savings from Apr 13 to Feb 14'!V273),1,0)</f>
        <v>1</v>
      </c>
      <c r="X273" s="22">
        <f>IF(AND('Savings from Apr 13 to Feb 14'!R273&gt;INDEX(Workings!E:E,'Savings from Apr 13 to Feb 14'!V273),'Savings from Apr 13 to Feb 14'!R273&lt;INDEX(Workings!F:F,'Savings from Apr 13 to Feb 14'!V273)),1,0)</f>
        <v>0</v>
      </c>
      <c r="Y273" s="22">
        <f>IF(R273&gt;INDEX(Workings!F:F,'Savings from Apr 13 to Feb 14'!V273),1,0)</f>
        <v>0</v>
      </c>
      <c r="Z273" s="3">
        <f t="shared" si="54"/>
        <v>15559.992964582401</v>
      </c>
      <c r="AA273" s="3">
        <f t="shared" si="55"/>
        <v>0</v>
      </c>
      <c r="AB273" s="3">
        <f t="shared" si="56"/>
        <v>0</v>
      </c>
      <c r="AC273" s="3">
        <f>IF(AB273=0,0,(R273-INDEX(Workings!F:F,MATCH('Savings from Apr 13 to Feb 14'!G273,Workings!A:A,0))))*M273</f>
        <v>0</v>
      </c>
    </row>
    <row r="274" spans="1:31" hidden="1" x14ac:dyDescent="0.25">
      <c r="A274" s="22">
        <v>272</v>
      </c>
      <c r="B274" s="1" t="s">
        <v>641</v>
      </c>
      <c r="C274" s="5">
        <v>41668</v>
      </c>
      <c r="D274" s="1" t="s">
        <v>25</v>
      </c>
      <c r="E274" s="1" t="s">
        <v>273</v>
      </c>
      <c r="F274" s="1" t="s">
        <v>642</v>
      </c>
      <c r="G274" s="1" t="s">
        <v>53</v>
      </c>
      <c r="H274" s="1" t="s">
        <v>54</v>
      </c>
      <c r="I274" s="1" t="s">
        <v>116</v>
      </c>
      <c r="J274" s="1">
        <v>170</v>
      </c>
      <c r="K274" s="1" t="s">
        <v>116</v>
      </c>
      <c r="L274" s="1">
        <v>160</v>
      </c>
      <c r="M274" s="31">
        <v>2</v>
      </c>
      <c r="N274" s="2">
        <v>0.78829000000000005</v>
      </c>
      <c r="O274" s="2">
        <f t="shared" si="49"/>
        <v>252.25280000000001</v>
      </c>
      <c r="P274" s="2">
        <f t="shared" si="48"/>
        <v>15.7658</v>
      </c>
      <c r="Q274" s="1">
        <v>61.901910000000001</v>
      </c>
      <c r="R274" s="44">
        <f t="shared" si="50"/>
        <v>7807.4650614239999</v>
      </c>
      <c r="S274" s="34">
        <f t="shared" si="51"/>
        <v>15614.930122848</v>
      </c>
      <c r="T274" s="3">
        <f t="shared" si="52"/>
        <v>975.93313267799999</v>
      </c>
      <c r="U274" s="4">
        <f t="shared" si="53"/>
        <v>6.25E-2</v>
      </c>
      <c r="V274" s="23">
        <f>MATCH(G274,Workings!A:A,0)</f>
        <v>6</v>
      </c>
      <c r="W274" s="22">
        <f>IF(R274&lt;INDEX(Workings!E:E,'Savings from Apr 13 to Feb 14'!V274),1,0)</f>
        <v>1</v>
      </c>
      <c r="X274" s="22">
        <f>IF(AND('Savings from Apr 13 to Feb 14'!R274&gt;INDEX(Workings!E:E,'Savings from Apr 13 to Feb 14'!V274),'Savings from Apr 13 to Feb 14'!R274&lt;INDEX(Workings!F:F,'Savings from Apr 13 to Feb 14'!V274)),1,0)</f>
        <v>0</v>
      </c>
      <c r="Y274" s="22">
        <f>IF(R274&gt;INDEX(Workings!F:F,'Savings from Apr 13 to Feb 14'!V274),1,0)</f>
        <v>0</v>
      </c>
      <c r="Z274" s="3">
        <f t="shared" si="54"/>
        <v>15614.930122848</v>
      </c>
      <c r="AA274" s="3">
        <f t="shared" si="55"/>
        <v>0</v>
      </c>
      <c r="AB274" s="3">
        <f t="shared" si="56"/>
        <v>0</v>
      </c>
      <c r="AC274" s="3">
        <f>IF(AB274=0,0,(R274-INDEX(Workings!F:F,MATCH('Savings from Apr 13 to Feb 14'!G274,Workings!A:A,0))))*M274</f>
        <v>0</v>
      </c>
    </row>
    <row r="275" spans="1:31" hidden="1" x14ac:dyDescent="0.25">
      <c r="A275" s="22">
        <v>273</v>
      </c>
      <c r="B275" s="1" t="s">
        <v>649</v>
      </c>
      <c r="C275" s="5">
        <v>41662</v>
      </c>
      <c r="D275" s="1" t="s">
        <v>15</v>
      </c>
      <c r="E275" s="1" t="s">
        <v>35</v>
      </c>
      <c r="F275" s="1" t="s">
        <v>650</v>
      </c>
      <c r="G275" s="1" t="s">
        <v>53</v>
      </c>
      <c r="H275" s="1" t="s">
        <v>54</v>
      </c>
      <c r="I275" s="1" t="s">
        <v>23</v>
      </c>
      <c r="J275" s="1">
        <v>227</v>
      </c>
      <c r="K275" s="1" t="s">
        <v>23</v>
      </c>
      <c r="L275" s="1">
        <v>217</v>
      </c>
      <c r="M275" s="31">
        <v>3</v>
      </c>
      <c r="N275" s="2">
        <v>1</v>
      </c>
      <c r="O275" s="2">
        <f t="shared" si="49"/>
        <v>651</v>
      </c>
      <c r="P275" s="2">
        <f t="shared" si="48"/>
        <v>30</v>
      </c>
      <c r="Q275" s="1">
        <v>61.901910000000001</v>
      </c>
      <c r="R275" s="44">
        <f t="shared" si="50"/>
        <v>13432.714469999999</v>
      </c>
      <c r="S275" s="34">
        <f t="shared" si="51"/>
        <v>40298.143409999997</v>
      </c>
      <c r="T275" s="3">
        <f t="shared" si="52"/>
        <v>1857.0572999999999</v>
      </c>
      <c r="U275" s="4">
        <f t="shared" si="53"/>
        <v>4.6082949308755762E-2</v>
      </c>
      <c r="V275" s="23">
        <f>MATCH(G275,Workings!A:A,0)</f>
        <v>6</v>
      </c>
      <c r="W275" s="22">
        <f>IF(R275&lt;INDEX(Workings!E:E,'Savings from Apr 13 to Feb 14'!V275),1,0)</f>
        <v>0</v>
      </c>
      <c r="X275" s="22">
        <f>IF(AND('Savings from Apr 13 to Feb 14'!R275&gt;INDEX(Workings!E:E,'Savings from Apr 13 to Feb 14'!V275),'Savings from Apr 13 to Feb 14'!R275&lt;INDEX(Workings!F:F,'Savings from Apr 13 to Feb 14'!V275)),1,0)</f>
        <v>0</v>
      </c>
      <c r="Y275" s="22">
        <f>IF(R275&gt;INDEX(Workings!F:F,'Savings from Apr 13 to Feb 14'!V275),1,0)</f>
        <v>1</v>
      </c>
      <c r="Z275" s="3">
        <f t="shared" si="54"/>
        <v>0</v>
      </c>
      <c r="AA275" s="3">
        <f t="shared" si="55"/>
        <v>0</v>
      </c>
      <c r="AB275" s="3">
        <f t="shared" si="56"/>
        <v>40298.143409999997</v>
      </c>
      <c r="AC275" s="3">
        <f>IF(AB275=0,0,(R275-INDEX(Workings!F:F,MATCH('Savings from Apr 13 to Feb 14'!G275,Workings!A:A,0))))*M275</f>
        <v>6698.1434099999969</v>
      </c>
    </row>
    <row r="276" spans="1:31" hidden="1" x14ac:dyDescent="0.25">
      <c r="A276" s="22">
        <v>274</v>
      </c>
      <c r="B276" s="1" t="s">
        <v>653</v>
      </c>
      <c r="C276" s="5">
        <v>41659</v>
      </c>
      <c r="D276" s="1" t="s">
        <v>15</v>
      </c>
      <c r="E276" s="1" t="s">
        <v>347</v>
      </c>
      <c r="F276" s="1" t="s">
        <v>654</v>
      </c>
      <c r="G276" s="1" t="s">
        <v>53</v>
      </c>
      <c r="H276" s="1" t="s">
        <v>54</v>
      </c>
      <c r="I276" s="1" t="s">
        <v>23</v>
      </c>
      <c r="J276" s="1">
        <v>184</v>
      </c>
      <c r="K276" s="1" t="s">
        <v>23</v>
      </c>
      <c r="L276" s="1">
        <v>174</v>
      </c>
      <c r="M276" s="31">
        <v>1</v>
      </c>
      <c r="N276" s="2">
        <v>1</v>
      </c>
      <c r="O276" s="2">
        <f t="shared" si="49"/>
        <v>174</v>
      </c>
      <c r="P276" s="2">
        <f t="shared" si="48"/>
        <v>10</v>
      </c>
      <c r="Q276" s="1">
        <v>61.901910000000001</v>
      </c>
      <c r="R276" s="44">
        <f t="shared" si="50"/>
        <v>10770.932339999999</v>
      </c>
      <c r="S276" s="34">
        <f t="shared" si="51"/>
        <v>10770.932339999999</v>
      </c>
      <c r="T276" s="3">
        <f t="shared" si="52"/>
        <v>619.01909999999998</v>
      </c>
      <c r="U276" s="4">
        <f t="shared" si="53"/>
        <v>5.7471264367816091E-2</v>
      </c>
      <c r="V276" s="23">
        <f>MATCH(G276,Workings!A:A,0)</f>
        <v>6</v>
      </c>
      <c r="W276" s="22">
        <f>IF(R276&lt;INDEX(Workings!E:E,'Savings from Apr 13 to Feb 14'!V276),1,0)</f>
        <v>0</v>
      </c>
      <c r="X276" s="22">
        <f>IF(AND('Savings from Apr 13 to Feb 14'!R276&gt;INDEX(Workings!E:E,'Savings from Apr 13 to Feb 14'!V276),'Savings from Apr 13 to Feb 14'!R276&lt;INDEX(Workings!F:F,'Savings from Apr 13 to Feb 14'!V276)),1,0)</f>
        <v>1</v>
      </c>
      <c r="Y276" s="22">
        <f>IF(R276&gt;INDEX(Workings!F:F,'Savings from Apr 13 to Feb 14'!V276),1,0)</f>
        <v>0</v>
      </c>
      <c r="Z276" s="3">
        <f t="shared" si="54"/>
        <v>0</v>
      </c>
      <c r="AA276" s="3">
        <f t="shared" si="55"/>
        <v>10770.932339999999</v>
      </c>
      <c r="AB276" s="3">
        <f t="shared" si="56"/>
        <v>0</v>
      </c>
      <c r="AC276" s="3">
        <f>IF(AB276=0,0,(R276-INDEX(Workings!F:F,MATCH('Savings from Apr 13 to Feb 14'!G276,Workings!A:A,0))))*M276</f>
        <v>0</v>
      </c>
    </row>
    <row r="277" spans="1:31" hidden="1" x14ac:dyDescent="0.25">
      <c r="A277" s="22">
        <v>275</v>
      </c>
      <c r="B277" s="1" t="s">
        <v>675</v>
      </c>
      <c r="C277" s="5">
        <v>41652</v>
      </c>
      <c r="D277" s="1" t="s">
        <v>15</v>
      </c>
      <c r="E277" s="1" t="s">
        <v>463</v>
      </c>
      <c r="F277" s="1" t="s">
        <v>676</v>
      </c>
      <c r="G277" s="1" t="s">
        <v>53</v>
      </c>
      <c r="H277" s="1" t="s">
        <v>54</v>
      </c>
      <c r="I277" s="1" t="s">
        <v>116</v>
      </c>
      <c r="J277" s="1">
        <v>246</v>
      </c>
      <c r="K277" s="1" t="s">
        <v>116</v>
      </c>
      <c r="L277" s="1">
        <v>235</v>
      </c>
      <c r="M277" s="31">
        <v>3</v>
      </c>
      <c r="N277" s="2">
        <v>0.78829000000000005</v>
      </c>
      <c r="O277" s="2">
        <f t="shared" si="49"/>
        <v>555.74445000000003</v>
      </c>
      <c r="P277" s="2">
        <f t="shared" si="48"/>
        <v>26.013570000000001</v>
      </c>
      <c r="Q277" s="1">
        <v>61.901910000000001</v>
      </c>
      <c r="R277" s="44">
        <f t="shared" si="50"/>
        <v>11467.214308966502</v>
      </c>
      <c r="S277" s="34">
        <f t="shared" si="51"/>
        <v>34401.642926899505</v>
      </c>
      <c r="T277" s="3">
        <f t="shared" si="52"/>
        <v>1610.2896689187</v>
      </c>
      <c r="U277" s="4">
        <f t="shared" si="53"/>
        <v>4.6808510638297864E-2</v>
      </c>
      <c r="V277" s="23">
        <f>MATCH(G277,Workings!A:A,0)</f>
        <v>6</v>
      </c>
      <c r="W277" s="22">
        <f>IF(R277&lt;INDEX(Workings!E:E,'Savings from Apr 13 to Feb 14'!V277),1,0)</f>
        <v>0</v>
      </c>
      <c r="X277" s="22">
        <f>IF(AND('Savings from Apr 13 to Feb 14'!R277&gt;INDEX(Workings!E:E,'Savings from Apr 13 to Feb 14'!V277),'Savings from Apr 13 to Feb 14'!R277&lt;INDEX(Workings!F:F,'Savings from Apr 13 to Feb 14'!V277)),1,0)</f>
        <v>0</v>
      </c>
      <c r="Y277" s="22">
        <f>IF(R277&gt;INDEX(Workings!F:F,'Savings from Apr 13 to Feb 14'!V277),1,0)</f>
        <v>1</v>
      </c>
      <c r="Z277" s="3">
        <f t="shared" si="54"/>
        <v>0</v>
      </c>
      <c r="AA277" s="3">
        <f t="shared" si="55"/>
        <v>0</v>
      </c>
      <c r="AB277" s="3">
        <f t="shared" si="56"/>
        <v>34401.642926899505</v>
      </c>
      <c r="AC277" s="3">
        <f>IF(AB277=0,0,(R277-INDEX(Workings!F:F,MATCH('Savings from Apr 13 to Feb 14'!G277,Workings!A:A,0))))*M277</f>
        <v>801.64292689950707</v>
      </c>
    </row>
    <row r="278" spans="1:31" hidden="1" x14ac:dyDescent="0.25">
      <c r="A278" s="22">
        <v>276</v>
      </c>
      <c r="B278" s="1" t="s">
        <v>705</v>
      </c>
      <c r="C278" s="5">
        <v>41690</v>
      </c>
      <c r="D278" s="1" t="s">
        <v>15</v>
      </c>
      <c r="E278" s="1" t="s">
        <v>463</v>
      </c>
      <c r="F278" s="1" t="s">
        <v>296</v>
      </c>
      <c r="G278" s="1" t="s">
        <v>53</v>
      </c>
      <c r="H278" s="1" t="s">
        <v>54</v>
      </c>
      <c r="I278" s="1" t="s">
        <v>23</v>
      </c>
      <c r="J278" s="1">
        <v>157</v>
      </c>
      <c r="K278" s="1" t="s">
        <v>23</v>
      </c>
      <c r="L278" s="1">
        <v>147</v>
      </c>
      <c r="M278" s="31">
        <v>2</v>
      </c>
      <c r="N278" s="2">
        <v>1</v>
      </c>
      <c r="O278" s="2">
        <f t="shared" si="49"/>
        <v>294</v>
      </c>
      <c r="P278" s="2">
        <f t="shared" si="48"/>
        <v>20</v>
      </c>
      <c r="Q278" s="1">
        <v>61.901910000000001</v>
      </c>
      <c r="R278" s="44">
        <f t="shared" si="50"/>
        <v>9099.5807700000005</v>
      </c>
      <c r="S278" s="34">
        <f t="shared" si="51"/>
        <v>18199.161540000001</v>
      </c>
      <c r="T278" s="3">
        <f t="shared" si="52"/>
        <v>1238.0382</v>
      </c>
      <c r="U278" s="4">
        <f t="shared" si="53"/>
        <v>6.8027210884353734E-2</v>
      </c>
      <c r="V278" s="23">
        <f>MATCH(G278,Workings!A:A,0)</f>
        <v>6</v>
      </c>
      <c r="W278" s="22">
        <f>IF(R278&lt;INDEX(Workings!E:E,'Savings from Apr 13 to Feb 14'!V278),1,0)</f>
        <v>1</v>
      </c>
      <c r="X278" s="22">
        <f>IF(AND('Savings from Apr 13 to Feb 14'!R278&gt;INDEX(Workings!E:E,'Savings from Apr 13 to Feb 14'!V278),'Savings from Apr 13 to Feb 14'!R278&lt;INDEX(Workings!F:F,'Savings from Apr 13 to Feb 14'!V278)),1,0)</f>
        <v>0</v>
      </c>
      <c r="Y278" s="22">
        <f>IF(R278&gt;INDEX(Workings!F:F,'Savings from Apr 13 to Feb 14'!V278),1,0)</f>
        <v>0</v>
      </c>
      <c r="Z278" s="3">
        <f t="shared" si="54"/>
        <v>18199.161540000001</v>
      </c>
      <c r="AA278" s="3">
        <f t="shared" si="55"/>
        <v>0</v>
      </c>
      <c r="AB278" s="3">
        <f t="shared" si="56"/>
        <v>0</v>
      </c>
      <c r="AC278" s="3">
        <f>IF(AB278=0,0,(R278-INDEX(Workings!F:F,MATCH('Savings from Apr 13 to Feb 14'!G278,Workings!A:A,0))))*M278</f>
        <v>0</v>
      </c>
    </row>
    <row r="279" spans="1:31" hidden="1" x14ac:dyDescent="0.25">
      <c r="A279" s="22">
        <v>277</v>
      </c>
      <c r="B279" s="1" t="s">
        <v>747</v>
      </c>
      <c r="C279" s="5">
        <v>41675</v>
      </c>
      <c r="D279" s="1" t="s">
        <v>15</v>
      </c>
      <c r="E279" s="1" t="s">
        <v>463</v>
      </c>
      <c r="F279" s="1" t="s">
        <v>52</v>
      </c>
      <c r="G279" s="1" t="s">
        <v>53</v>
      </c>
      <c r="H279" s="1" t="s">
        <v>54</v>
      </c>
      <c r="I279" s="1" t="s">
        <v>116</v>
      </c>
      <c r="J279" s="1">
        <v>200</v>
      </c>
      <c r="K279" s="1" t="s">
        <v>23</v>
      </c>
      <c r="L279" s="1">
        <v>155</v>
      </c>
      <c r="M279" s="31">
        <v>2</v>
      </c>
      <c r="N279" s="2">
        <v>1</v>
      </c>
      <c r="O279" s="2">
        <f t="shared" si="49"/>
        <v>310</v>
      </c>
      <c r="P279" s="2">
        <f t="shared" si="48"/>
        <v>90</v>
      </c>
      <c r="Q279" s="1">
        <v>61.901910000000001</v>
      </c>
      <c r="R279" s="44">
        <f t="shared" si="50"/>
        <v>9594.7960500000008</v>
      </c>
      <c r="S279" s="34">
        <f t="shared" si="51"/>
        <v>19189.592100000002</v>
      </c>
      <c r="T279" s="3">
        <f t="shared" si="52"/>
        <v>5571.1719000000003</v>
      </c>
      <c r="U279" s="4">
        <f t="shared" si="53"/>
        <v>0.29032258064516125</v>
      </c>
      <c r="V279" s="23">
        <f>MATCH(G279,Workings!A:A,0)</f>
        <v>6</v>
      </c>
      <c r="W279" s="22">
        <f>IF(R279&lt;INDEX(Workings!E:E,'Savings from Apr 13 to Feb 14'!V279),1,0)</f>
        <v>0</v>
      </c>
      <c r="X279" s="22">
        <f>IF(AND('Savings from Apr 13 to Feb 14'!R279&gt;INDEX(Workings!E:E,'Savings from Apr 13 to Feb 14'!V279),'Savings from Apr 13 to Feb 14'!R279&lt;INDEX(Workings!F:F,'Savings from Apr 13 to Feb 14'!V279)),1,0)</f>
        <v>1</v>
      </c>
      <c r="Y279" s="22">
        <f>IF(R279&gt;INDEX(Workings!F:F,'Savings from Apr 13 to Feb 14'!V279),1,0)</f>
        <v>0</v>
      </c>
      <c r="Z279" s="3">
        <f t="shared" si="54"/>
        <v>0</v>
      </c>
      <c r="AA279" s="3">
        <f t="shared" si="55"/>
        <v>19189.592100000002</v>
      </c>
      <c r="AB279" s="3">
        <f t="shared" si="56"/>
        <v>0</v>
      </c>
      <c r="AC279" s="3">
        <f>IF(AB279=0,0,(R279-INDEX(Workings!F:F,MATCH('Savings from Apr 13 to Feb 14'!G279,Workings!A:A,0))))*M279</f>
        <v>0</v>
      </c>
    </row>
    <row r="280" spans="1:31" hidden="1" x14ac:dyDescent="0.25">
      <c r="A280" s="22">
        <v>278</v>
      </c>
      <c r="B280" s="1" t="s">
        <v>483</v>
      </c>
      <c r="C280" s="1" t="s">
        <v>481</v>
      </c>
      <c r="D280" s="1" t="s">
        <v>15</v>
      </c>
      <c r="E280" s="1" t="s">
        <v>484</v>
      </c>
      <c r="F280" s="1" t="s">
        <v>485</v>
      </c>
      <c r="G280" s="1" t="s">
        <v>759</v>
      </c>
      <c r="H280" s="1" t="s">
        <v>153</v>
      </c>
      <c r="I280" s="1" t="s">
        <v>32</v>
      </c>
      <c r="J280" s="1">
        <v>100</v>
      </c>
      <c r="K280" s="1" t="s">
        <v>32</v>
      </c>
      <c r="L280" s="1">
        <v>90</v>
      </c>
      <c r="M280" s="31">
        <v>3</v>
      </c>
      <c r="N280" s="2">
        <v>1.3611500000000001</v>
      </c>
      <c r="O280" s="2">
        <f t="shared" si="49"/>
        <v>367.51050000000004</v>
      </c>
      <c r="P280" s="2">
        <f t="shared" si="48"/>
        <v>40.834500000000006</v>
      </c>
      <c r="Q280" s="1">
        <v>61.917879999999997</v>
      </c>
      <c r="R280" s="44">
        <f t="shared" si="50"/>
        <v>7585.1570125799999</v>
      </c>
      <c r="S280" s="34">
        <f t="shared" si="51"/>
        <v>22755.471037740001</v>
      </c>
      <c r="T280" s="3">
        <f t="shared" si="52"/>
        <v>2528.3856708600001</v>
      </c>
      <c r="U280" s="4">
        <f t="shared" si="53"/>
        <v>0.11111111111111112</v>
      </c>
      <c r="V280" s="23">
        <f>MATCH(G280,Workings!A:A,0)</f>
        <v>44</v>
      </c>
      <c r="W280" s="22">
        <f>IF(R280&lt;INDEX(Workings!E:E,'Savings from Apr 13 to Feb 14'!V280),1,0)</f>
        <v>0</v>
      </c>
      <c r="X280" s="22">
        <f>IF(AND('Savings from Apr 13 to Feb 14'!R280&gt;INDEX(Workings!E:E,'Savings from Apr 13 to Feb 14'!V280),'Savings from Apr 13 to Feb 14'!R280&lt;INDEX(Workings!F:F,'Savings from Apr 13 to Feb 14'!V280)),1,0)</f>
        <v>0</v>
      </c>
      <c r="Y280" s="22">
        <f>IF(R280&gt;INDEX(Workings!F:F,'Savings from Apr 13 to Feb 14'!V280),1,0)</f>
        <v>1</v>
      </c>
      <c r="Z280" s="3">
        <f t="shared" si="54"/>
        <v>0</v>
      </c>
      <c r="AA280" s="3">
        <f t="shared" si="55"/>
        <v>0</v>
      </c>
      <c r="AB280" s="3">
        <f t="shared" si="56"/>
        <v>22755.471037740001</v>
      </c>
      <c r="AC280" s="3">
        <f>IF(AB280=0,0,(R280-INDEX(Workings!F:F,MATCH('Savings from Apr 13 to Feb 14'!G280,Workings!A:A,0))))*M280</f>
        <v>45.471037739999701</v>
      </c>
      <c r="AD280" s="42"/>
      <c r="AE280" s="42"/>
    </row>
    <row r="281" spans="1:31" hidden="1" x14ac:dyDescent="0.25">
      <c r="A281" s="22">
        <v>279</v>
      </c>
      <c r="B281" s="1" t="s">
        <v>489</v>
      </c>
      <c r="C281" s="1" t="s">
        <v>481</v>
      </c>
      <c r="D281" s="1" t="s">
        <v>15</v>
      </c>
      <c r="E281" s="1" t="s">
        <v>47</v>
      </c>
      <c r="F281" s="1" t="s">
        <v>485</v>
      </c>
      <c r="G281" s="1" t="s">
        <v>759</v>
      </c>
      <c r="H281" s="1" t="s">
        <v>153</v>
      </c>
      <c r="I281" s="1" t="s">
        <v>32</v>
      </c>
      <c r="J281" s="1">
        <v>79</v>
      </c>
      <c r="K281" s="1" t="s">
        <v>32</v>
      </c>
      <c r="L281" s="1">
        <v>69</v>
      </c>
      <c r="M281" s="31">
        <v>2</v>
      </c>
      <c r="N281" s="2">
        <v>1.3611500000000001</v>
      </c>
      <c r="O281" s="2">
        <f t="shared" si="49"/>
        <v>187.83870000000002</v>
      </c>
      <c r="P281" s="2">
        <f t="shared" si="48"/>
        <v>27.223000000000003</v>
      </c>
      <c r="Q281" s="1">
        <v>61.917879999999997</v>
      </c>
      <c r="R281" s="44">
        <f t="shared" si="50"/>
        <v>5815.2870429780005</v>
      </c>
      <c r="S281" s="34">
        <f t="shared" si="51"/>
        <v>11630.574085956001</v>
      </c>
      <c r="T281" s="3">
        <f t="shared" si="52"/>
        <v>1685.59044724</v>
      </c>
      <c r="U281" s="4">
        <f t="shared" si="53"/>
        <v>0.14492753623188404</v>
      </c>
      <c r="V281" s="23">
        <f>MATCH(G281,Workings!A:A,0)</f>
        <v>44</v>
      </c>
      <c r="W281" s="22">
        <f>IF(R281&lt;INDEX(Workings!E:E,'Savings from Apr 13 to Feb 14'!V281),1,0)</f>
        <v>1</v>
      </c>
      <c r="X281" s="22">
        <f>IF(AND('Savings from Apr 13 to Feb 14'!R281&gt;INDEX(Workings!E:E,'Savings from Apr 13 to Feb 14'!V281),'Savings from Apr 13 to Feb 14'!R281&lt;INDEX(Workings!F:F,'Savings from Apr 13 to Feb 14'!V281)),1,0)</f>
        <v>0</v>
      </c>
      <c r="Y281" s="22">
        <f>IF(R281&gt;INDEX(Workings!F:F,'Savings from Apr 13 to Feb 14'!V281),1,0)</f>
        <v>0</v>
      </c>
      <c r="Z281" s="3">
        <f t="shared" si="54"/>
        <v>11630.574085956001</v>
      </c>
      <c r="AA281" s="3">
        <f t="shared" si="55"/>
        <v>0</v>
      </c>
      <c r="AB281" s="3">
        <f t="shared" si="56"/>
        <v>0</v>
      </c>
      <c r="AC281" s="3">
        <f>IF(AB281=0,0,(R281-INDEX(Workings!F:F,MATCH('Savings from Apr 13 to Feb 14'!G281,Workings!A:A,0))))*M281</f>
        <v>0</v>
      </c>
    </row>
    <row r="282" spans="1:31" hidden="1" x14ac:dyDescent="0.25">
      <c r="A282" s="22">
        <v>280</v>
      </c>
      <c r="B282" s="14" t="s">
        <v>310</v>
      </c>
      <c r="C282" s="15">
        <v>41492</v>
      </c>
      <c r="D282" s="14" t="s">
        <v>25</v>
      </c>
      <c r="E282" s="14" t="s">
        <v>230</v>
      </c>
      <c r="F282" s="14" t="s">
        <v>311</v>
      </c>
      <c r="G282" s="14" t="s">
        <v>312</v>
      </c>
      <c r="H282" s="14" t="s">
        <v>313</v>
      </c>
      <c r="I282" s="14" t="s">
        <v>314</v>
      </c>
      <c r="J282" s="14">
        <v>131</v>
      </c>
      <c r="K282" s="14" t="s">
        <v>314</v>
      </c>
      <c r="L282" s="14">
        <v>131</v>
      </c>
      <c r="M282" s="31">
        <v>5</v>
      </c>
      <c r="N282" s="16">
        <v>0.90476000000000001</v>
      </c>
      <c r="O282" s="16">
        <f t="shared" si="49"/>
        <v>592.61779999999999</v>
      </c>
      <c r="P282" s="16">
        <f t="shared" si="48"/>
        <v>0</v>
      </c>
      <c r="Q282" s="14">
        <v>62.243479999999998</v>
      </c>
      <c r="R282" s="44">
        <f t="shared" si="50"/>
        <v>7377.3188363887994</v>
      </c>
      <c r="S282" s="34">
        <f t="shared" si="51"/>
        <v>36886.594181943998</v>
      </c>
      <c r="T282" s="17">
        <f t="shared" si="52"/>
        <v>0</v>
      </c>
      <c r="U282" s="18">
        <f t="shared" si="53"/>
        <v>0</v>
      </c>
      <c r="V282" s="23">
        <f>MATCH(G282,Workings!A:A,0)</f>
        <v>10</v>
      </c>
      <c r="W282" s="22">
        <f>IF(R282&lt;INDEX(Workings!E:E,'Savings from Apr 13 to Feb 14'!V282),1,0)</f>
        <v>1</v>
      </c>
      <c r="X282" s="22">
        <f>IF(AND('Savings from Apr 13 to Feb 14'!R282&gt;INDEX(Workings!E:E,'Savings from Apr 13 to Feb 14'!V282),'Savings from Apr 13 to Feb 14'!R282&lt;INDEX(Workings!F:F,'Savings from Apr 13 to Feb 14'!V282)),1,0)</f>
        <v>0</v>
      </c>
      <c r="Y282" s="22">
        <f>IF(R282&gt;INDEX(Workings!F:F,'Savings from Apr 13 to Feb 14'!V282),1,0)</f>
        <v>0</v>
      </c>
      <c r="Z282" s="3">
        <f t="shared" si="54"/>
        <v>36886.594181943998</v>
      </c>
      <c r="AA282" s="3">
        <f t="shared" si="55"/>
        <v>0</v>
      </c>
      <c r="AB282" s="3">
        <f t="shared" si="56"/>
        <v>0</v>
      </c>
      <c r="AC282" s="3">
        <f>IF(AB282=0,0,(R282-INDEX(Workings!F:F,MATCH('Savings from Apr 13 to Feb 14'!G282,Workings!A:A,0))))*M282</f>
        <v>0</v>
      </c>
    </row>
    <row r="283" spans="1:31" hidden="1" x14ac:dyDescent="0.25">
      <c r="A283" s="22">
        <v>281</v>
      </c>
      <c r="B283" s="1" t="s">
        <v>315</v>
      </c>
      <c r="C283" s="5">
        <v>41492</v>
      </c>
      <c r="D283" s="1" t="s">
        <v>25</v>
      </c>
      <c r="E283" s="1" t="s">
        <v>316</v>
      </c>
      <c r="F283" s="1" t="s">
        <v>311</v>
      </c>
      <c r="G283" s="1" t="s">
        <v>312</v>
      </c>
      <c r="H283" s="1" t="s">
        <v>313</v>
      </c>
      <c r="I283" s="1" t="s">
        <v>314</v>
      </c>
      <c r="J283" s="1">
        <v>144</v>
      </c>
      <c r="K283" s="1" t="s">
        <v>314</v>
      </c>
      <c r="L283" s="1">
        <v>134</v>
      </c>
      <c r="M283" s="31">
        <v>6</v>
      </c>
      <c r="N283" s="2">
        <v>0.90476000000000001</v>
      </c>
      <c r="O283" s="2">
        <f t="shared" si="49"/>
        <v>727.42704000000003</v>
      </c>
      <c r="P283" s="2">
        <f t="shared" si="48"/>
        <v>54.285600000000002</v>
      </c>
      <c r="Q283" s="1">
        <v>62.243479999999998</v>
      </c>
      <c r="R283" s="44">
        <f t="shared" si="50"/>
        <v>7546.2650692832003</v>
      </c>
      <c r="S283" s="34">
        <f t="shared" si="51"/>
        <v>45277.590415699204</v>
      </c>
      <c r="T283" s="3">
        <f t="shared" si="52"/>
        <v>3378.9246578880002</v>
      </c>
      <c r="U283" s="4">
        <f t="shared" si="53"/>
        <v>7.4626865671641784E-2</v>
      </c>
      <c r="V283" s="23">
        <f>MATCH(G283,Workings!A:A,0)</f>
        <v>10</v>
      </c>
      <c r="W283" s="22">
        <f>IF(R283&lt;INDEX(Workings!E:E,'Savings from Apr 13 to Feb 14'!V283),1,0)</f>
        <v>1</v>
      </c>
      <c r="X283" s="22">
        <f>IF(AND('Savings from Apr 13 to Feb 14'!R283&gt;INDEX(Workings!E:E,'Savings from Apr 13 to Feb 14'!V283),'Savings from Apr 13 to Feb 14'!R283&lt;INDEX(Workings!F:F,'Savings from Apr 13 to Feb 14'!V283)),1,0)</f>
        <v>0</v>
      </c>
      <c r="Y283" s="22">
        <f>IF(R283&gt;INDEX(Workings!F:F,'Savings from Apr 13 to Feb 14'!V283),1,0)</f>
        <v>0</v>
      </c>
      <c r="Z283" s="3">
        <f t="shared" si="54"/>
        <v>45277.590415699204</v>
      </c>
      <c r="AA283" s="3">
        <f t="shared" si="55"/>
        <v>0</v>
      </c>
      <c r="AB283" s="3">
        <f t="shared" si="56"/>
        <v>0</v>
      </c>
      <c r="AC283" s="3">
        <f>IF(AB283=0,0,(R283-INDEX(Workings!F:F,MATCH('Savings from Apr 13 to Feb 14'!G283,Workings!A:A,0))))*M283</f>
        <v>0</v>
      </c>
    </row>
    <row r="284" spans="1:31" hidden="1" x14ac:dyDescent="0.25">
      <c r="A284" s="22">
        <v>282</v>
      </c>
      <c r="B284" s="1" t="s">
        <v>328</v>
      </c>
      <c r="C284" s="1" t="s">
        <v>329</v>
      </c>
      <c r="D284" s="1" t="s">
        <v>15</v>
      </c>
      <c r="E284" s="1" t="s">
        <v>66</v>
      </c>
      <c r="F284" s="1" t="s">
        <v>330</v>
      </c>
      <c r="G284" s="1" t="s">
        <v>312</v>
      </c>
      <c r="H284" s="1" t="s">
        <v>313</v>
      </c>
      <c r="I284" s="1" t="s">
        <v>23</v>
      </c>
      <c r="J284" s="1">
        <v>235</v>
      </c>
      <c r="K284" s="1" t="s">
        <v>23</v>
      </c>
      <c r="L284" s="1">
        <v>225</v>
      </c>
      <c r="M284" s="31">
        <v>5</v>
      </c>
      <c r="N284" s="2">
        <v>1</v>
      </c>
      <c r="O284" s="2">
        <f t="shared" si="49"/>
        <v>1125</v>
      </c>
      <c r="P284" s="2">
        <f t="shared" si="48"/>
        <v>50</v>
      </c>
      <c r="Q284" s="1">
        <v>62.243479999999998</v>
      </c>
      <c r="R284" s="44">
        <f t="shared" si="50"/>
        <v>14004.782999999999</v>
      </c>
      <c r="S284" s="34">
        <f t="shared" si="51"/>
        <v>70023.914999999994</v>
      </c>
      <c r="T284" s="3">
        <f t="shared" si="52"/>
        <v>3112.174</v>
      </c>
      <c r="U284" s="4">
        <f t="shared" si="53"/>
        <v>4.4444444444444446E-2</v>
      </c>
      <c r="V284" s="23">
        <f>MATCH(G284,Workings!A:A,0)</f>
        <v>10</v>
      </c>
      <c r="W284" s="22">
        <f>IF(R284&lt;INDEX(Workings!E:E,'Savings from Apr 13 to Feb 14'!V284),1,0)</f>
        <v>0</v>
      </c>
      <c r="X284" s="22">
        <f>IF(AND('Savings from Apr 13 to Feb 14'!R284&gt;INDEX(Workings!E:E,'Savings from Apr 13 to Feb 14'!V284),'Savings from Apr 13 to Feb 14'!R284&lt;INDEX(Workings!F:F,'Savings from Apr 13 to Feb 14'!V284)),1,0)</f>
        <v>0</v>
      </c>
      <c r="Y284" s="22">
        <f>IF(R284&gt;INDEX(Workings!F:F,'Savings from Apr 13 to Feb 14'!V284),1,0)</f>
        <v>1</v>
      </c>
      <c r="Z284" s="3">
        <f t="shared" si="54"/>
        <v>0</v>
      </c>
      <c r="AA284" s="3">
        <f t="shared" si="55"/>
        <v>0</v>
      </c>
      <c r="AB284" s="3">
        <f t="shared" si="56"/>
        <v>70023.914999999994</v>
      </c>
      <c r="AC284" s="3">
        <f>IF(AB284=0,0,(R284-INDEX(Workings!F:F,MATCH('Savings from Apr 13 to Feb 14'!G284,Workings!A:A,0))))*M284</f>
        <v>19573.914999999997</v>
      </c>
    </row>
    <row r="285" spans="1:31" hidden="1" x14ac:dyDescent="0.25">
      <c r="A285" s="22">
        <v>283</v>
      </c>
      <c r="B285" s="1" t="s">
        <v>629</v>
      </c>
      <c r="C285" s="1" t="s">
        <v>630</v>
      </c>
      <c r="D285" s="1" t="s">
        <v>569</v>
      </c>
      <c r="E285" s="1" t="s">
        <v>213</v>
      </c>
      <c r="F285" s="1" t="s">
        <v>631</v>
      </c>
      <c r="G285" s="1" t="s">
        <v>312</v>
      </c>
      <c r="H285" s="1" t="s">
        <v>313</v>
      </c>
      <c r="I285" s="1" t="s">
        <v>23</v>
      </c>
      <c r="J285" s="1">
        <v>150</v>
      </c>
      <c r="K285" s="1" t="s">
        <v>23</v>
      </c>
      <c r="L285" s="1">
        <v>140</v>
      </c>
      <c r="M285" s="31">
        <v>11</v>
      </c>
      <c r="N285" s="2">
        <v>1</v>
      </c>
      <c r="O285" s="2">
        <f t="shared" si="49"/>
        <v>1540</v>
      </c>
      <c r="P285" s="2">
        <f t="shared" si="48"/>
        <v>110</v>
      </c>
      <c r="Q285" s="1">
        <v>61.917879999999997</v>
      </c>
      <c r="R285" s="44">
        <f t="shared" si="50"/>
        <v>8668.5031999999992</v>
      </c>
      <c r="S285" s="34">
        <f t="shared" si="51"/>
        <v>95353.535199999998</v>
      </c>
      <c r="T285" s="3">
        <f t="shared" si="52"/>
        <v>6810.9667999999992</v>
      </c>
      <c r="U285" s="4">
        <f t="shared" si="53"/>
        <v>7.1428571428571425E-2</v>
      </c>
      <c r="V285" s="23">
        <f>MATCH(G285,Workings!A:A,0)</f>
        <v>10</v>
      </c>
      <c r="W285" s="22">
        <f>IF(R285&lt;INDEX(Workings!E:E,'Savings from Apr 13 to Feb 14'!V285),1,0)</f>
        <v>0</v>
      </c>
      <c r="X285" s="22">
        <f>IF(AND('Savings from Apr 13 to Feb 14'!R285&gt;INDEX(Workings!E:E,'Savings from Apr 13 to Feb 14'!V285),'Savings from Apr 13 to Feb 14'!R285&lt;INDEX(Workings!F:F,'Savings from Apr 13 to Feb 14'!V285)),1,0)</f>
        <v>1</v>
      </c>
      <c r="Y285" s="22">
        <f>IF(R285&gt;INDEX(Workings!F:F,'Savings from Apr 13 to Feb 14'!V285),1,0)</f>
        <v>0</v>
      </c>
      <c r="Z285" s="3">
        <f t="shared" si="54"/>
        <v>0</v>
      </c>
      <c r="AA285" s="3">
        <f t="shared" si="55"/>
        <v>95353.535199999984</v>
      </c>
      <c r="AB285" s="3">
        <f t="shared" si="56"/>
        <v>0</v>
      </c>
      <c r="AC285" s="3">
        <f>IF(AB285=0,0,(R285-INDEX(Workings!F:F,MATCH('Savings from Apr 13 to Feb 14'!G285,Workings!A:A,0))))*M285</f>
        <v>0</v>
      </c>
    </row>
    <row r="286" spans="1:31" hidden="1" x14ac:dyDescent="0.25">
      <c r="A286" s="22">
        <v>284</v>
      </c>
      <c r="B286" s="1" t="s">
        <v>464</v>
      </c>
      <c r="C286" s="1" t="s">
        <v>465</v>
      </c>
      <c r="D286" s="1" t="s">
        <v>15</v>
      </c>
      <c r="E286" s="1" t="s">
        <v>466</v>
      </c>
      <c r="F286" s="1" t="s">
        <v>467</v>
      </c>
      <c r="G286" s="1" t="s">
        <v>468</v>
      </c>
      <c r="H286" s="1" t="s">
        <v>246</v>
      </c>
      <c r="I286" s="1" t="s">
        <v>23</v>
      </c>
      <c r="J286" s="1">
        <v>203</v>
      </c>
      <c r="K286" s="1" t="s">
        <v>23</v>
      </c>
      <c r="L286" s="1">
        <v>201</v>
      </c>
      <c r="M286" s="31">
        <v>3</v>
      </c>
      <c r="N286" s="2">
        <v>1</v>
      </c>
      <c r="O286" s="2">
        <f t="shared" si="49"/>
        <v>603</v>
      </c>
      <c r="P286" s="2">
        <f t="shared" si="48"/>
        <v>6</v>
      </c>
      <c r="Q286" s="1">
        <v>61.917879999999997</v>
      </c>
      <c r="R286" s="44">
        <f t="shared" si="50"/>
        <v>12445.49388</v>
      </c>
      <c r="S286" s="34">
        <f t="shared" si="51"/>
        <v>37336.481639999998</v>
      </c>
      <c r="T286" s="3">
        <f t="shared" si="52"/>
        <v>371.50727999999998</v>
      </c>
      <c r="U286" s="4">
        <f t="shared" si="53"/>
        <v>9.9502487562189053E-3</v>
      </c>
      <c r="V286" s="23">
        <f>MATCH(G286,Workings!A:A,0)</f>
        <v>29</v>
      </c>
      <c r="W286" s="22">
        <f>IF(R286&lt;INDEX(Workings!E:E,'Savings from Apr 13 to Feb 14'!V286),1,0)</f>
        <v>0</v>
      </c>
      <c r="X286" s="22">
        <f>IF(AND('Savings from Apr 13 to Feb 14'!R286&gt;INDEX(Workings!E:E,'Savings from Apr 13 to Feb 14'!V286),'Savings from Apr 13 to Feb 14'!R286&lt;INDEX(Workings!F:F,'Savings from Apr 13 to Feb 14'!V286)),1,0)</f>
        <v>0</v>
      </c>
      <c r="Y286" s="22">
        <f>IF(R286&gt;INDEX(Workings!F:F,'Savings from Apr 13 to Feb 14'!V286),1,0)</f>
        <v>1</v>
      </c>
      <c r="Z286" s="3">
        <f t="shared" si="54"/>
        <v>0</v>
      </c>
      <c r="AA286" s="3">
        <f t="shared" si="55"/>
        <v>0</v>
      </c>
      <c r="AB286" s="3">
        <f t="shared" si="56"/>
        <v>37336.481639999998</v>
      </c>
      <c r="AC286" s="3">
        <f>IF(AB286=0,0,(R286-INDEX(Workings!F:F,MATCH('Savings from Apr 13 to Feb 14'!G286,Workings!A:A,0))))*M286</f>
        <v>5626.48164</v>
      </c>
    </row>
    <row r="287" spans="1:31" hidden="1" x14ac:dyDescent="0.25">
      <c r="A287" s="22">
        <v>285</v>
      </c>
      <c r="B287" s="14" t="s">
        <v>469</v>
      </c>
      <c r="C287" s="14" t="s">
        <v>465</v>
      </c>
      <c r="D287" s="14" t="s">
        <v>15</v>
      </c>
      <c r="E287" s="14" t="s">
        <v>470</v>
      </c>
      <c r="F287" s="14" t="s">
        <v>467</v>
      </c>
      <c r="G287" s="14" t="s">
        <v>468</v>
      </c>
      <c r="H287" s="14" t="s">
        <v>246</v>
      </c>
      <c r="I287" s="14" t="s">
        <v>23</v>
      </c>
      <c r="J287" s="14">
        <v>232</v>
      </c>
      <c r="K287" s="14" t="s">
        <v>23</v>
      </c>
      <c r="L287" s="14">
        <v>231</v>
      </c>
      <c r="M287" s="31">
        <v>2</v>
      </c>
      <c r="N287" s="16">
        <v>1</v>
      </c>
      <c r="O287" s="16">
        <f t="shared" si="49"/>
        <v>462</v>
      </c>
      <c r="P287" s="16">
        <f t="shared" si="48"/>
        <v>2</v>
      </c>
      <c r="Q287" s="14">
        <v>61.917879999999997</v>
      </c>
      <c r="R287" s="44">
        <f t="shared" si="50"/>
        <v>14303.030279999999</v>
      </c>
      <c r="S287" s="34">
        <f t="shared" si="51"/>
        <v>28606.060559999998</v>
      </c>
      <c r="T287" s="17">
        <f t="shared" si="52"/>
        <v>123.83575999999999</v>
      </c>
      <c r="U287" s="18">
        <f t="shared" si="53"/>
        <v>4.329004329004329E-3</v>
      </c>
      <c r="V287" s="23">
        <f>MATCH(G287,Workings!A:A,0)</f>
        <v>29</v>
      </c>
      <c r="W287" s="22">
        <f>IF(R287&lt;INDEX(Workings!E:E,'Savings from Apr 13 to Feb 14'!V287),1,0)</f>
        <v>0</v>
      </c>
      <c r="X287" s="22">
        <f>IF(AND('Savings from Apr 13 to Feb 14'!R287&gt;INDEX(Workings!E:E,'Savings from Apr 13 to Feb 14'!V287),'Savings from Apr 13 to Feb 14'!R287&lt;INDEX(Workings!F:F,'Savings from Apr 13 to Feb 14'!V287)),1,0)</f>
        <v>0</v>
      </c>
      <c r="Y287" s="22">
        <f>IF(R287&gt;INDEX(Workings!F:F,'Savings from Apr 13 to Feb 14'!V287),1,0)</f>
        <v>1</v>
      </c>
      <c r="Z287" s="3">
        <f t="shared" si="54"/>
        <v>0</v>
      </c>
      <c r="AA287" s="3">
        <f t="shared" si="55"/>
        <v>0</v>
      </c>
      <c r="AB287" s="3">
        <f t="shared" si="56"/>
        <v>28606.060559999998</v>
      </c>
      <c r="AC287" s="3">
        <f>IF(AB287=0,0,(R287-INDEX(Workings!F:F,MATCH('Savings from Apr 13 to Feb 14'!G287,Workings!A:A,0))))*M287</f>
        <v>7466.0605599999981</v>
      </c>
    </row>
    <row r="288" spans="1:31" hidden="1" x14ac:dyDescent="0.25">
      <c r="A288" s="22">
        <v>286</v>
      </c>
      <c r="B288" s="1" t="s">
        <v>496</v>
      </c>
      <c r="C288" s="1" t="s">
        <v>497</v>
      </c>
      <c r="D288" s="1" t="s">
        <v>15</v>
      </c>
      <c r="E288" s="1" t="s">
        <v>498</v>
      </c>
      <c r="F288" s="1" t="s">
        <v>499</v>
      </c>
      <c r="G288" s="1" t="s">
        <v>500</v>
      </c>
      <c r="H288" s="1" t="s">
        <v>246</v>
      </c>
      <c r="I288" s="1" t="s">
        <v>23</v>
      </c>
      <c r="J288" s="1">
        <v>120</v>
      </c>
      <c r="K288" s="1" t="s">
        <v>23</v>
      </c>
      <c r="L288" s="1">
        <v>107</v>
      </c>
      <c r="M288" s="31">
        <v>3</v>
      </c>
      <c r="N288" s="2">
        <v>1</v>
      </c>
      <c r="O288" s="2">
        <f t="shared" si="49"/>
        <v>321</v>
      </c>
      <c r="P288" s="2">
        <v>39</v>
      </c>
      <c r="Q288" s="1">
        <v>61.917879999999997</v>
      </c>
      <c r="R288" s="44">
        <f t="shared" si="50"/>
        <v>6625.2131599999993</v>
      </c>
      <c r="S288" s="34">
        <f t="shared" si="51"/>
        <v>19875.639479999998</v>
      </c>
      <c r="T288" s="3">
        <f t="shared" si="52"/>
        <v>2414.7973199999997</v>
      </c>
      <c r="U288" s="4">
        <f t="shared" si="53"/>
        <v>0.12149532710280374</v>
      </c>
      <c r="V288" s="23">
        <f>MATCH(G288,Workings!A:A,0)</f>
        <v>29</v>
      </c>
      <c r="W288" s="22">
        <f>IF(R288&lt;INDEX(Workings!E:E,'Savings from Apr 13 to Feb 14'!V288),1,0)</f>
        <v>1</v>
      </c>
      <c r="X288" s="22">
        <f>IF(AND('Savings from Apr 13 to Feb 14'!R288&gt;INDEX(Workings!E:E,'Savings from Apr 13 to Feb 14'!V288),'Savings from Apr 13 to Feb 14'!R288&lt;INDEX(Workings!F:F,'Savings from Apr 13 to Feb 14'!V288)),1,0)</f>
        <v>0</v>
      </c>
      <c r="Y288" s="22">
        <f>IF(R288&gt;INDEX(Workings!F:F,'Savings from Apr 13 to Feb 14'!V288),1,0)</f>
        <v>0</v>
      </c>
      <c r="Z288" s="3">
        <f t="shared" si="54"/>
        <v>19875.639479999998</v>
      </c>
      <c r="AA288" s="3">
        <f t="shared" si="55"/>
        <v>0</v>
      </c>
      <c r="AB288" s="3">
        <f t="shared" si="56"/>
        <v>0</v>
      </c>
      <c r="AC288" s="3">
        <f>IF(AB288=0,0,(R288-INDEX(Workings!F:F,MATCH('Savings from Apr 13 to Feb 14'!G288,Workings!A:A,0))))*M288</f>
        <v>0</v>
      </c>
    </row>
    <row r="289" spans="1:29" hidden="1" x14ac:dyDescent="0.25">
      <c r="A289" s="22">
        <v>287</v>
      </c>
      <c r="B289" s="1" t="s">
        <v>501</v>
      </c>
      <c r="C289" s="1" t="s">
        <v>497</v>
      </c>
      <c r="D289" s="1" t="s">
        <v>15</v>
      </c>
      <c r="E289" s="1" t="s">
        <v>502</v>
      </c>
      <c r="F289" s="1" t="s">
        <v>499</v>
      </c>
      <c r="G289" s="1" t="s">
        <v>500</v>
      </c>
      <c r="H289" s="1" t="s">
        <v>246</v>
      </c>
      <c r="I289" s="1" t="s">
        <v>23</v>
      </c>
      <c r="J289" s="1">
        <v>120</v>
      </c>
      <c r="K289" s="1" t="s">
        <v>23</v>
      </c>
      <c r="L289" s="1">
        <v>107</v>
      </c>
      <c r="M289" s="31">
        <v>3</v>
      </c>
      <c r="N289" s="8">
        <v>1</v>
      </c>
      <c r="O289" s="2">
        <f t="shared" si="49"/>
        <v>321</v>
      </c>
      <c r="P289" s="2">
        <v>39</v>
      </c>
      <c r="Q289" s="1">
        <v>61.917879999999997</v>
      </c>
      <c r="R289" s="44">
        <f t="shared" si="50"/>
        <v>6625.2131599999993</v>
      </c>
      <c r="S289" s="34">
        <f t="shared" si="51"/>
        <v>19875.639479999998</v>
      </c>
      <c r="T289" s="3">
        <f t="shared" si="52"/>
        <v>2414.7973199999997</v>
      </c>
      <c r="U289" s="4">
        <f t="shared" si="53"/>
        <v>0.12149532710280374</v>
      </c>
      <c r="V289" s="23">
        <f>MATCH(G289,Workings!A:A,0)</f>
        <v>29</v>
      </c>
      <c r="W289" s="22">
        <f>IF(R289&lt;INDEX(Workings!E:E,'Savings from Apr 13 to Feb 14'!V289),1,0)</f>
        <v>1</v>
      </c>
      <c r="X289" s="22">
        <f>IF(AND('Savings from Apr 13 to Feb 14'!R289&gt;INDEX(Workings!E:E,'Savings from Apr 13 to Feb 14'!V289),'Savings from Apr 13 to Feb 14'!R289&lt;INDEX(Workings!F:F,'Savings from Apr 13 to Feb 14'!V289)),1,0)</f>
        <v>0</v>
      </c>
      <c r="Y289" s="22">
        <f>IF(R289&gt;INDEX(Workings!F:F,'Savings from Apr 13 to Feb 14'!V289),1,0)</f>
        <v>0</v>
      </c>
      <c r="Z289" s="3">
        <f t="shared" si="54"/>
        <v>19875.639479999998</v>
      </c>
      <c r="AA289" s="3">
        <f t="shared" si="55"/>
        <v>0</v>
      </c>
      <c r="AB289" s="3">
        <f t="shared" si="56"/>
        <v>0</v>
      </c>
      <c r="AC289" s="3">
        <f>IF(AB289=0,0,(R289-INDEX(Workings!F:F,MATCH('Savings from Apr 13 to Feb 14'!G289,Workings!A:A,0))))*M289</f>
        <v>0</v>
      </c>
    </row>
    <row r="290" spans="1:29" hidden="1" x14ac:dyDescent="0.25">
      <c r="A290" s="22">
        <v>288</v>
      </c>
      <c r="B290" s="1" t="s">
        <v>448</v>
      </c>
      <c r="C290" s="1" t="s">
        <v>446</v>
      </c>
      <c r="D290" s="1" t="s">
        <v>15</v>
      </c>
      <c r="E290" s="1" t="s">
        <v>35</v>
      </c>
      <c r="F290" s="1" t="s">
        <v>449</v>
      </c>
      <c r="G290" s="1" t="s">
        <v>450</v>
      </c>
      <c r="H290" s="1" t="s">
        <v>362</v>
      </c>
      <c r="I290" s="1" t="s">
        <v>23</v>
      </c>
      <c r="J290" s="1">
        <v>228</v>
      </c>
      <c r="K290" s="1" t="s">
        <v>23</v>
      </c>
      <c r="L290" s="1">
        <v>218</v>
      </c>
      <c r="M290" s="31">
        <v>1</v>
      </c>
      <c r="N290" s="2">
        <v>1</v>
      </c>
      <c r="O290" s="2">
        <f t="shared" si="49"/>
        <v>218</v>
      </c>
      <c r="P290" s="2">
        <f>(J290-L290)*M290*N290</f>
        <v>10</v>
      </c>
      <c r="Q290" s="1">
        <v>61.917879999999997</v>
      </c>
      <c r="R290" s="44">
        <f t="shared" si="50"/>
        <v>13498.097839999999</v>
      </c>
      <c r="S290" s="34">
        <f t="shared" si="51"/>
        <v>13498.097839999999</v>
      </c>
      <c r="T290" s="3">
        <f t="shared" si="52"/>
        <v>619.17879999999991</v>
      </c>
      <c r="U290" s="4">
        <f t="shared" si="53"/>
        <v>4.5871559633027519E-2</v>
      </c>
      <c r="V290" s="23">
        <f>MATCH(G290,Workings!A:A,0)</f>
        <v>52</v>
      </c>
      <c r="W290" s="22">
        <f>IF(R290&lt;INDEX(Workings!E:E,'Savings from Apr 13 to Feb 14'!V290),1,0)</f>
        <v>0</v>
      </c>
      <c r="X290" s="22">
        <f>IF(AND('Savings from Apr 13 to Feb 14'!R290&gt;INDEX(Workings!E:E,'Savings from Apr 13 to Feb 14'!V290),'Savings from Apr 13 to Feb 14'!R290&lt;INDEX(Workings!F:F,'Savings from Apr 13 to Feb 14'!V290)),1,0)</f>
        <v>1</v>
      </c>
      <c r="Y290" s="22">
        <f>IF(R290&gt;INDEX(Workings!F:F,'Savings from Apr 13 to Feb 14'!V290),1,0)</f>
        <v>0</v>
      </c>
      <c r="Z290" s="3">
        <f t="shared" si="54"/>
        <v>0</v>
      </c>
      <c r="AA290" s="3">
        <f t="shared" si="55"/>
        <v>13498.097839999999</v>
      </c>
      <c r="AB290" s="3">
        <f t="shared" si="56"/>
        <v>0</v>
      </c>
      <c r="AC290" s="3">
        <f>IF(AB290=0,0,(R290-INDEX(Workings!F:F,MATCH('Savings from Apr 13 to Feb 14'!G290,Workings!A:A,0))))*M290</f>
        <v>0</v>
      </c>
    </row>
    <row r="291" spans="1:29" hidden="1" x14ac:dyDescent="0.25">
      <c r="A291" s="22">
        <v>289</v>
      </c>
      <c r="B291" s="14" t="s">
        <v>567</v>
      </c>
      <c r="C291" s="14" t="s">
        <v>564</v>
      </c>
      <c r="D291" s="14" t="s">
        <v>15</v>
      </c>
      <c r="E291" s="14" t="s">
        <v>35</v>
      </c>
      <c r="F291" s="14" t="s">
        <v>449</v>
      </c>
      <c r="G291" s="14" t="s">
        <v>450</v>
      </c>
      <c r="H291" s="14" t="s">
        <v>362</v>
      </c>
      <c r="I291" s="14" t="s">
        <v>23</v>
      </c>
      <c r="J291" s="14">
        <v>259</v>
      </c>
      <c r="K291" s="14" t="s">
        <v>23</v>
      </c>
      <c r="L291" s="14">
        <v>230</v>
      </c>
      <c r="M291" s="31">
        <v>2</v>
      </c>
      <c r="N291" s="16">
        <v>1</v>
      </c>
      <c r="O291" s="16">
        <f t="shared" si="49"/>
        <v>460</v>
      </c>
      <c r="P291" s="16">
        <f>(J291-L291)*M291*N291</f>
        <v>58</v>
      </c>
      <c r="Q291" s="14">
        <v>61.917879999999997</v>
      </c>
      <c r="R291" s="44">
        <f t="shared" si="50"/>
        <v>14241.1124</v>
      </c>
      <c r="S291" s="34">
        <f t="shared" si="51"/>
        <v>28482.2248</v>
      </c>
      <c r="T291" s="17">
        <f t="shared" si="52"/>
        <v>3591.23704</v>
      </c>
      <c r="U291" s="18">
        <f t="shared" si="53"/>
        <v>0.12608695652173912</v>
      </c>
      <c r="V291" s="23">
        <f>MATCH(G291,Workings!A:A,0)</f>
        <v>52</v>
      </c>
      <c r="W291" s="22">
        <f>IF(R291&lt;INDEX(Workings!E:E,'Savings from Apr 13 to Feb 14'!V291),1,0)</f>
        <v>0</v>
      </c>
      <c r="X291" s="22">
        <f>IF(AND('Savings from Apr 13 to Feb 14'!R291&gt;INDEX(Workings!E:E,'Savings from Apr 13 to Feb 14'!V291),'Savings from Apr 13 to Feb 14'!R291&lt;INDEX(Workings!F:F,'Savings from Apr 13 to Feb 14'!V291)),1,0)</f>
        <v>1</v>
      </c>
      <c r="Y291" s="22">
        <f>IF(R291&gt;INDEX(Workings!F:F,'Savings from Apr 13 to Feb 14'!V291),1,0)</f>
        <v>0</v>
      </c>
      <c r="Z291" s="3">
        <f t="shared" si="54"/>
        <v>0</v>
      </c>
      <c r="AA291" s="3">
        <f t="shared" si="55"/>
        <v>28482.2248</v>
      </c>
      <c r="AB291" s="3">
        <f t="shared" si="56"/>
        <v>0</v>
      </c>
      <c r="AC291" s="3">
        <f>IF(AB291=0,0,(R291-INDEX(Workings!F:F,MATCH('Savings from Apr 13 to Feb 14'!G291,Workings!A:A,0))))*M291</f>
        <v>0</v>
      </c>
    </row>
    <row r="292" spans="1:29" hidden="1" x14ac:dyDescent="0.25">
      <c r="A292" s="22">
        <v>290</v>
      </c>
      <c r="B292" s="1" t="s">
        <v>165</v>
      </c>
      <c r="C292" s="21" t="s">
        <v>163</v>
      </c>
      <c r="D292" s="1" t="s">
        <v>15</v>
      </c>
      <c r="E292" s="1" t="s">
        <v>166</v>
      </c>
      <c r="F292" s="1" t="s">
        <v>167</v>
      </c>
      <c r="G292" s="1" t="s">
        <v>168</v>
      </c>
      <c r="H292" s="1" t="s">
        <v>50</v>
      </c>
      <c r="I292" s="1" t="s">
        <v>23</v>
      </c>
      <c r="J292" s="1">
        <v>170</v>
      </c>
      <c r="K292" s="1" t="s">
        <v>23</v>
      </c>
      <c r="L292" s="1">
        <v>163</v>
      </c>
      <c r="M292" s="31">
        <v>1</v>
      </c>
      <c r="N292" s="2">
        <v>1</v>
      </c>
      <c r="O292" s="2">
        <f t="shared" si="49"/>
        <v>163</v>
      </c>
      <c r="P292" s="2">
        <f>(J292-L292)*M292*N292</f>
        <v>7</v>
      </c>
      <c r="Q292" s="1">
        <v>55.799210000000002</v>
      </c>
      <c r="R292" s="44">
        <f t="shared" si="50"/>
        <v>9095.2712300000003</v>
      </c>
      <c r="S292" s="34">
        <f t="shared" si="51"/>
        <v>9095.2712300000003</v>
      </c>
      <c r="T292" s="3">
        <f t="shared" si="52"/>
        <v>390.59447</v>
      </c>
      <c r="U292" s="4">
        <f t="shared" si="53"/>
        <v>4.2944785276073622E-2</v>
      </c>
      <c r="V292" s="23">
        <f>MATCH(G292,Workings!A:A,0)</f>
        <v>68</v>
      </c>
      <c r="W292" s="22">
        <f>IF(R292&lt;INDEX(Workings!E:E,'Savings from Apr 13 to Feb 14'!V292),1,0)</f>
        <v>0</v>
      </c>
      <c r="X292" s="22">
        <f>IF(AND('Savings from Apr 13 to Feb 14'!R292&gt;INDEX(Workings!E:E,'Savings from Apr 13 to Feb 14'!V292),'Savings from Apr 13 to Feb 14'!R292&lt;INDEX(Workings!F:F,'Savings from Apr 13 to Feb 14'!V292)),1,0)</f>
        <v>1</v>
      </c>
      <c r="Y292" s="22">
        <f>IF(R292&gt;INDEX(Workings!F:F,'Savings from Apr 13 to Feb 14'!V292),1,0)</f>
        <v>0</v>
      </c>
      <c r="Z292" s="3">
        <f t="shared" si="54"/>
        <v>0</v>
      </c>
      <c r="AA292" s="3">
        <f t="shared" si="55"/>
        <v>9095.2712300000003</v>
      </c>
      <c r="AB292" s="3">
        <f t="shared" si="56"/>
        <v>0</v>
      </c>
      <c r="AC292" s="3">
        <f>IF(AB292=0,0,(R292-INDEX(Workings!F:F,MATCH('Savings from Apr 13 to Feb 14'!G292,Workings!A:A,0))))*M292</f>
        <v>0</v>
      </c>
    </row>
    <row r="293" spans="1:29" hidden="1" x14ac:dyDescent="0.25">
      <c r="A293" s="22">
        <v>291</v>
      </c>
      <c r="B293" s="1" t="s">
        <v>132</v>
      </c>
      <c r="C293" s="6" t="s">
        <v>128</v>
      </c>
      <c r="D293" s="1" t="s">
        <v>15</v>
      </c>
      <c r="E293" s="1" t="s">
        <v>130</v>
      </c>
      <c r="F293" s="1" t="s">
        <v>134</v>
      </c>
      <c r="G293" s="1" t="s">
        <v>135</v>
      </c>
      <c r="H293" s="1" t="s">
        <v>136</v>
      </c>
      <c r="I293" s="1" t="s">
        <v>137</v>
      </c>
      <c r="J293" s="1">
        <v>121</v>
      </c>
      <c r="K293" s="1" t="s">
        <v>137</v>
      </c>
      <c r="L293" s="1">
        <v>111</v>
      </c>
      <c r="M293" s="31">
        <v>2</v>
      </c>
      <c r="N293" s="2">
        <v>1.5361800000000001</v>
      </c>
      <c r="O293" s="2">
        <f t="shared" si="49"/>
        <v>341.03196000000003</v>
      </c>
      <c r="P293" s="2">
        <f>(J293-L293)*M293*N293</f>
        <v>30.723600000000001</v>
      </c>
      <c r="Q293" s="1">
        <v>55.799210000000002</v>
      </c>
      <c r="R293" s="44">
        <f t="shared" si="50"/>
        <v>9514.6569763758016</v>
      </c>
      <c r="S293" s="34">
        <f t="shared" si="51"/>
        <v>19029.313952751603</v>
      </c>
      <c r="T293" s="3">
        <f t="shared" si="52"/>
        <v>1714.352608356</v>
      </c>
      <c r="U293" s="4">
        <f t="shared" si="53"/>
        <v>9.0090090090090072E-2</v>
      </c>
      <c r="V293" s="23">
        <f>MATCH(G293,Workings!A:A,0)</f>
        <v>42</v>
      </c>
      <c r="W293" s="22">
        <f>IF(R293&lt;INDEX(Workings!E:E,'Savings from Apr 13 to Feb 14'!V293),1,0)</f>
        <v>1</v>
      </c>
      <c r="X293" s="22">
        <f>IF(AND('Savings from Apr 13 to Feb 14'!R293&gt;INDEX(Workings!E:E,'Savings from Apr 13 to Feb 14'!V293),'Savings from Apr 13 to Feb 14'!R293&lt;INDEX(Workings!F:F,'Savings from Apr 13 to Feb 14'!V293)),1,0)</f>
        <v>0</v>
      </c>
      <c r="Y293" s="22">
        <f>IF(R293&gt;INDEX(Workings!F:F,'Savings from Apr 13 to Feb 14'!V293),1,0)</f>
        <v>0</v>
      </c>
      <c r="Z293" s="3">
        <f t="shared" si="54"/>
        <v>19029.313952751603</v>
      </c>
      <c r="AA293" s="3">
        <f t="shared" si="55"/>
        <v>0</v>
      </c>
      <c r="AB293" s="3">
        <f t="shared" si="56"/>
        <v>0</v>
      </c>
      <c r="AC293" s="3">
        <f>IF(AB293=0,0,(R293-INDEX(Workings!F:F,MATCH('Savings from Apr 13 to Feb 14'!G293,Workings!A:A,0))))*M293</f>
        <v>0</v>
      </c>
    </row>
    <row r="294" spans="1:29" hidden="1" x14ac:dyDescent="0.25">
      <c r="A294" s="22">
        <v>292</v>
      </c>
      <c r="B294" s="1" t="s">
        <v>355</v>
      </c>
      <c r="C294" s="1" t="s">
        <v>356</v>
      </c>
      <c r="D294" s="1" t="s">
        <v>15</v>
      </c>
      <c r="E294" s="1" t="s">
        <v>96</v>
      </c>
      <c r="F294" s="1" t="s">
        <v>134</v>
      </c>
      <c r="G294" s="1" t="s">
        <v>135</v>
      </c>
      <c r="H294" s="1" t="s">
        <v>136</v>
      </c>
      <c r="I294" s="1" t="s">
        <v>137</v>
      </c>
      <c r="J294" s="1">
        <v>109</v>
      </c>
      <c r="K294" s="1" t="s">
        <v>137</v>
      </c>
      <c r="L294" s="1">
        <v>99</v>
      </c>
      <c r="M294" s="31">
        <v>3</v>
      </c>
      <c r="N294" s="2">
        <v>1.5499700000000001</v>
      </c>
      <c r="O294" s="2">
        <f t="shared" si="49"/>
        <v>460.34109000000001</v>
      </c>
      <c r="P294" s="2">
        <f>(J294-L294)*M294*N294</f>
        <v>46.499099999999999</v>
      </c>
      <c r="Q294" s="1">
        <v>62.243479999999998</v>
      </c>
      <c r="R294" s="44">
        <f t="shared" si="50"/>
        <v>9551.0771428644002</v>
      </c>
      <c r="S294" s="34">
        <f t="shared" si="51"/>
        <v>28653.231428593201</v>
      </c>
      <c r="T294" s="3">
        <f t="shared" si="52"/>
        <v>2894.265800868</v>
      </c>
      <c r="U294" s="4">
        <f t="shared" si="53"/>
        <v>0.10101010101010101</v>
      </c>
      <c r="V294" s="23">
        <f>MATCH(G294,Workings!A:A,0)</f>
        <v>42</v>
      </c>
      <c r="W294" s="22">
        <f>IF(R294&lt;INDEX(Workings!E:E,'Savings from Apr 13 to Feb 14'!V294),1,0)</f>
        <v>1</v>
      </c>
      <c r="X294" s="22">
        <f>IF(AND('Savings from Apr 13 to Feb 14'!R294&gt;INDEX(Workings!E:E,'Savings from Apr 13 to Feb 14'!V294),'Savings from Apr 13 to Feb 14'!R294&lt;INDEX(Workings!F:F,'Savings from Apr 13 to Feb 14'!V294)),1,0)</f>
        <v>0</v>
      </c>
      <c r="Y294" s="22">
        <f>IF(R294&gt;INDEX(Workings!F:F,'Savings from Apr 13 to Feb 14'!V294),1,0)</f>
        <v>0</v>
      </c>
      <c r="Z294" s="3">
        <f t="shared" si="54"/>
        <v>28653.231428593201</v>
      </c>
      <c r="AA294" s="3">
        <f t="shared" si="55"/>
        <v>0</v>
      </c>
      <c r="AB294" s="3">
        <f t="shared" si="56"/>
        <v>0</v>
      </c>
      <c r="AC294" s="3">
        <f>IF(AB294=0,0,(R294-INDEX(Workings!F:F,MATCH('Savings from Apr 13 to Feb 14'!G294,Workings!A:A,0))))*M294</f>
        <v>0</v>
      </c>
    </row>
    <row r="295" spans="1:29" hidden="1" x14ac:dyDescent="0.25">
      <c r="A295" s="22">
        <v>293</v>
      </c>
      <c r="B295" s="1" t="s">
        <v>545</v>
      </c>
      <c r="C295" s="1" t="s">
        <v>540</v>
      </c>
      <c r="D295" s="1" t="s">
        <v>15</v>
      </c>
      <c r="E295" s="1" t="s">
        <v>96</v>
      </c>
      <c r="F295" s="1" t="s">
        <v>134</v>
      </c>
      <c r="G295" s="1" t="s">
        <v>135</v>
      </c>
      <c r="H295" s="1" t="s">
        <v>136</v>
      </c>
      <c r="I295" s="1" t="s">
        <v>137</v>
      </c>
      <c r="J295" s="1">
        <v>174</v>
      </c>
      <c r="K295" s="1" t="s">
        <v>137</v>
      </c>
      <c r="L295" s="1">
        <v>164</v>
      </c>
      <c r="M295" s="31">
        <v>1</v>
      </c>
      <c r="N295" s="2">
        <v>1.6189100000000001</v>
      </c>
      <c r="O295" s="2">
        <f t="shared" si="49"/>
        <v>265.50124</v>
      </c>
      <c r="P295" s="2">
        <v>16.092400000000001</v>
      </c>
      <c r="Q295" s="1">
        <v>61.917879999999997</v>
      </c>
      <c r="R295" s="44">
        <f t="shared" si="50"/>
        <v>16439.273918171199</v>
      </c>
      <c r="S295" s="34">
        <f t="shared" si="51"/>
        <v>16439.273918171199</v>
      </c>
      <c r="T295" s="3">
        <f t="shared" si="52"/>
        <v>996.40729211200005</v>
      </c>
      <c r="U295" s="4">
        <f t="shared" si="53"/>
        <v>6.0611393001403696E-2</v>
      </c>
      <c r="V295" s="23">
        <f>MATCH(G295,Workings!A:A,0)</f>
        <v>42</v>
      </c>
      <c r="W295" s="22">
        <f>IF(R295&lt;INDEX(Workings!E:E,'Savings from Apr 13 to Feb 14'!V295),1,0)</f>
        <v>0</v>
      </c>
      <c r="X295" s="22">
        <f>IF(AND('Savings from Apr 13 to Feb 14'!R295&gt;INDEX(Workings!E:E,'Savings from Apr 13 to Feb 14'!V295),'Savings from Apr 13 to Feb 14'!R295&lt;INDEX(Workings!F:F,'Savings from Apr 13 to Feb 14'!V295)),1,0)</f>
        <v>0</v>
      </c>
      <c r="Y295" s="22">
        <f>IF(R295&gt;INDEX(Workings!F:F,'Savings from Apr 13 to Feb 14'!V295),1,0)</f>
        <v>1</v>
      </c>
      <c r="Z295" s="3">
        <f t="shared" si="54"/>
        <v>0</v>
      </c>
      <c r="AA295" s="3">
        <f t="shared" si="55"/>
        <v>0</v>
      </c>
      <c r="AB295" s="3">
        <f t="shared" si="56"/>
        <v>16439.273918171199</v>
      </c>
      <c r="AC295" s="3">
        <f>IF(AB295=0,0,(R295-INDEX(Workings!F:F,MATCH('Savings from Apr 13 to Feb 14'!G295,Workings!A:A,0))))*M295</f>
        <v>4679.2739181711986</v>
      </c>
    </row>
    <row r="296" spans="1:29" hidden="1" x14ac:dyDescent="0.25">
      <c r="A296" s="22">
        <v>294</v>
      </c>
      <c r="B296" s="1" t="s">
        <v>739</v>
      </c>
      <c r="C296" s="20">
        <v>41676</v>
      </c>
      <c r="D296" s="1" t="s">
        <v>695</v>
      </c>
      <c r="E296" s="1" t="s">
        <v>696</v>
      </c>
      <c r="F296" s="1" t="s">
        <v>740</v>
      </c>
      <c r="G296" s="1" t="s">
        <v>741</v>
      </c>
      <c r="H296" s="1" t="s">
        <v>50</v>
      </c>
      <c r="I296" s="1" t="s">
        <v>23</v>
      </c>
      <c r="J296" s="1">
        <v>190</v>
      </c>
      <c r="K296" s="1" t="s">
        <v>23</v>
      </c>
      <c r="L296" s="1">
        <v>139</v>
      </c>
      <c r="M296" s="31">
        <v>4</v>
      </c>
      <c r="N296" s="2">
        <v>1</v>
      </c>
      <c r="O296" s="2">
        <f t="shared" si="49"/>
        <v>556</v>
      </c>
      <c r="P296" s="2">
        <f t="shared" ref="P296:P301" si="57">(J296-L296)*M296*N296</f>
        <v>204</v>
      </c>
      <c r="Q296" s="1">
        <v>61.901910000000001</v>
      </c>
      <c r="R296" s="44">
        <f t="shared" si="50"/>
        <v>8604.3654900000001</v>
      </c>
      <c r="S296" s="34">
        <f t="shared" si="51"/>
        <v>34417.461960000001</v>
      </c>
      <c r="T296" s="3">
        <f t="shared" si="52"/>
        <v>12627.98964</v>
      </c>
      <c r="U296" s="4">
        <f t="shared" si="53"/>
        <v>0.36690647482014388</v>
      </c>
      <c r="V296" s="23">
        <f>MATCH(G296,Workings!A:A,0)</f>
        <v>39</v>
      </c>
      <c r="W296" s="22">
        <f>IF(R296&lt;INDEX(Workings!E:E,'Savings from Apr 13 to Feb 14'!V296),1,0)</f>
        <v>0</v>
      </c>
      <c r="X296" s="22">
        <f>IF(AND('Savings from Apr 13 to Feb 14'!R296&gt;INDEX(Workings!E:E,'Savings from Apr 13 to Feb 14'!V296),'Savings from Apr 13 to Feb 14'!R296&lt;INDEX(Workings!F:F,'Savings from Apr 13 to Feb 14'!V296)),1,0)</f>
        <v>1</v>
      </c>
      <c r="Y296" s="22">
        <f>IF(R296&gt;INDEX(Workings!F:F,'Savings from Apr 13 to Feb 14'!V296),1,0)</f>
        <v>0</v>
      </c>
      <c r="Z296" s="3">
        <f t="shared" si="54"/>
        <v>0</v>
      </c>
      <c r="AA296" s="3">
        <f t="shared" si="55"/>
        <v>34417.461960000001</v>
      </c>
      <c r="AB296" s="3">
        <f t="shared" si="56"/>
        <v>0</v>
      </c>
      <c r="AC296" s="3">
        <f>IF(AB296=0,0,(R296-INDEX(Workings!F:F,MATCH('Savings from Apr 13 to Feb 14'!G296,Workings!A:A,0))))*M296</f>
        <v>0</v>
      </c>
    </row>
    <row r="297" spans="1:29" hidden="1" x14ac:dyDescent="0.25">
      <c r="A297" s="22">
        <v>295</v>
      </c>
      <c r="B297" s="1" t="s">
        <v>742</v>
      </c>
      <c r="C297" s="20">
        <v>41676</v>
      </c>
      <c r="D297" s="1" t="s">
        <v>695</v>
      </c>
      <c r="E297" s="1" t="s">
        <v>700</v>
      </c>
      <c r="F297" s="1" t="s">
        <v>740</v>
      </c>
      <c r="G297" s="1" t="s">
        <v>741</v>
      </c>
      <c r="H297" s="1" t="s">
        <v>50</v>
      </c>
      <c r="I297" s="1" t="s">
        <v>23</v>
      </c>
      <c r="J297" s="1">
        <v>190</v>
      </c>
      <c r="K297" s="1" t="s">
        <v>23</v>
      </c>
      <c r="L297" s="1">
        <v>139</v>
      </c>
      <c r="M297" s="31">
        <v>4</v>
      </c>
      <c r="N297" s="2">
        <v>1</v>
      </c>
      <c r="O297" s="2">
        <f t="shared" si="49"/>
        <v>556</v>
      </c>
      <c r="P297" s="2">
        <f t="shared" si="57"/>
        <v>204</v>
      </c>
      <c r="Q297" s="1">
        <v>61.901910000000001</v>
      </c>
      <c r="R297" s="44">
        <f t="shared" si="50"/>
        <v>8604.3654900000001</v>
      </c>
      <c r="S297" s="34">
        <f t="shared" si="51"/>
        <v>34417.461960000001</v>
      </c>
      <c r="T297" s="3">
        <f t="shared" si="52"/>
        <v>12627.98964</v>
      </c>
      <c r="U297" s="4">
        <f t="shared" si="53"/>
        <v>0.36690647482014388</v>
      </c>
      <c r="V297" s="23">
        <f>MATCH(G297,Workings!A:A,0)</f>
        <v>39</v>
      </c>
      <c r="W297" s="22">
        <f>IF(R297&lt;INDEX(Workings!E:E,'Savings from Apr 13 to Feb 14'!V297),1,0)</f>
        <v>0</v>
      </c>
      <c r="X297" s="22">
        <f>IF(AND('Savings from Apr 13 to Feb 14'!R297&gt;INDEX(Workings!E:E,'Savings from Apr 13 to Feb 14'!V297),'Savings from Apr 13 to Feb 14'!R297&lt;INDEX(Workings!F:F,'Savings from Apr 13 to Feb 14'!V297)),1,0)</f>
        <v>1</v>
      </c>
      <c r="Y297" s="22">
        <f>IF(R297&gt;INDEX(Workings!F:F,'Savings from Apr 13 to Feb 14'!V297),1,0)</f>
        <v>0</v>
      </c>
      <c r="Z297" s="3">
        <f t="shared" si="54"/>
        <v>0</v>
      </c>
      <c r="AA297" s="3">
        <f t="shared" si="55"/>
        <v>34417.461960000001</v>
      </c>
      <c r="AB297" s="3">
        <f t="shared" si="56"/>
        <v>0</v>
      </c>
      <c r="AC297" s="3">
        <f>IF(AB297=0,0,(R297-INDEX(Workings!F:F,MATCH('Savings from Apr 13 to Feb 14'!G297,Workings!A:A,0))))*M297</f>
        <v>0</v>
      </c>
    </row>
    <row r="298" spans="1:29" hidden="1" x14ac:dyDescent="0.25">
      <c r="A298" s="22">
        <v>296</v>
      </c>
      <c r="B298" s="1" t="s">
        <v>176</v>
      </c>
      <c r="C298" s="1" t="s">
        <v>177</v>
      </c>
      <c r="D298" s="1" t="s">
        <v>25</v>
      </c>
      <c r="E298" s="1" t="s">
        <v>178</v>
      </c>
      <c r="F298" s="1" t="s">
        <v>179</v>
      </c>
      <c r="G298" s="1" t="s">
        <v>180</v>
      </c>
      <c r="H298" s="1" t="s">
        <v>82</v>
      </c>
      <c r="I298" s="1" t="s">
        <v>32</v>
      </c>
      <c r="J298" s="1">
        <v>175</v>
      </c>
      <c r="K298" s="1" t="s">
        <v>32</v>
      </c>
      <c r="L298" s="1">
        <v>165</v>
      </c>
      <c r="M298" s="31">
        <v>1</v>
      </c>
      <c r="N298" s="2">
        <v>1.3247</v>
      </c>
      <c r="O298" s="2">
        <f t="shared" si="49"/>
        <v>218.57550000000001</v>
      </c>
      <c r="P298" s="2">
        <f t="shared" si="57"/>
        <v>13.247</v>
      </c>
      <c r="Q298" s="1">
        <v>62.243479999999998</v>
      </c>
      <c r="R298" s="44">
        <f t="shared" si="50"/>
        <v>13604.89976274</v>
      </c>
      <c r="S298" s="34">
        <f t="shared" si="51"/>
        <v>13604.89976274</v>
      </c>
      <c r="T298" s="3">
        <f t="shared" si="52"/>
        <v>824.53937955999993</v>
      </c>
      <c r="U298" s="4">
        <f t="shared" si="53"/>
        <v>6.0606060606060601E-2</v>
      </c>
      <c r="V298" s="23">
        <f>MATCH(G298,Workings!A:A,0)</f>
        <v>14</v>
      </c>
      <c r="W298" s="22">
        <f>IF(R298&lt;INDEX(Workings!E:E,'Savings from Apr 13 to Feb 14'!V298),1,0)</f>
        <v>0</v>
      </c>
      <c r="X298" s="22">
        <f>IF(AND('Savings from Apr 13 to Feb 14'!R298&gt;INDEX(Workings!E:E,'Savings from Apr 13 to Feb 14'!V298),'Savings from Apr 13 to Feb 14'!R298&lt;INDEX(Workings!F:F,'Savings from Apr 13 to Feb 14'!V298)),1,0)</f>
        <v>0</v>
      </c>
      <c r="Y298" s="22">
        <f>IF(R298&gt;INDEX(Workings!F:F,'Savings from Apr 13 to Feb 14'!V298),1,0)</f>
        <v>1</v>
      </c>
      <c r="Z298" s="3">
        <f t="shared" si="54"/>
        <v>0</v>
      </c>
      <c r="AA298" s="3">
        <f t="shared" si="55"/>
        <v>0</v>
      </c>
      <c r="AB298" s="3">
        <f t="shared" si="56"/>
        <v>13604.89976274</v>
      </c>
      <c r="AC298" s="3">
        <f>IF(AB298=0,0,(R298-INDEX(Workings!F:F,MATCH('Savings from Apr 13 to Feb 14'!G298,Workings!A:A,0))))*M298</f>
        <v>2404.8997627400004</v>
      </c>
    </row>
    <row r="299" spans="1:29" hidden="1" x14ac:dyDescent="0.25">
      <c r="A299" s="22">
        <v>297</v>
      </c>
      <c r="B299" s="1" t="s">
        <v>198</v>
      </c>
      <c r="C299" s="1" t="s">
        <v>194</v>
      </c>
      <c r="D299" s="1" t="s">
        <v>195</v>
      </c>
      <c r="E299" s="1" t="s">
        <v>161</v>
      </c>
      <c r="F299" s="1" t="s">
        <v>199</v>
      </c>
      <c r="G299" s="1" t="s">
        <v>180</v>
      </c>
      <c r="H299" s="1" t="s">
        <v>82</v>
      </c>
      <c r="I299" s="1" t="s">
        <v>32</v>
      </c>
      <c r="J299" s="1">
        <v>108</v>
      </c>
      <c r="K299" s="1" t="s">
        <v>32</v>
      </c>
      <c r="L299" s="1">
        <v>98</v>
      </c>
      <c r="M299" s="31">
        <v>1</v>
      </c>
      <c r="N299" s="7">
        <v>1.3247</v>
      </c>
      <c r="O299" s="2">
        <f t="shared" si="49"/>
        <v>129.82060000000001</v>
      </c>
      <c r="P299" s="2">
        <f t="shared" si="57"/>
        <v>13.247</v>
      </c>
      <c r="Q299" s="1">
        <v>62.243479999999998</v>
      </c>
      <c r="R299" s="44">
        <f t="shared" si="50"/>
        <v>8080.4859196880006</v>
      </c>
      <c r="S299" s="34">
        <f t="shared" si="51"/>
        <v>8080.4859196880006</v>
      </c>
      <c r="T299" s="3">
        <f t="shared" si="52"/>
        <v>824.53937955999993</v>
      </c>
      <c r="U299" s="4">
        <f t="shared" si="53"/>
        <v>0.1020408163265306</v>
      </c>
      <c r="V299" s="23">
        <f>MATCH(G299,Workings!A:A,0)</f>
        <v>14</v>
      </c>
      <c r="W299" s="22">
        <f>IF(R299&lt;INDEX(Workings!E:E,'Savings from Apr 13 to Feb 14'!V299),1,0)</f>
        <v>1</v>
      </c>
      <c r="X299" s="22">
        <f>IF(AND('Savings from Apr 13 to Feb 14'!R299&gt;INDEX(Workings!E:E,'Savings from Apr 13 to Feb 14'!V299),'Savings from Apr 13 to Feb 14'!R299&lt;INDEX(Workings!F:F,'Savings from Apr 13 to Feb 14'!V299)),1,0)</f>
        <v>0</v>
      </c>
      <c r="Y299" s="22">
        <f>IF(R299&gt;INDEX(Workings!F:F,'Savings from Apr 13 to Feb 14'!V299),1,0)</f>
        <v>0</v>
      </c>
      <c r="Z299" s="3">
        <f t="shared" si="54"/>
        <v>8080.4859196880006</v>
      </c>
      <c r="AA299" s="3">
        <f t="shared" si="55"/>
        <v>0</v>
      </c>
      <c r="AB299" s="3">
        <f t="shared" si="56"/>
        <v>0</v>
      </c>
      <c r="AC299" s="3">
        <f>IF(AB299=0,0,(R299-INDEX(Workings!F:F,MATCH('Savings from Apr 13 to Feb 14'!G299,Workings!A:A,0))))*M299</f>
        <v>0</v>
      </c>
    </row>
    <row r="300" spans="1:29" hidden="1" x14ac:dyDescent="0.25">
      <c r="A300" s="22">
        <v>298</v>
      </c>
      <c r="B300" s="14" t="s">
        <v>258</v>
      </c>
      <c r="C300" s="15">
        <v>41516</v>
      </c>
      <c r="D300" s="14" t="s">
        <v>25</v>
      </c>
      <c r="E300" s="14" t="s">
        <v>259</v>
      </c>
      <c r="F300" s="14" t="s">
        <v>749</v>
      </c>
      <c r="G300" s="14" t="s">
        <v>180</v>
      </c>
      <c r="H300" s="14"/>
      <c r="I300" s="14" t="s">
        <v>32</v>
      </c>
      <c r="J300" s="14">
        <v>135</v>
      </c>
      <c r="K300" s="14" t="s">
        <v>32</v>
      </c>
      <c r="L300" s="14">
        <v>130</v>
      </c>
      <c r="M300" s="31">
        <v>1</v>
      </c>
      <c r="N300" s="19">
        <v>1.3247</v>
      </c>
      <c r="O300" s="16">
        <f t="shared" si="49"/>
        <v>172.21100000000001</v>
      </c>
      <c r="P300" s="16">
        <f t="shared" si="57"/>
        <v>6.6234999999999999</v>
      </c>
      <c r="Q300" s="14">
        <v>62.243479999999998</v>
      </c>
      <c r="R300" s="44">
        <f t="shared" si="50"/>
        <v>10719.011934280001</v>
      </c>
      <c r="S300" s="34">
        <f t="shared" si="51"/>
        <v>10719.011934280001</v>
      </c>
      <c r="T300" s="17">
        <f t="shared" si="52"/>
        <v>412.26968977999996</v>
      </c>
      <c r="U300" s="18">
        <f t="shared" si="53"/>
        <v>3.8461538461538457E-2</v>
      </c>
      <c r="V300" s="23">
        <f>MATCH(G300,Workings!A:A,0)</f>
        <v>14</v>
      </c>
      <c r="W300" s="22">
        <f>IF(R300&lt;INDEX(Workings!E:E,'Savings from Apr 13 to Feb 14'!V300),1,0)</f>
        <v>0</v>
      </c>
      <c r="X300" s="22">
        <f>IF(AND('Savings from Apr 13 to Feb 14'!R300&gt;INDEX(Workings!E:E,'Savings from Apr 13 to Feb 14'!V300),'Savings from Apr 13 to Feb 14'!R300&lt;INDEX(Workings!F:F,'Savings from Apr 13 to Feb 14'!V300)),1,0)</f>
        <v>1</v>
      </c>
      <c r="Y300" s="22">
        <f>IF(R300&gt;INDEX(Workings!F:F,'Savings from Apr 13 to Feb 14'!V300),1,0)</f>
        <v>0</v>
      </c>
      <c r="Z300" s="3">
        <f t="shared" si="54"/>
        <v>0</v>
      </c>
      <c r="AA300" s="3">
        <f t="shared" si="55"/>
        <v>10719.011934280001</v>
      </c>
      <c r="AB300" s="3">
        <f t="shared" si="56"/>
        <v>0</v>
      </c>
      <c r="AC300" s="3">
        <f>IF(AB300=0,0,(R300-INDEX(Workings!F:F,MATCH('Savings from Apr 13 to Feb 14'!G300,Workings!A:A,0))))*M300</f>
        <v>0</v>
      </c>
    </row>
    <row r="301" spans="1:29" hidden="1" x14ac:dyDescent="0.25">
      <c r="A301" s="22">
        <v>299</v>
      </c>
      <c r="B301" s="1" t="s">
        <v>260</v>
      </c>
      <c r="C301" s="5">
        <v>41516</v>
      </c>
      <c r="D301" s="1" t="s">
        <v>15</v>
      </c>
      <c r="E301" s="1" t="s">
        <v>261</v>
      </c>
      <c r="F301" s="1" t="s">
        <v>262</v>
      </c>
      <c r="G301" s="1" t="s">
        <v>180</v>
      </c>
      <c r="H301" s="1" t="s">
        <v>82</v>
      </c>
      <c r="I301" s="1" t="s">
        <v>32</v>
      </c>
      <c r="J301" s="1">
        <v>125</v>
      </c>
      <c r="K301" s="1" t="s">
        <v>32</v>
      </c>
      <c r="L301" s="1">
        <v>115</v>
      </c>
      <c r="M301" s="31">
        <v>1</v>
      </c>
      <c r="N301" s="7">
        <v>1.3247</v>
      </c>
      <c r="O301" s="2">
        <f t="shared" si="49"/>
        <v>152.34049999999999</v>
      </c>
      <c r="P301" s="2">
        <f t="shared" si="57"/>
        <v>13.247</v>
      </c>
      <c r="Q301" s="1">
        <v>62.243479999999998</v>
      </c>
      <c r="R301" s="44">
        <f t="shared" si="50"/>
        <v>9482.2028649399999</v>
      </c>
      <c r="S301" s="34">
        <f t="shared" si="51"/>
        <v>9482.2028649399999</v>
      </c>
      <c r="T301" s="3">
        <f t="shared" si="52"/>
        <v>824.53937955999993</v>
      </c>
      <c r="U301" s="4">
        <f t="shared" si="53"/>
        <v>8.6956521739130432E-2</v>
      </c>
      <c r="V301" s="23">
        <f>MATCH(G301,Workings!A:A,0)</f>
        <v>14</v>
      </c>
      <c r="W301" s="22">
        <f>IF(R301&lt;INDEX(Workings!E:E,'Savings from Apr 13 to Feb 14'!V301),1,0)</f>
        <v>0</v>
      </c>
      <c r="X301" s="22">
        <f>IF(AND('Savings from Apr 13 to Feb 14'!R301&gt;INDEX(Workings!E:E,'Savings from Apr 13 to Feb 14'!V301),'Savings from Apr 13 to Feb 14'!R301&lt;INDEX(Workings!F:F,'Savings from Apr 13 to Feb 14'!V301)),1,0)</f>
        <v>1</v>
      </c>
      <c r="Y301" s="22">
        <f>IF(R301&gt;INDEX(Workings!F:F,'Savings from Apr 13 to Feb 14'!V301),1,0)</f>
        <v>0</v>
      </c>
      <c r="Z301" s="3">
        <f t="shared" si="54"/>
        <v>0</v>
      </c>
      <c r="AA301" s="3">
        <f t="shared" si="55"/>
        <v>9482.2028649399999</v>
      </c>
      <c r="AB301" s="3">
        <f t="shared" si="56"/>
        <v>0</v>
      </c>
      <c r="AC301" s="3">
        <f>IF(AB301=0,0,(R301-INDEX(Workings!F:F,MATCH('Savings from Apr 13 to Feb 14'!G301,Workings!A:A,0))))*M301</f>
        <v>0</v>
      </c>
    </row>
    <row r="302" spans="1:29" hidden="1" x14ac:dyDescent="0.25">
      <c r="A302" s="22">
        <v>300</v>
      </c>
      <c r="B302" s="1" t="s">
        <v>528</v>
      </c>
      <c r="C302" s="1" t="s">
        <v>529</v>
      </c>
      <c r="D302" s="1" t="s">
        <v>15</v>
      </c>
      <c r="E302" s="1" t="s">
        <v>130</v>
      </c>
      <c r="F302" s="1" t="s">
        <v>530</v>
      </c>
      <c r="G302" s="1" t="s">
        <v>180</v>
      </c>
      <c r="H302" s="1" t="s">
        <v>82</v>
      </c>
      <c r="I302" s="1" t="s">
        <v>32</v>
      </c>
      <c r="J302" s="1">
        <v>102</v>
      </c>
      <c r="K302" s="1" t="s">
        <v>32</v>
      </c>
      <c r="L302" s="1">
        <v>92</v>
      </c>
      <c r="M302" s="31">
        <v>5</v>
      </c>
      <c r="N302" s="2">
        <v>1.3611500000000001</v>
      </c>
      <c r="O302" s="2">
        <f t="shared" si="49"/>
        <v>626.12900000000002</v>
      </c>
      <c r="P302" s="2">
        <v>67.484499999999997</v>
      </c>
      <c r="Q302" s="1">
        <v>61.917879999999997</v>
      </c>
      <c r="R302" s="44">
        <f t="shared" si="50"/>
        <v>7753.7160573040001</v>
      </c>
      <c r="S302" s="34">
        <f t="shared" si="51"/>
        <v>38768.580286520002</v>
      </c>
      <c r="T302" s="3">
        <f t="shared" si="52"/>
        <v>4178.4971728599994</v>
      </c>
      <c r="U302" s="4">
        <f t="shared" si="53"/>
        <v>0.10778050529523467</v>
      </c>
      <c r="V302" s="23">
        <f>MATCH(G302,Workings!A:A,0)</f>
        <v>14</v>
      </c>
      <c r="W302" s="22">
        <f>IF(R302&lt;INDEX(Workings!E:E,'Savings from Apr 13 to Feb 14'!V302),1,0)</f>
        <v>1</v>
      </c>
      <c r="X302" s="22">
        <f>IF(AND('Savings from Apr 13 to Feb 14'!R302&gt;INDEX(Workings!E:E,'Savings from Apr 13 to Feb 14'!V302),'Savings from Apr 13 to Feb 14'!R302&lt;INDEX(Workings!F:F,'Savings from Apr 13 to Feb 14'!V302)),1,0)</f>
        <v>0</v>
      </c>
      <c r="Y302" s="22">
        <f>IF(R302&gt;INDEX(Workings!F:F,'Savings from Apr 13 to Feb 14'!V302),1,0)</f>
        <v>0</v>
      </c>
      <c r="Z302" s="3">
        <f t="shared" si="54"/>
        <v>38768.580286520002</v>
      </c>
      <c r="AA302" s="3">
        <f t="shared" si="55"/>
        <v>0</v>
      </c>
      <c r="AB302" s="3">
        <f t="shared" si="56"/>
        <v>0</v>
      </c>
      <c r="AC302" s="3">
        <f>IF(AB302=0,0,(R302-INDEX(Workings!F:F,MATCH('Savings from Apr 13 to Feb 14'!G302,Workings!A:A,0))))*M302</f>
        <v>0</v>
      </c>
    </row>
    <row r="303" spans="1:29" hidden="1" x14ac:dyDescent="0.25">
      <c r="A303" s="22">
        <v>301</v>
      </c>
      <c r="B303" s="1" t="s">
        <v>647</v>
      </c>
      <c r="C303" s="5">
        <v>41667</v>
      </c>
      <c r="D303" s="1" t="s">
        <v>25</v>
      </c>
      <c r="E303" s="1" t="s">
        <v>223</v>
      </c>
      <c r="F303" s="1" t="s">
        <v>648</v>
      </c>
      <c r="G303" s="1" t="s">
        <v>180</v>
      </c>
      <c r="H303" s="1" t="s">
        <v>82</v>
      </c>
      <c r="I303" s="1" t="s">
        <v>32</v>
      </c>
      <c r="J303" s="1">
        <v>114</v>
      </c>
      <c r="K303" s="1" t="s">
        <v>32</v>
      </c>
      <c r="L303" s="1">
        <v>104</v>
      </c>
      <c r="M303" s="31">
        <v>2</v>
      </c>
      <c r="N303" s="2">
        <v>1.36879</v>
      </c>
      <c r="O303" s="2">
        <f t="shared" si="49"/>
        <v>284.70832000000001</v>
      </c>
      <c r="P303" s="2">
        <f t="shared" ref="P303:P309" si="58">(J303-L303)*M303*N303</f>
        <v>27.375799999999998</v>
      </c>
      <c r="Q303" s="1">
        <v>61.901910000000001</v>
      </c>
      <c r="R303" s="44">
        <f t="shared" si="50"/>
        <v>8811.9944004456011</v>
      </c>
      <c r="S303" s="34">
        <f t="shared" si="51"/>
        <v>17623.988800891202</v>
      </c>
      <c r="T303" s="3">
        <f t="shared" si="52"/>
        <v>1694.614307778</v>
      </c>
      <c r="U303" s="4">
        <f t="shared" si="53"/>
        <v>9.6153846153846145E-2</v>
      </c>
      <c r="V303" s="23">
        <f>MATCH(G303,Workings!A:A,0)</f>
        <v>14</v>
      </c>
      <c r="W303" s="22">
        <f>IF(R303&lt;INDEX(Workings!E:E,'Savings from Apr 13 to Feb 14'!V303),1,0)</f>
        <v>1</v>
      </c>
      <c r="X303" s="22">
        <f>IF(AND('Savings from Apr 13 to Feb 14'!R303&gt;INDEX(Workings!E:E,'Savings from Apr 13 to Feb 14'!V303),'Savings from Apr 13 to Feb 14'!R303&lt;INDEX(Workings!F:F,'Savings from Apr 13 to Feb 14'!V303)),1,0)</f>
        <v>0</v>
      </c>
      <c r="Y303" s="22">
        <f>IF(R303&gt;INDEX(Workings!F:F,'Savings from Apr 13 to Feb 14'!V303),1,0)</f>
        <v>0</v>
      </c>
      <c r="Z303" s="3">
        <f t="shared" si="54"/>
        <v>17623.988800891202</v>
      </c>
      <c r="AA303" s="3">
        <f t="shared" si="55"/>
        <v>0</v>
      </c>
      <c r="AB303" s="3">
        <f t="shared" si="56"/>
        <v>0</v>
      </c>
      <c r="AC303" s="3">
        <f>IF(AB303=0,0,(R303-INDEX(Workings!F:F,MATCH('Savings from Apr 13 to Feb 14'!G303,Workings!A:A,0))))*M303</f>
        <v>0</v>
      </c>
    </row>
    <row r="304" spans="1:29" hidden="1" x14ac:dyDescent="0.25">
      <c r="A304" s="22">
        <v>302</v>
      </c>
      <c r="B304" s="1" t="s">
        <v>651</v>
      </c>
      <c r="C304" s="5">
        <v>41661</v>
      </c>
      <c r="D304" s="1" t="s">
        <v>15</v>
      </c>
      <c r="E304" s="1" t="s">
        <v>109</v>
      </c>
      <c r="F304" s="1" t="s">
        <v>652</v>
      </c>
      <c r="G304" s="1" t="s">
        <v>180</v>
      </c>
      <c r="H304" s="1" t="s">
        <v>82</v>
      </c>
      <c r="I304" s="1" t="s">
        <v>32</v>
      </c>
      <c r="J304" s="1">
        <v>161</v>
      </c>
      <c r="K304" s="1" t="s">
        <v>32</v>
      </c>
      <c r="L304" s="1">
        <v>151</v>
      </c>
      <c r="M304" s="31">
        <v>1</v>
      </c>
      <c r="N304" s="2">
        <v>1.36879</v>
      </c>
      <c r="O304" s="2">
        <f t="shared" si="49"/>
        <v>206.68728999999999</v>
      </c>
      <c r="P304" s="2">
        <f t="shared" si="58"/>
        <v>13.687899999999999</v>
      </c>
      <c r="Q304" s="1">
        <v>61.901910000000001</v>
      </c>
      <c r="R304" s="44">
        <f t="shared" si="50"/>
        <v>12794.3380237239</v>
      </c>
      <c r="S304" s="34">
        <f t="shared" si="51"/>
        <v>12794.3380237239</v>
      </c>
      <c r="T304" s="3">
        <f t="shared" si="52"/>
        <v>847.30715388900001</v>
      </c>
      <c r="U304" s="4">
        <f t="shared" si="53"/>
        <v>6.6225165562913912E-2</v>
      </c>
      <c r="V304" s="23">
        <f>MATCH(G304,Workings!A:A,0)</f>
        <v>14</v>
      </c>
      <c r="W304" s="22">
        <f>IF(R304&lt;INDEX(Workings!E:E,'Savings from Apr 13 to Feb 14'!V304),1,0)</f>
        <v>0</v>
      </c>
      <c r="X304" s="22">
        <f>IF(AND('Savings from Apr 13 to Feb 14'!R304&gt;INDEX(Workings!E:E,'Savings from Apr 13 to Feb 14'!V304),'Savings from Apr 13 to Feb 14'!R304&lt;INDEX(Workings!F:F,'Savings from Apr 13 to Feb 14'!V304)),1,0)</f>
        <v>0</v>
      </c>
      <c r="Y304" s="22">
        <f>IF(R304&gt;INDEX(Workings!F:F,'Savings from Apr 13 to Feb 14'!V304),1,0)</f>
        <v>1</v>
      </c>
      <c r="Z304" s="3">
        <f t="shared" si="54"/>
        <v>0</v>
      </c>
      <c r="AA304" s="3">
        <f t="shared" si="55"/>
        <v>0</v>
      </c>
      <c r="AB304" s="3">
        <f t="shared" si="56"/>
        <v>12794.3380237239</v>
      </c>
      <c r="AC304" s="3">
        <f>IF(AB304=0,0,(R304-INDEX(Workings!F:F,MATCH('Savings from Apr 13 to Feb 14'!G304,Workings!A:A,0))))*M304</f>
        <v>1594.3380237238998</v>
      </c>
    </row>
    <row r="305" spans="1:29" hidden="1" x14ac:dyDescent="0.25">
      <c r="A305" s="22">
        <v>303</v>
      </c>
      <c r="B305" s="1" t="s">
        <v>659</v>
      </c>
      <c r="C305" s="5">
        <v>41657</v>
      </c>
      <c r="D305" s="1" t="s">
        <v>15</v>
      </c>
      <c r="E305" s="1" t="s">
        <v>96</v>
      </c>
      <c r="F305" s="1" t="s">
        <v>652</v>
      </c>
      <c r="G305" s="1" t="s">
        <v>180</v>
      </c>
      <c r="H305" s="1" t="s">
        <v>82</v>
      </c>
      <c r="I305" s="1" t="s">
        <v>32</v>
      </c>
      <c r="J305" s="1">
        <v>177</v>
      </c>
      <c r="K305" s="1" t="s">
        <v>32</v>
      </c>
      <c r="L305" s="1">
        <v>167</v>
      </c>
      <c r="M305" s="31">
        <v>2</v>
      </c>
      <c r="N305" s="2">
        <v>1.36879</v>
      </c>
      <c r="O305" s="2">
        <f t="shared" si="49"/>
        <v>457.17586</v>
      </c>
      <c r="P305" s="2">
        <f t="shared" si="58"/>
        <v>27.375799999999998</v>
      </c>
      <c r="Q305" s="1">
        <v>61.901910000000001</v>
      </c>
      <c r="R305" s="44">
        <f t="shared" si="50"/>
        <v>14150.029469946301</v>
      </c>
      <c r="S305" s="34">
        <f t="shared" si="51"/>
        <v>28300.058939892602</v>
      </c>
      <c r="T305" s="3">
        <f t="shared" si="52"/>
        <v>1694.614307778</v>
      </c>
      <c r="U305" s="4">
        <f t="shared" si="53"/>
        <v>5.9880239520958077E-2</v>
      </c>
      <c r="V305" s="23">
        <f>MATCH(G305,Workings!A:A,0)</f>
        <v>14</v>
      </c>
      <c r="W305" s="22">
        <f>IF(R305&lt;INDEX(Workings!E:E,'Savings from Apr 13 to Feb 14'!V305),1,0)</f>
        <v>0</v>
      </c>
      <c r="X305" s="22">
        <f>IF(AND('Savings from Apr 13 to Feb 14'!R305&gt;INDEX(Workings!E:E,'Savings from Apr 13 to Feb 14'!V305),'Savings from Apr 13 to Feb 14'!R305&lt;INDEX(Workings!F:F,'Savings from Apr 13 to Feb 14'!V305)),1,0)</f>
        <v>0</v>
      </c>
      <c r="Y305" s="22">
        <f>IF(R305&gt;INDEX(Workings!F:F,'Savings from Apr 13 to Feb 14'!V305),1,0)</f>
        <v>1</v>
      </c>
      <c r="Z305" s="3">
        <f t="shared" si="54"/>
        <v>0</v>
      </c>
      <c r="AA305" s="3">
        <f t="shared" si="55"/>
        <v>0</v>
      </c>
      <c r="AB305" s="3">
        <f t="shared" si="56"/>
        <v>28300.058939892602</v>
      </c>
      <c r="AC305" s="3">
        <f>IF(AB305=0,0,(R305-INDEX(Workings!F:F,MATCH('Savings from Apr 13 to Feb 14'!G305,Workings!A:A,0))))*M305</f>
        <v>5900.0589398926022</v>
      </c>
    </row>
    <row r="306" spans="1:29" hidden="1" x14ac:dyDescent="0.25">
      <c r="A306" s="22">
        <v>304</v>
      </c>
      <c r="B306" s="1" t="s">
        <v>692</v>
      </c>
      <c r="C306" s="5">
        <v>41692</v>
      </c>
      <c r="D306" s="1" t="s">
        <v>15</v>
      </c>
      <c r="E306" s="1" t="s">
        <v>71</v>
      </c>
      <c r="F306" s="1" t="s">
        <v>652</v>
      </c>
      <c r="G306" s="1" t="s">
        <v>180</v>
      </c>
      <c r="H306" s="1" t="s">
        <v>82</v>
      </c>
      <c r="I306" s="1" t="s">
        <v>32</v>
      </c>
      <c r="J306" s="1">
        <v>170</v>
      </c>
      <c r="K306" s="1" t="s">
        <v>32</v>
      </c>
      <c r="L306" s="1">
        <v>125</v>
      </c>
      <c r="M306" s="31">
        <v>1</v>
      </c>
      <c r="N306" s="2">
        <v>1.36879</v>
      </c>
      <c r="O306" s="2">
        <f t="shared" si="49"/>
        <v>171.09875</v>
      </c>
      <c r="P306" s="2">
        <f t="shared" si="58"/>
        <v>61.595549999999996</v>
      </c>
      <c r="Q306" s="1">
        <v>61.901910000000001</v>
      </c>
      <c r="R306" s="44">
        <f t="shared" si="50"/>
        <v>10591.3394236125</v>
      </c>
      <c r="S306" s="34">
        <f t="shared" si="51"/>
        <v>10591.3394236125</v>
      </c>
      <c r="T306" s="3">
        <f t="shared" si="52"/>
        <v>3812.8821925005</v>
      </c>
      <c r="U306" s="4">
        <f t="shared" si="53"/>
        <v>0.36</v>
      </c>
      <c r="V306" s="23">
        <f>MATCH(G306,Workings!A:A,0)</f>
        <v>14</v>
      </c>
      <c r="W306" s="22">
        <f>IF(R306&lt;INDEX(Workings!E:E,'Savings from Apr 13 to Feb 14'!V306),1,0)</f>
        <v>0</v>
      </c>
      <c r="X306" s="22">
        <f>IF(AND('Savings from Apr 13 to Feb 14'!R306&gt;INDEX(Workings!E:E,'Savings from Apr 13 to Feb 14'!V306),'Savings from Apr 13 to Feb 14'!R306&lt;INDEX(Workings!F:F,'Savings from Apr 13 to Feb 14'!V306)),1,0)</f>
        <v>1</v>
      </c>
      <c r="Y306" s="22">
        <f>IF(R306&gt;INDEX(Workings!F:F,'Savings from Apr 13 to Feb 14'!V306),1,0)</f>
        <v>0</v>
      </c>
      <c r="Z306" s="3">
        <f t="shared" si="54"/>
        <v>0</v>
      </c>
      <c r="AA306" s="3">
        <f t="shared" si="55"/>
        <v>10591.3394236125</v>
      </c>
      <c r="AB306" s="3">
        <f t="shared" si="56"/>
        <v>0</v>
      </c>
      <c r="AC306" s="3">
        <f>IF(AB306=0,0,(R306-INDEX(Workings!F:F,MATCH('Savings from Apr 13 to Feb 14'!G306,Workings!A:A,0))))*M306</f>
        <v>0</v>
      </c>
    </row>
    <row r="307" spans="1:29" hidden="1" x14ac:dyDescent="0.25">
      <c r="A307" s="22">
        <v>305</v>
      </c>
      <c r="B307" s="1" t="s">
        <v>725</v>
      </c>
      <c r="C307" s="5">
        <v>41682</v>
      </c>
      <c r="D307" s="1" t="s">
        <v>695</v>
      </c>
      <c r="E307" s="1" t="s">
        <v>700</v>
      </c>
      <c r="F307" s="1" t="s">
        <v>726</v>
      </c>
      <c r="G307" s="1" t="s">
        <v>180</v>
      </c>
      <c r="H307" s="1" t="s">
        <v>82</v>
      </c>
      <c r="I307" s="1" t="s">
        <v>32</v>
      </c>
      <c r="J307" s="1">
        <v>126</v>
      </c>
      <c r="K307" s="1" t="s">
        <v>32</v>
      </c>
      <c r="L307" s="1">
        <v>116</v>
      </c>
      <c r="M307" s="31">
        <v>1</v>
      </c>
      <c r="N307" s="2">
        <v>1.36879</v>
      </c>
      <c r="O307" s="2">
        <f t="shared" si="49"/>
        <v>158.77964</v>
      </c>
      <c r="P307" s="2">
        <f t="shared" si="58"/>
        <v>13.687899999999999</v>
      </c>
      <c r="Q307" s="1">
        <v>61.901910000000001</v>
      </c>
      <c r="R307" s="44">
        <f t="shared" si="50"/>
        <v>9828.7629851124002</v>
      </c>
      <c r="S307" s="34">
        <f t="shared" si="51"/>
        <v>9828.7629851124002</v>
      </c>
      <c r="T307" s="3">
        <f t="shared" si="52"/>
        <v>847.30715388900001</v>
      </c>
      <c r="U307" s="4">
        <f t="shared" si="53"/>
        <v>8.6206896551724144E-2</v>
      </c>
      <c r="V307" s="23">
        <f>MATCH(G307,Workings!A:A,0)</f>
        <v>14</v>
      </c>
      <c r="W307" s="22">
        <f>IF(R307&lt;INDEX(Workings!E:E,'Savings from Apr 13 to Feb 14'!V307),1,0)</f>
        <v>0</v>
      </c>
      <c r="X307" s="22">
        <f>IF(AND('Savings from Apr 13 to Feb 14'!R307&gt;INDEX(Workings!E:E,'Savings from Apr 13 to Feb 14'!V307),'Savings from Apr 13 to Feb 14'!R307&lt;INDEX(Workings!F:F,'Savings from Apr 13 to Feb 14'!V307)),1,0)</f>
        <v>1</v>
      </c>
      <c r="Y307" s="22">
        <f>IF(R307&gt;INDEX(Workings!F:F,'Savings from Apr 13 to Feb 14'!V307),1,0)</f>
        <v>0</v>
      </c>
      <c r="Z307" s="3">
        <f t="shared" si="54"/>
        <v>0</v>
      </c>
      <c r="AA307" s="3">
        <f t="shared" si="55"/>
        <v>9828.7629851124002</v>
      </c>
      <c r="AB307" s="3">
        <f t="shared" si="56"/>
        <v>0</v>
      </c>
      <c r="AC307" s="3">
        <f>IF(AB307=0,0,(R307-INDEX(Workings!F:F,MATCH('Savings from Apr 13 to Feb 14'!G307,Workings!A:A,0))))*M307</f>
        <v>0</v>
      </c>
    </row>
    <row r="308" spans="1:29" hidden="1" x14ac:dyDescent="0.25">
      <c r="A308" s="22">
        <v>306</v>
      </c>
      <c r="B308" s="1" t="s">
        <v>727</v>
      </c>
      <c r="C308" s="5">
        <v>41682</v>
      </c>
      <c r="D308" s="1" t="s">
        <v>695</v>
      </c>
      <c r="E308" s="1" t="s">
        <v>696</v>
      </c>
      <c r="F308" s="1" t="s">
        <v>726</v>
      </c>
      <c r="G308" s="1" t="s">
        <v>180</v>
      </c>
      <c r="H308" s="1" t="s">
        <v>82</v>
      </c>
      <c r="I308" s="1" t="s">
        <v>32</v>
      </c>
      <c r="J308" s="1">
        <v>126</v>
      </c>
      <c r="K308" s="1" t="s">
        <v>32</v>
      </c>
      <c r="L308" s="1">
        <v>116</v>
      </c>
      <c r="M308" s="31">
        <v>1</v>
      </c>
      <c r="N308" s="2">
        <v>1.36879</v>
      </c>
      <c r="O308" s="2">
        <f t="shared" si="49"/>
        <v>158.77964</v>
      </c>
      <c r="P308" s="2">
        <f t="shared" si="58"/>
        <v>13.687899999999999</v>
      </c>
      <c r="Q308" s="1">
        <v>61.901910000000001</v>
      </c>
      <c r="R308" s="44">
        <f t="shared" si="50"/>
        <v>9828.7629851124002</v>
      </c>
      <c r="S308" s="34">
        <f t="shared" si="51"/>
        <v>9828.7629851124002</v>
      </c>
      <c r="T308" s="3">
        <f t="shared" si="52"/>
        <v>847.30715388900001</v>
      </c>
      <c r="U308" s="4">
        <f t="shared" si="53"/>
        <v>8.6206896551724144E-2</v>
      </c>
      <c r="V308" s="23">
        <f>MATCH(G308,Workings!A:A,0)</f>
        <v>14</v>
      </c>
      <c r="W308" s="22">
        <f>IF(R308&lt;INDEX(Workings!E:E,'Savings from Apr 13 to Feb 14'!V308),1,0)</f>
        <v>0</v>
      </c>
      <c r="X308" s="22">
        <f>IF(AND('Savings from Apr 13 to Feb 14'!R308&gt;INDEX(Workings!E:E,'Savings from Apr 13 to Feb 14'!V308),'Savings from Apr 13 to Feb 14'!R308&lt;INDEX(Workings!F:F,'Savings from Apr 13 to Feb 14'!V308)),1,0)</f>
        <v>1</v>
      </c>
      <c r="Y308" s="22">
        <f>IF(R308&gt;INDEX(Workings!F:F,'Savings from Apr 13 to Feb 14'!V308),1,0)</f>
        <v>0</v>
      </c>
      <c r="Z308" s="3">
        <f t="shared" si="54"/>
        <v>0</v>
      </c>
      <c r="AA308" s="3">
        <f t="shared" si="55"/>
        <v>9828.7629851124002</v>
      </c>
      <c r="AB308" s="3">
        <f t="shared" si="56"/>
        <v>0</v>
      </c>
      <c r="AC308" s="3">
        <f>IF(AB308=0,0,(R308-INDEX(Workings!F:F,MATCH('Savings from Apr 13 to Feb 14'!G308,Workings!A:A,0))))*M308</f>
        <v>0</v>
      </c>
    </row>
    <row r="309" spans="1:29" hidden="1" x14ac:dyDescent="0.25">
      <c r="A309" s="22">
        <v>307</v>
      </c>
      <c r="B309" s="1" t="s">
        <v>745</v>
      </c>
      <c r="C309" s="5">
        <v>41675</v>
      </c>
      <c r="D309" s="1" t="s">
        <v>15</v>
      </c>
      <c r="E309" s="1" t="s">
        <v>71</v>
      </c>
      <c r="F309" s="1" t="s">
        <v>746</v>
      </c>
      <c r="G309" s="1" t="s">
        <v>180</v>
      </c>
      <c r="H309" s="1" t="s">
        <v>82</v>
      </c>
      <c r="I309" s="1" t="s">
        <v>32</v>
      </c>
      <c r="J309" s="1">
        <v>162</v>
      </c>
      <c r="K309" s="1" t="s">
        <v>32</v>
      </c>
      <c r="L309" s="1">
        <v>161</v>
      </c>
      <c r="M309" s="31">
        <v>1</v>
      </c>
      <c r="N309" s="2">
        <v>1.36879</v>
      </c>
      <c r="O309" s="2">
        <f t="shared" si="49"/>
        <v>220.37519</v>
      </c>
      <c r="P309" s="2">
        <f t="shared" si="58"/>
        <v>1.36879</v>
      </c>
      <c r="Q309" s="1">
        <v>61.901910000000001</v>
      </c>
      <c r="R309" s="44">
        <f t="shared" si="50"/>
        <v>13641.6451776129</v>
      </c>
      <c r="S309" s="34">
        <f t="shared" si="51"/>
        <v>13641.6451776129</v>
      </c>
      <c r="T309" s="3">
        <f t="shared" si="52"/>
        <v>84.730715388899995</v>
      </c>
      <c r="U309" s="4">
        <f t="shared" si="53"/>
        <v>6.2111801242236021E-3</v>
      </c>
      <c r="V309" s="23">
        <f>MATCH(G309,Workings!A:A,0)</f>
        <v>14</v>
      </c>
      <c r="W309" s="22">
        <f>IF(R309&lt;INDEX(Workings!E:E,'Savings from Apr 13 to Feb 14'!V309),1,0)</f>
        <v>0</v>
      </c>
      <c r="X309" s="22">
        <f>IF(AND('Savings from Apr 13 to Feb 14'!R309&gt;INDEX(Workings!E:E,'Savings from Apr 13 to Feb 14'!V309),'Savings from Apr 13 to Feb 14'!R309&lt;INDEX(Workings!F:F,'Savings from Apr 13 to Feb 14'!V309)),1,0)</f>
        <v>0</v>
      </c>
      <c r="Y309" s="22">
        <f>IF(R309&gt;INDEX(Workings!F:F,'Savings from Apr 13 to Feb 14'!V309),1,0)</f>
        <v>1</v>
      </c>
      <c r="Z309" s="3">
        <f t="shared" si="54"/>
        <v>0</v>
      </c>
      <c r="AA309" s="3">
        <f t="shared" si="55"/>
        <v>0</v>
      </c>
      <c r="AB309" s="3">
        <f t="shared" si="56"/>
        <v>13641.6451776129</v>
      </c>
      <c r="AC309" s="3">
        <f>IF(AB309=0,0,(R309-INDEX(Workings!F:F,MATCH('Savings from Apr 13 to Feb 14'!G309,Workings!A:A,0))))*M309</f>
        <v>2441.6451776128997</v>
      </c>
    </row>
    <row r="310" spans="1:29" s="13" customFormat="1" hidden="1" x14ac:dyDescent="0.25">
      <c r="A310" s="4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32">
        <f>SUM(M3:M309)</f>
        <v>787</v>
      </c>
      <c r="N310" s="10"/>
      <c r="O310" s="10">
        <f>SUM(O3:O309)</f>
        <v>121257.78688000001</v>
      </c>
      <c r="P310" s="10">
        <f>SUM(P3:P309)</f>
        <v>12843.642770000002</v>
      </c>
      <c r="Q310" s="9"/>
      <c r="R310" s="9"/>
      <c r="S310" s="35">
        <f>SUM(S3:S309)</f>
        <v>7407674.2228185646</v>
      </c>
      <c r="T310" s="11">
        <f>SUM(T3:T309)</f>
        <v>784296.25649291882</v>
      </c>
      <c r="U310" s="12">
        <f t="shared" ref="U310" si="59">T310/S310</f>
        <v>0.10587618095798225</v>
      </c>
      <c r="V310" s="53"/>
      <c r="W310" s="54"/>
      <c r="X310" s="54"/>
      <c r="Y310" s="54"/>
      <c r="Z310" s="52">
        <f>SUM(Z3:Z309)</f>
        <v>1489280.2562206318</v>
      </c>
      <c r="AA310" s="52">
        <f t="shared" ref="AA310:AB310" si="60">SUM(AA3:AA309)</f>
        <v>3435393.7795278546</v>
      </c>
      <c r="AB310" s="52">
        <f t="shared" si="60"/>
        <v>2483000.1870700833</v>
      </c>
    </row>
    <row r="311" spans="1:29" x14ac:dyDescent="0.25">
      <c r="C311"/>
    </row>
    <row r="312" spans="1:29" x14ac:dyDescent="0.25">
      <c r="C312"/>
    </row>
    <row r="313" spans="1:29" x14ac:dyDescent="0.25">
      <c r="C313"/>
    </row>
  </sheetData>
  <autoFilter ref="A2:AB310">
    <filterColumn colId="6">
      <filters>
        <filter val="Frankfurt"/>
      </filters>
    </filterColumn>
  </autoFilter>
  <sortState ref="B2:U308">
    <sortCondition ref="G2:G3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0"/>
  <sheetViews>
    <sheetView workbookViewId="0">
      <selection activeCell="C8" sqref="C8"/>
    </sheetView>
  </sheetViews>
  <sheetFormatPr defaultRowHeight="15" x14ac:dyDescent="0.25"/>
  <cols>
    <col min="1" max="1" width="20" customWidth="1"/>
    <col min="2" max="2" width="28.7109375" style="23" customWidth="1"/>
    <col min="3" max="3" width="18.42578125" customWidth="1"/>
    <col min="4" max="4" width="12.42578125" customWidth="1"/>
    <col min="5" max="5" width="23.140625" customWidth="1"/>
    <col min="6" max="6" width="19.140625" customWidth="1"/>
    <col min="7" max="7" width="22.85546875" customWidth="1"/>
    <col min="8" max="8" width="27.42578125" customWidth="1"/>
    <col min="9" max="9" width="23" customWidth="1"/>
    <col min="10" max="10" width="19" customWidth="1"/>
    <col min="11" max="11" width="22.7109375" bestFit="1" customWidth="1"/>
    <col min="12" max="12" width="12" bestFit="1" customWidth="1"/>
  </cols>
  <sheetData>
    <row r="2" spans="1:12" x14ac:dyDescent="0.25">
      <c r="A2" s="27" t="s">
        <v>6</v>
      </c>
      <c r="B2" s="27"/>
    </row>
    <row r="3" spans="1:12" x14ac:dyDescent="0.25">
      <c r="A3" s="24" t="s">
        <v>752</v>
      </c>
      <c r="B3" t="s">
        <v>754</v>
      </c>
      <c r="C3" t="s">
        <v>776</v>
      </c>
      <c r="D3" t="s">
        <v>784</v>
      </c>
      <c r="E3" t="s">
        <v>778</v>
      </c>
      <c r="F3" t="s">
        <v>779</v>
      </c>
      <c r="G3" t="s">
        <v>780</v>
      </c>
      <c r="H3" t="s">
        <v>785</v>
      </c>
      <c r="I3" t="s">
        <v>781</v>
      </c>
      <c r="J3" t="s">
        <v>782</v>
      </c>
      <c r="K3" t="s">
        <v>783</v>
      </c>
      <c r="L3" t="s">
        <v>787</v>
      </c>
    </row>
    <row r="4" spans="1:12" x14ac:dyDescent="0.25">
      <c r="A4" s="25" t="s">
        <v>402</v>
      </c>
      <c r="B4" s="26">
        <v>14</v>
      </c>
      <c r="C4" s="26">
        <v>127831.6647829368</v>
      </c>
      <c r="D4" s="26">
        <v>10</v>
      </c>
      <c r="E4" s="26">
        <v>6</v>
      </c>
      <c r="F4" s="26">
        <v>4</v>
      </c>
      <c r="G4" s="26">
        <v>0</v>
      </c>
      <c r="H4" s="26">
        <v>87747.996634628405</v>
      </c>
      <c r="I4" s="26">
        <v>47664.328486319995</v>
      </c>
      <c r="J4" s="26">
        <v>80167.336296616792</v>
      </c>
      <c r="K4" s="26">
        <v>0</v>
      </c>
      <c r="L4" s="26">
        <v>0</v>
      </c>
    </row>
    <row r="5" spans="1:12" x14ac:dyDescent="0.25">
      <c r="A5" s="25" t="s">
        <v>120</v>
      </c>
      <c r="B5" s="26">
        <v>7</v>
      </c>
      <c r="C5" s="26">
        <v>57469.104272900993</v>
      </c>
      <c r="D5" s="26">
        <v>5</v>
      </c>
      <c r="E5" s="26">
        <v>0</v>
      </c>
      <c r="F5" s="26">
        <v>5</v>
      </c>
      <c r="G5" s="26">
        <v>0</v>
      </c>
      <c r="H5" s="26">
        <v>41116.170072437999</v>
      </c>
      <c r="I5" s="26">
        <v>0</v>
      </c>
      <c r="J5" s="26">
        <v>57469.104272900993</v>
      </c>
      <c r="K5" s="26">
        <v>0</v>
      </c>
      <c r="L5" s="26">
        <v>0</v>
      </c>
    </row>
    <row r="6" spans="1:12" x14ac:dyDescent="0.25">
      <c r="A6" s="25" t="s">
        <v>616</v>
      </c>
      <c r="B6" s="26">
        <v>1</v>
      </c>
      <c r="C6" s="26">
        <v>7987.4065199999995</v>
      </c>
      <c r="D6" s="26">
        <v>1</v>
      </c>
      <c r="E6" s="26">
        <v>0</v>
      </c>
      <c r="F6" s="26">
        <v>1</v>
      </c>
      <c r="G6" s="26">
        <v>0</v>
      </c>
      <c r="H6" s="26">
        <v>7987.4065199999995</v>
      </c>
      <c r="I6" s="26">
        <v>0</v>
      </c>
      <c r="J6" s="26">
        <v>7987.4065199999995</v>
      </c>
      <c r="K6" s="26">
        <v>0</v>
      </c>
      <c r="L6" s="26">
        <v>0</v>
      </c>
    </row>
    <row r="7" spans="1:12" x14ac:dyDescent="0.25">
      <c r="A7" s="25" t="s">
        <v>266</v>
      </c>
      <c r="B7" s="26">
        <v>15</v>
      </c>
      <c r="C7" s="26">
        <v>171204.51195878998</v>
      </c>
      <c r="D7" s="26">
        <v>3</v>
      </c>
      <c r="E7" s="26">
        <v>0</v>
      </c>
      <c r="F7" s="26">
        <v>3</v>
      </c>
      <c r="G7" s="26">
        <v>0</v>
      </c>
      <c r="H7" s="26">
        <v>34475.791652985994</v>
      </c>
      <c r="I7" s="26">
        <v>0</v>
      </c>
      <c r="J7" s="26">
        <v>171204.51195878998</v>
      </c>
      <c r="K7" s="26">
        <v>0</v>
      </c>
      <c r="L7" s="26">
        <v>0</v>
      </c>
    </row>
    <row r="8" spans="1:12" x14ac:dyDescent="0.25">
      <c r="A8" s="25" t="s">
        <v>94</v>
      </c>
      <c r="B8" s="26">
        <v>21</v>
      </c>
      <c r="C8" s="26">
        <v>249596.79422828602</v>
      </c>
      <c r="D8" s="26">
        <v>11</v>
      </c>
      <c r="E8" s="26">
        <v>2</v>
      </c>
      <c r="F8" s="26">
        <v>4</v>
      </c>
      <c r="G8" s="26">
        <v>5</v>
      </c>
      <c r="H8" s="26">
        <v>137928.78713986502</v>
      </c>
      <c r="I8" s="26">
        <v>81466.634563002008</v>
      </c>
      <c r="J8" s="26">
        <v>84481.996614364005</v>
      </c>
      <c r="K8" s="26">
        <v>83648.163050920004</v>
      </c>
      <c r="L8" s="26">
        <v>5168.1630509200022</v>
      </c>
    </row>
    <row r="9" spans="1:12" x14ac:dyDescent="0.25">
      <c r="A9" s="25" t="s">
        <v>477</v>
      </c>
      <c r="B9" s="26">
        <v>4</v>
      </c>
      <c r="C9" s="26">
        <v>38636.757119999995</v>
      </c>
      <c r="D9" s="26">
        <v>2</v>
      </c>
      <c r="E9" s="26">
        <v>0</v>
      </c>
      <c r="F9" s="26">
        <v>2</v>
      </c>
      <c r="G9" s="26">
        <v>0</v>
      </c>
      <c r="H9" s="26">
        <v>19318.378559999997</v>
      </c>
      <c r="I9" s="26">
        <v>0</v>
      </c>
      <c r="J9" s="26">
        <v>38636.757119999995</v>
      </c>
      <c r="K9" s="26">
        <v>0</v>
      </c>
      <c r="L9" s="26">
        <v>0</v>
      </c>
    </row>
    <row r="10" spans="1:12" x14ac:dyDescent="0.25">
      <c r="A10" s="25" t="s">
        <v>527</v>
      </c>
      <c r="B10" s="26">
        <v>1</v>
      </c>
      <c r="C10" s="26">
        <v>6236.6846547880004</v>
      </c>
      <c r="D10" s="26">
        <v>1</v>
      </c>
      <c r="E10" s="26">
        <v>0</v>
      </c>
      <c r="F10" s="26">
        <v>1</v>
      </c>
      <c r="G10" s="26">
        <v>0</v>
      </c>
      <c r="H10" s="26">
        <v>6236.6846547880004</v>
      </c>
      <c r="I10" s="26">
        <v>0</v>
      </c>
      <c r="J10" s="26">
        <v>6236.6846547880004</v>
      </c>
      <c r="K10" s="26">
        <v>0</v>
      </c>
      <c r="L10" s="26">
        <v>0</v>
      </c>
    </row>
    <row r="11" spans="1:12" x14ac:dyDescent="0.25">
      <c r="A11" s="25" t="s">
        <v>216</v>
      </c>
      <c r="B11" s="26">
        <v>1</v>
      </c>
      <c r="C11" s="26">
        <v>4452.512649624</v>
      </c>
      <c r="D11" s="26">
        <v>1</v>
      </c>
      <c r="E11" s="26">
        <v>0</v>
      </c>
      <c r="F11" s="26">
        <v>1</v>
      </c>
      <c r="G11" s="26">
        <v>0</v>
      </c>
      <c r="H11" s="26">
        <v>4452.512649624</v>
      </c>
      <c r="I11" s="26">
        <v>0</v>
      </c>
      <c r="J11" s="26">
        <v>4452.512649624</v>
      </c>
      <c r="K11" s="26">
        <v>0</v>
      </c>
      <c r="L11" s="26">
        <v>0</v>
      </c>
    </row>
    <row r="12" spans="1:12" x14ac:dyDescent="0.25">
      <c r="A12" s="25" t="s">
        <v>698</v>
      </c>
      <c r="B12" s="26">
        <v>14</v>
      </c>
      <c r="C12" s="26">
        <v>134923.88257738139</v>
      </c>
      <c r="D12" s="26">
        <v>11</v>
      </c>
      <c r="E12" s="26">
        <v>5</v>
      </c>
      <c r="F12" s="26">
        <v>1</v>
      </c>
      <c r="G12" s="26">
        <v>5</v>
      </c>
      <c r="H12" s="26">
        <v>109015.9981341954</v>
      </c>
      <c r="I12" s="26">
        <v>50732.6301656824</v>
      </c>
      <c r="J12" s="26">
        <v>8740.1174233359998</v>
      </c>
      <c r="K12" s="26">
        <v>75451.134988363003</v>
      </c>
      <c r="L12" s="26">
        <v>11791.134988363005</v>
      </c>
    </row>
    <row r="13" spans="1:12" x14ac:dyDescent="0.25">
      <c r="A13" s="25" t="s">
        <v>410</v>
      </c>
      <c r="B13" s="26">
        <v>12</v>
      </c>
      <c r="C13" s="26">
        <v>103309.37658842638</v>
      </c>
      <c r="D13" s="26">
        <v>4</v>
      </c>
      <c r="E13" s="26">
        <v>0</v>
      </c>
      <c r="F13" s="26">
        <v>4</v>
      </c>
      <c r="G13" s="26">
        <v>0</v>
      </c>
      <c r="H13" s="26">
        <v>34436.458862808795</v>
      </c>
      <c r="I13" s="26">
        <v>0</v>
      </c>
      <c r="J13" s="26">
        <v>103309.37658842638</v>
      </c>
      <c r="K13" s="26">
        <v>0</v>
      </c>
      <c r="L13" s="26">
        <v>0</v>
      </c>
    </row>
    <row r="14" spans="1:12" x14ac:dyDescent="0.25">
      <c r="A14" s="25" t="s">
        <v>58</v>
      </c>
      <c r="B14" s="26">
        <v>14</v>
      </c>
      <c r="C14" s="26">
        <v>176139.43542000002</v>
      </c>
      <c r="D14" s="26">
        <v>4</v>
      </c>
      <c r="E14" s="26">
        <v>2</v>
      </c>
      <c r="F14" s="26">
        <v>0</v>
      </c>
      <c r="G14" s="26">
        <v>2</v>
      </c>
      <c r="H14" s="26">
        <v>45672.690179999998</v>
      </c>
      <c r="I14" s="26">
        <v>35169.355839999997</v>
      </c>
      <c r="J14" s="26">
        <v>0</v>
      </c>
      <c r="K14" s="26">
        <v>140970.07957999999</v>
      </c>
      <c r="L14" s="26">
        <v>30250.079579999998</v>
      </c>
    </row>
    <row r="15" spans="1:12" x14ac:dyDescent="0.25">
      <c r="A15" s="25" t="s">
        <v>75</v>
      </c>
      <c r="B15" s="26">
        <v>6</v>
      </c>
      <c r="C15" s="26">
        <v>86713.671888893005</v>
      </c>
      <c r="D15" s="26">
        <v>6</v>
      </c>
      <c r="E15" s="26">
        <v>2</v>
      </c>
      <c r="F15" s="26">
        <v>2</v>
      </c>
      <c r="G15" s="26">
        <v>2</v>
      </c>
      <c r="H15" s="26">
        <v>86713.671888893005</v>
      </c>
      <c r="I15" s="26">
        <v>20170.754786693</v>
      </c>
      <c r="J15" s="26">
        <v>27636.963633910003</v>
      </c>
      <c r="K15" s="26">
        <v>38905.953468289998</v>
      </c>
      <c r="L15" s="26">
        <v>7105.9534682900012</v>
      </c>
    </row>
    <row r="16" spans="1:12" x14ac:dyDescent="0.25">
      <c r="A16" s="25" t="s">
        <v>454</v>
      </c>
      <c r="B16" s="26">
        <v>12</v>
      </c>
      <c r="C16" s="26">
        <v>210273.12047999998</v>
      </c>
      <c r="D16" s="26">
        <v>2</v>
      </c>
      <c r="E16" s="26">
        <v>1</v>
      </c>
      <c r="F16" s="26">
        <v>0</v>
      </c>
      <c r="G16" s="26">
        <v>1</v>
      </c>
      <c r="H16" s="26">
        <v>35045.520080000002</v>
      </c>
      <c r="I16" s="26">
        <v>88790.239919999993</v>
      </c>
      <c r="J16" s="26">
        <v>0</v>
      </c>
      <c r="K16" s="26">
        <v>121482.88055999999</v>
      </c>
      <c r="L16" s="26">
        <v>5802.8805599999978</v>
      </c>
    </row>
    <row r="17" spans="1:12" x14ac:dyDescent="0.25">
      <c r="A17" s="25" t="s">
        <v>458</v>
      </c>
      <c r="B17" s="26">
        <v>9</v>
      </c>
      <c r="C17" s="26">
        <v>56515.128189635201</v>
      </c>
      <c r="D17" s="26">
        <v>8</v>
      </c>
      <c r="E17" s="26">
        <v>2</v>
      </c>
      <c r="F17" s="26">
        <v>2</v>
      </c>
      <c r="G17" s="26">
        <v>4</v>
      </c>
      <c r="H17" s="26">
        <v>50812.142031980198</v>
      </c>
      <c r="I17" s="26">
        <v>8474.7163342488002</v>
      </c>
      <c r="J17" s="26">
        <v>17070.819961967201</v>
      </c>
      <c r="K17" s="26">
        <v>30969.591893419194</v>
      </c>
      <c r="L17" s="26">
        <v>3329.5918934191959</v>
      </c>
    </row>
    <row r="18" spans="1:12" x14ac:dyDescent="0.25">
      <c r="A18" s="25" t="s">
        <v>105</v>
      </c>
      <c r="B18" s="26">
        <v>2</v>
      </c>
      <c r="C18" s="26">
        <v>14017.7614738432</v>
      </c>
      <c r="D18" s="26">
        <v>1</v>
      </c>
      <c r="E18" s="26">
        <v>0</v>
      </c>
      <c r="F18" s="26">
        <v>1</v>
      </c>
      <c r="G18" s="26">
        <v>0</v>
      </c>
      <c r="H18" s="26">
        <v>7008.8807369216001</v>
      </c>
      <c r="I18" s="26">
        <v>0</v>
      </c>
      <c r="J18" s="26">
        <v>14017.7614738432</v>
      </c>
      <c r="K18" s="26">
        <v>0</v>
      </c>
      <c r="L18" s="26">
        <v>0</v>
      </c>
    </row>
    <row r="19" spans="1:12" x14ac:dyDescent="0.25">
      <c r="A19" s="25" t="s">
        <v>21</v>
      </c>
      <c r="B19" s="26">
        <v>37</v>
      </c>
      <c r="C19" s="26">
        <v>316698.03360000002</v>
      </c>
      <c r="D19" s="26">
        <v>14</v>
      </c>
      <c r="E19" s="26">
        <v>3</v>
      </c>
      <c r="F19" s="26">
        <v>7</v>
      </c>
      <c r="G19" s="26">
        <v>4</v>
      </c>
      <c r="H19" s="26">
        <v>131977.21648</v>
      </c>
      <c r="I19" s="26">
        <v>35923.336599999995</v>
      </c>
      <c r="J19" s="26">
        <v>193408.56831999999</v>
      </c>
      <c r="K19" s="26">
        <v>87366.128679999994</v>
      </c>
      <c r="L19" s="26">
        <v>21426.128679999994</v>
      </c>
    </row>
    <row r="20" spans="1:12" x14ac:dyDescent="0.25">
      <c r="A20" s="25" t="s">
        <v>173</v>
      </c>
      <c r="B20" s="26">
        <v>9</v>
      </c>
      <c r="C20" s="26">
        <v>94667.257406741614</v>
      </c>
      <c r="D20" s="26">
        <v>4</v>
      </c>
      <c r="E20" s="26">
        <v>3</v>
      </c>
      <c r="F20" s="26">
        <v>0</v>
      </c>
      <c r="G20" s="26">
        <v>1</v>
      </c>
      <c r="H20" s="26">
        <v>40773.292888070006</v>
      </c>
      <c r="I20" s="26">
        <v>55305.242514936799</v>
      </c>
      <c r="J20" s="26">
        <v>0</v>
      </c>
      <c r="K20" s="26">
        <v>39362.0148918048</v>
      </c>
      <c r="L20" s="26">
        <v>4622.0148918048017</v>
      </c>
    </row>
    <row r="21" spans="1:12" x14ac:dyDescent="0.25">
      <c r="A21" s="25" t="s">
        <v>30</v>
      </c>
      <c r="B21" s="26">
        <v>52</v>
      </c>
      <c r="C21" s="26">
        <v>388491.83449694334</v>
      </c>
      <c r="D21" s="26">
        <v>25</v>
      </c>
      <c r="E21" s="26">
        <v>13</v>
      </c>
      <c r="F21" s="26">
        <v>5</v>
      </c>
      <c r="G21" s="26">
        <v>7</v>
      </c>
      <c r="H21" s="26">
        <v>189620.89683312477</v>
      </c>
      <c r="I21" s="26">
        <v>145130.88895999372</v>
      </c>
      <c r="J21" s="26">
        <v>60929.918759151602</v>
      </c>
      <c r="K21" s="26">
        <v>182431.02677779802</v>
      </c>
      <c r="L21" s="26">
        <v>42691.026777798004</v>
      </c>
    </row>
    <row r="22" spans="1:12" x14ac:dyDescent="0.25">
      <c r="A22" s="25" t="s">
        <v>735</v>
      </c>
      <c r="B22" s="26">
        <v>4</v>
      </c>
      <c r="C22" s="26">
        <v>38298.283355782798</v>
      </c>
      <c r="D22" s="26">
        <v>1</v>
      </c>
      <c r="E22" s="26">
        <v>0</v>
      </c>
      <c r="F22" s="26">
        <v>1</v>
      </c>
      <c r="G22" s="26">
        <v>0</v>
      </c>
      <c r="H22" s="26">
        <v>9574.5708389456995</v>
      </c>
      <c r="I22" s="26">
        <v>0</v>
      </c>
      <c r="J22" s="26">
        <v>38298.283355782798</v>
      </c>
      <c r="K22" s="26">
        <v>0</v>
      </c>
      <c r="L22" s="26">
        <v>0</v>
      </c>
    </row>
    <row r="23" spans="1:12" x14ac:dyDescent="0.25">
      <c r="A23" s="25" t="s">
        <v>557</v>
      </c>
      <c r="B23" s="26">
        <v>1</v>
      </c>
      <c r="C23" s="26">
        <v>11377.73551887</v>
      </c>
      <c r="D23" s="26">
        <v>1</v>
      </c>
      <c r="E23" s="26">
        <v>0</v>
      </c>
      <c r="F23" s="26">
        <v>1</v>
      </c>
      <c r="G23" s="26">
        <v>0</v>
      </c>
      <c r="H23" s="26">
        <v>11377.73551887</v>
      </c>
      <c r="I23" s="26">
        <v>0</v>
      </c>
      <c r="J23" s="26">
        <v>11377.73551887</v>
      </c>
      <c r="K23" s="26">
        <v>0</v>
      </c>
      <c r="L23" s="26">
        <v>0</v>
      </c>
    </row>
    <row r="24" spans="1:12" x14ac:dyDescent="0.25">
      <c r="A24" s="25" t="s">
        <v>184</v>
      </c>
      <c r="B24" s="26">
        <v>2</v>
      </c>
      <c r="C24" s="26">
        <v>11866.489783558802</v>
      </c>
      <c r="D24" s="26">
        <v>2</v>
      </c>
      <c r="E24" s="26">
        <v>0</v>
      </c>
      <c r="F24" s="26">
        <v>2</v>
      </c>
      <c r="G24" s="26">
        <v>0</v>
      </c>
      <c r="H24" s="26">
        <v>11866.489783558802</v>
      </c>
      <c r="I24" s="26">
        <v>0</v>
      </c>
      <c r="J24" s="26">
        <v>11866.489783558802</v>
      </c>
      <c r="K24" s="26">
        <v>0</v>
      </c>
      <c r="L24" s="26">
        <v>0</v>
      </c>
    </row>
    <row r="25" spans="1:12" x14ac:dyDescent="0.25">
      <c r="A25" s="25" t="s">
        <v>81</v>
      </c>
      <c r="B25" s="26">
        <v>8</v>
      </c>
      <c r="C25" s="26">
        <v>95595.830396293211</v>
      </c>
      <c r="D25" s="26">
        <v>6</v>
      </c>
      <c r="E25" s="26">
        <v>2</v>
      </c>
      <c r="F25" s="26">
        <v>3</v>
      </c>
      <c r="G25" s="26">
        <v>1</v>
      </c>
      <c r="H25" s="26">
        <v>67944.858426384002</v>
      </c>
      <c r="I25" s="26">
        <v>17240.979193669802</v>
      </c>
      <c r="J25" s="26">
        <v>46438.584710141396</v>
      </c>
      <c r="K25" s="26">
        <v>31916.266492482002</v>
      </c>
      <c r="L25" s="26">
        <v>5616.2664924820019</v>
      </c>
    </row>
    <row r="26" spans="1:12" x14ac:dyDescent="0.25">
      <c r="A26" s="25" t="s">
        <v>609</v>
      </c>
      <c r="B26" s="26">
        <v>2</v>
      </c>
      <c r="C26" s="26">
        <v>14984.12696</v>
      </c>
      <c r="D26" s="26">
        <v>1</v>
      </c>
      <c r="E26" s="26">
        <v>0</v>
      </c>
      <c r="F26" s="26">
        <v>1</v>
      </c>
      <c r="G26" s="26">
        <v>0</v>
      </c>
      <c r="H26" s="26">
        <v>7492.0634799999998</v>
      </c>
      <c r="I26" s="26">
        <v>0</v>
      </c>
      <c r="J26" s="26">
        <v>14984.12696</v>
      </c>
      <c r="K26" s="26">
        <v>0</v>
      </c>
      <c r="L26" s="26">
        <v>0</v>
      </c>
    </row>
    <row r="27" spans="1:12" x14ac:dyDescent="0.25">
      <c r="A27" s="25" t="s">
        <v>517</v>
      </c>
      <c r="B27" s="26">
        <v>11</v>
      </c>
      <c r="C27" s="26">
        <v>93434.080920000008</v>
      </c>
      <c r="D27" s="26">
        <v>2</v>
      </c>
      <c r="E27" s="26">
        <v>0</v>
      </c>
      <c r="F27" s="26">
        <v>2</v>
      </c>
      <c r="G27" s="26">
        <v>0</v>
      </c>
      <c r="H27" s="26">
        <v>17027.417000000001</v>
      </c>
      <c r="I27" s="26">
        <v>0</v>
      </c>
      <c r="J27" s="26">
        <v>93434.080919999993</v>
      </c>
      <c r="K27" s="26">
        <v>0</v>
      </c>
      <c r="L27" s="26">
        <v>0</v>
      </c>
    </row>
    <row r="28" spans="1:12" x14ac:dyDescent="0.25">
      <c r="A28" s="25" t="s">
        <v>221</v>
      </c>
      <c r="B28" s="26">
        <v>8</v>
      </c>
      <c r="C28" s="26">
        <v>34886.170111485197</v>
      </c>
      <c r="D28" s="26">
        <v>8</v>
      </c>
      <c r="E28" s="26">
        <v>1</v>
      </c>
      <c r="F28" s="26">
        <v>6</v>
      </c>
      <c r="G28" s="26">
        <v>1</v>
      </c>
      <c r="H28" s="26">
        <v>34886.170111485197</v>
      </c>
      <c r="I28" s="26">
        <v>3206.9085765599998</v>
      </c>
      <c r="J28" s="26">
        <v>26015.416338745199</v>
      </c>
      <c r="K28" s="26">
        <v>5663.8451961800001</v>
      </c>
      <c r="L28" s="26">
        <v>863.84519618000013</v>
      </c>
    </row>
    <row r="29" spans="1:12" x14ac:dyDescent="0.25">
      <c r="A29" s="25" t="s">
        <v>197</v>
      </c>
      <c r="B29" s="26">
        <v>10</v>
      </c>
      <c r="C29" s="26">
        <v>87530.047799699212</v>
      </c>
      <c r="D29" s="26">
        <v>4</v>
      </c>
      <c r="E29" s="26">
        <v>0</v>
      </c>
      <c r="F29" s="26">
        <v>4</v>
      </c>
      <c r="G29" s="26">
        <v>0</v>
      </c>
      <c r="H29" s="26">
        <v>35529.7389107708</v>
      </c>
      <c r="I29" s="26">
        <v>0</v>
      </c>
      <c r="J29" s="26">
        <v>87530.047799699212</v>
      </c>
      <c r="K29" s="26">
        <v>0</v>
      </c>
      <c r="L29" s="26">
        <v>0</v>
      </c>
    </row>
    <row r="30" spans="1:12" x14ac:dyDescent="0.25">
      <c r="A30" s="25" t="s">
        <v>324</v>
      </c>
      <c r="B30" s="26">
        <v>11</v>
      </c>
      <c r="C30" s="26">
        <v>98887.414862990001</v>
      </c>
      <c r="D30" s="26">
        <v>4</v>
      </c>
      <c r="E30" s="26">
        <v>1</v>
      </c>
      <c r="F30" s="26">
        <v>1</v>
      </c>
      <c r="G30" s="26">
        <v>2</v>
      </c>
      <c r="H30" s="26">
        <v>38879.637258326802</v>
      </c>
      <c r="I30" s="26">
        <v>39072.588311717998</v>
      </c>
      <c r="J30" s="26">
        <v>26048.392207812001</v>
      </c>
      <c r="K30" s="26">
        <v>33766.434343460001</v>
      </c>
      <c r="L30" s="26">
        <v>4096.4343434600014</v>
      </c>
    </row>
    <row r="31" spans="1:12" x14ac:dyDescent="0.25">
      <c r="A31" s="25" t="s">
        <v>361</v>
      </c>
      <c r="B31" s="26">
        <v>8</v>
      </c>
      <c r="C31" s="26">
        <v>86726.461440000014</v>
      </c>
      <c r="D31" s="26">
        <v>4</v>
      </c>
      <c r="E31" s="26">
        <v>2</v>
      </c>
      <c r="F31" s="26">
        <v>1</v>
      </c>
      <c r="G31" s="26">
        <v>1</v>
      </c>
      <c r="H31" s="26">
        <v>45872.722600000001</v>
      </c>
      <c r="I31" s="26">
        <v>37141.146000000001</v>
      </c>
      <c r="J31" s="26">
        <v>33424.748760000002</v>
      </c>
      <c r="K31" s="26">
        <v>16160.56668</v>
      </c>
      <c r="L31" s="26">
        <v>4230.5666799999999</v>
      </c>
    </row>
    <row r="32" spans="1:12" x14ac:dyDescent="0.25">
      <c r="A32" s="25" t="s">
        <v>424</v>
      </c>
      <c r="B32" s="26">
        <v>13</v>
      </c>
      <c r="C32" s="26">
        <v>69723.901192517995</v>
      </c>
      <c r="D32" s="26">
        <v>11</v>
      </c>
      <c r="E32" s="26">
        <v>8</v>
      </c>
      <c r="F32" s="26">
        <v>1</v>
      </c>
      <c r="G32" s="26">
        <v>2</v>
      </c>
      <c r="H32" s="26">
        <v>60727.605561425989</v>
      </c>
      <c r="I32" s="26">
        <v>44304.564834217999</v>
      </c>
      <c r="J32" s="26">
        <v>5764.0902439000001</v>
      </c>
      <c r="K32" s="26">
        <v>19655.246114399997</v>
      </c>
      <c r="L32" s="26">
        <v>7855.2461143999972</v>
      </c>
    </row>
    <row r="33" spans="1:12" x14ac:dyDescent="0.25">
      <c r="A33" s="25" t="s">
        <v>374</v>
      </c>
      <c r="B33" s="26">
        <v>1</v>
      </c>
      <c r="C33" s="26">
        <v>13693.5656</v>
      </c>
      <c r="D33" s="26">
        <v>1</v>
      </c>
      <c r="E33" s="26">
        <v>0</v>
      </c>
      <c r="F33" s="26">
        <v>1</v>
      </c>
      <c r="G33" s="26">
        <v>0</v>
      </c>
      <c r="H33" s="26">
        <v>13693.5656</v>
      </c>
      <c r="I33" s="26">
        <v>0</v>
      </c>
      <c r="J33" s="26">
        <v>13693.5656</v>
      </c>
      <c r="K33" s="26">
        <v>0</v>
      </c>
      <c r="L33" s="26">
        <v>0</v>
      </c>
    </row>
    <row r="34" spans="1:12" x14ac:dyDescent="0.25">
      <c r="A34" s="25" t="s">
        <v>40</v>
      </c>
      <c r="B34" s="26">
        <v>36</v>
      </c>
      <c r="C34" s="26">
        <v>384776.12563217402</v>
      </c>
      <c r="D34" s="26">
        <v>8</v>
      </c>
      <c r="E34" s="26">
        <v>3</v>
      </c>
      <c r="F34" s="26">
        <v>2</v>
      </c>
      <c r="G34" s="26">
        <v>3</v>
      </c>
      <c r="H34" s="26">
        <v>87941.282994396999</v>
      </c>
      <c r="I34" s="26">
        <v>116300.99135999999</v>
      </c>
      <c r="J34" s="26">
        <v>70390.669935474012</v>
      </c>
      <c r="K34" s="26">
        <v>198084.46433669998</v>
      </c>
      <c r="L34" s="26">
        <v>33444.464336699995</v>
      </c>
    </row>
    <row r="35" spans="1:12" x14ac:dyDescent="0.25">
      <c r="A35" s="25" t="s">
        <v>283</v>
      </c>
      <c r="B35" s="26">
        <v>2</v>
      </c>
      <c r="C35" s="26">
        <v>17150.419094847999</v>
      </c>
      <c r="D35" s="26">
        <v>2</v>
      </c>
      <c r="E35" s="26">
        <v>0</v>
      </c>
      <c r="F35" s="26">
        <v>2</v>
      </c>
      <c r="G35" s="26">
        <v>0</v>
      </c>
      <c r="H35" s="26">
        <v>17150.419094847999</v>
      </c>
      <c r="I35" s="26">
        <v>0</v>
      </c>
      <c r="J35" s="26">
        <v>17150.419094847999</v>
      </c>
      <c r="K35" s="26">
        <v>0</v>
      </c>
      <c r="L35" s="26">
        <v>0</v>
      </c>
    </row>
    <row r="36" spans="1:12" x14ac:dyDescent="0.25">
      <c r="A36" s="25" t="s">
        <v>554</v>
      </c>
      <c r="B36" s="26">
        <v>1</v>
      </c>
      <c r="C36" s="26">
        <v>4888.2122969960001</v>
      </c>
      <c r="D36" s="26">
        <v>1</v>
      </c>
      <c r="E36" s="26">
        <v>0</v>
      </c>
      <c r="F36" s="26">
        <v>1</v>
      </c>
      <c r="G36" s="26">
        <v>0</v>
      </c>
      <c r="H36" s="26">
        <v>4888.2122969960001</v>
      </c>
      <c r="I36" s="26">
        <v>0</v>
      </c>
      <c r="J36" s="26">
        <v>4888.2122969960001</v>
      </c>
      <c r="K36" s="26">
        <v>0</v>
      </c>
      <c r="L36" s="26">
        <v>0</v>
      </c>
    </row>
    <row r="37" spans="1:12" x14ac:dyDescent="0.25">
      <c r="A37" s="25" t="s">
        <v>672</v>
      </c>
      <c r="B37" s="26">
        <v>17</v>
      </c>
      <c r="C37" s="26">
        <v>138969.78795</v>
      </c>
      <c r="D37" s="26">
        <v>2</v>
      </c>
      <c r="E37" s="26">
        <v>0</v>
      </c>
      <c r="F37" s="26">
        <v>1</v>
      </c>
      <c r="G37" s="26">
        <v>1</v>
      </c>
      <c r="H37" s="26">
        <v>17332.534800000001</v>
      </c>
      <c r="I37" s="26">
        <v>0</v>
      </c>
      <c r="J37" s="26">
        <v>100590.60374999999</v>
      </c>
      <c r="K37" s="26">
        <v>38379.184200000003</v>
      </c>
      <c r="L37" s="26">
        <v>2379.1842000000033</v>
      </c>
    </row>
    <row r="38" spans="1:12" x14ac:dyDescent="0.25">
      <c r="A38" s="25" t="s">
        <v>430</v>
      </c>
      <c r="B38" s="26">
        <v>3</v>
      </c>
      <c r="C38" s="26">
        <v>22594.383239999999</v>
      </c>
      <c r="D38" s="26">
        <v>2</v>
      </c>
      <c r="E38" s="26">
        <v>0</v>
      </c>
      <c r="F38" s="26">
        <v>1</v>
      </c>
      <c r="G38" s="26">
        <v>1</v>
      </c>
      <c r="H38" s="26">
        <v>15498.62652</v>
      </c>
      <c r="I38" s="26">
        <v>0</v>
      </c>
      <c r="J38" s="26">
        <v>14191.513439999999</v>
      </c>
      <c r="K38" s="26">
        <v>8402.8698000000004</v>
      </c>
      <c r="L38" s="26">
        <v>112.8698000000004</v>
      </c>
    </row>
    <row r="39" spans="1:12" x14ac:dyDescent="0.25">
      <c r="A39" s="25" t="s">
        <v>232</v>
      </c>
      <c r="B39" s="26">
        <v>9</v>
      </c>
      <c r="C39" s="26">
        <v>71424.665389999995</v>
      </c>
      <c r="D39" s="26">
        <v>5</v>
      </c>
      <c r="E39" s="26">
        <v>1</v>
      </c>
      <c r="F39" s="26">
        <v>3</v>
      </c>
      <c r="G39" s="26">
        <v>1</v>
      </c>
      <c r="H39" s="26">
        <v>37403.363409999998</v>
      </c>
      <c r="I39" s="26">
        <v>4917.2349199999999</v>
      </c>
      <c r="J39" s="26">
        <v>39431.516669999997</v>
      </c>
      <c r="K39" s="26">
        <v>27075.913799999998</v>
      </c>
      <c r="L39" s="26">
        <v>885.91379999999845</v>
      </c>
    </row>
    <row r="40" spans="1:12" x14ac:dyDescent="0.25">
      <c r="A40" s="25" t="s">
        <v>723</v>
      </c>
      <c r="B40" s="26">
        <v>28</v>
      </c>
      <c r="C40" s="26">
        <v>319484.01795374107</v>
      </c>
      <c r="D40" s="26">
        <v>7</v>
      </c>
      <c r="E40" s="26">
        <v>1</v>
      </c>
      <c r="F40" s="26">
        <v>4</v>
      </c>
      <c r="G40" s="26">
        <v>2</v>
      </c>
      <c r="H40" s="26">
        <v>84459.993700935505</v>
      </c>
      <c r="I40" s="26">
        <v>6753.2868686920001</v>
      </c>
      <c r="J40" s="26">
        <v>266219.61463363789</v>
      </c>
      <c r="K40" s="26">
        <v>46511.116451411202</v>
      </c>
      <c r="L40" s="26">
        <v>8831.1164514111988</v>
      </c>
    </row>
    <row r="41" spans="1:12" x14ac:dyDescent="0.25">
      <c r="A41" s="25" t="s">
        <v>396</v>
      </c>
      <c r="B41" s="26">
        <v>8</v>
      </c>
      <c r="C41" s="26">
        <v>68832.669406200017</v>
      </c>
      <c r="D41" s="26">
        <v>8</v>
      </c>
      <c r="E41" s="26">
        <v>4</v>
      </c>
      <c r="F41" s="26">
        <v>0</v>
      </c>
      <c r="G41" s="26">
        <v>4</v>
      </c>
      <c r="H41" s="26">
        <v>68832.669406200017</v>
      </c>
      <c r="I41" s="26">
        <v>26056.989995399999</v>
      </c>
      <c r="J41" s="26">
        <v>0</v>
      </c>
      <c r="K41" s="26">
        <v>42775.679410800003</v>
      </c>
      <c r="L41" s="26">
        <v>4895.6794107999995</v>
      </c>
    </row>
    <row r="42" spans="1:12" x14ac:dyDescent="0.25">
      <c r="A42" s="25" t="s">
        <v>488</v>
      </c>
      <c r="B42" s="26">
        <v>4</v>
      </c>
      <c r="C42" s="26">
        <v>27666.095130580798</v>
      </c>
      <c r="D42" s="26">
        <v>2</v>
      </c>
      <c r="E42" s="26">
        <v>0</v>
      </c>
      <c r="F42" s="26">
        <v>2</v>
      </c>
      <c r="G42" s="26">
        <v>0</v>
      </c>
      <c r="H42" s="26">
        <v>13833.047565290399</v>
      </c>
      <c r="I42" s="26">
        <v>0</v>
      </c>
      <c r="J42" s="26">
        <v>27666.095130580798</v>
      </c>
      <c r="K42" s="26">
        <v>0</v>
      </c>
      <c r="L42" s="26">
        <v>0</v>
      </c>
    </row>
    <row r="43" spans="1:12" x14ac:dyDescent="0.25">
      <c r="A43" s="25" t="s">
        <v>159</v>
      </c>
      <c r="B43" s="26">
        <v>18</v>
      </c>
      <c r="C43" s="26">
        <v>161166.26866568314</v>
      </c>
      <c r="D43" s="26">
        <v>8</v>
      </c>
      <c r="E43" s="26">
        <v>3</v>
      </c>
      <c r="F43" s="26">
        <v>0</v>
      </c>
      <c r="G43" s="26">
        <v>5</v>
      </c>
      <c r="H43" s="26">
        <v>82309.047087095983</v>
      </c>
      <c r="I43" s="26">
        <v>56606.139438623999</v>
      </c>
      <c r="J43" s="26">
        <v>0</v>
      </c>
      <c r="K43" s="26">
        <v>104560.12922705909</v>
      </c>
      <c r="L43" s="26">
        <v>25760.1292270591</v>
      </c>
    </row>
    <row r="44" spans="1:12" x14ac:dyDescent="0.25">
      <c r="A44" s="25" t="s">
        <v>191</v>
      </c>
      <c r="B44" s="26">
        <v>13</v>
      </c>
      <c r="C44" s="26">
        <v>138249.42975479481</v>
      </c>
      <c r="D44" s="26">
        <v>2</v>
      </c>
      <c r="E44" s="26">
        <v>0</v>
      </c>
      <c r="F44" s="26">
        <v>2</v>
      </c>
      <c r="G44" s="26">
        <v>0</v>
      </c>
      <c r="H44" s="26">
        <v>21224.615873031998</v>
      </c>
      <c r="I44" s="26">
        <v>0</v>
      </c>
      <c r="J44" s="26">
        <v>138249.42975479481</v>
      </c>
      <c r="K44" s="26">
        <v>0</v>
      </c>
      <c r="L44" s="26">
        <v>0</v>
      </c>
    </row>
    <row r="45" spans="1:12" x14ac:dyDescent="0.25">
      <c r="A45" s="25" t="s">
        <v>371</v>
      </c>
      <c r="B45" s="26">
        <v>51</v>
      </c>
      <c r="C45" s="26">
        <v>311786.63716494839</v>
      </c>
      <c r="D45" s="26">
        <v>5</v>
      </c>
      <c r="E45" s="26">
        <v>0</v>
      </c>
      <c r="F45" s="26">
        <v>5</v>
      </c>
      <c r="G45" s="26">
        <v>0</v>
      </c>
      <c r="H45" s="26">
        <v>30743.361262645198</v>
      </c>
      <c r="I45" s="26">
        <v>0</v>
      </c>
      <c r="J45" s="26">
        <v>311786.63716494839</v>
      </c>
      <c r="K45" s="26">
        <v>0</v>
      </c>
      <c r="L45" s="26">
        <v>0</v>
      </c>
    </row>
    <row r="46" spans="1:12" x14ac:dyDescent="0.25">
      <c r="A46" s="25" t="s">
        <v>276</v>
      </c>
      <c r="B46" s="26">
        <v>17</v>
      </c>
      <c r="C46" s="26">
        <v>529130.34097729356</v>
      </c>
      <c r="D46" s="26">
        <v>14</v>
      </c>
      <c r="E46" s="26">
        <v>13</v>
      </c>
      <c r="F46" s="26">
        <v>0</v>
      </c>
      <c r="G46" s="26">
        <v>1</v>
      </c>
      <c r="H46" s="26">
        <v>505591.20268245594</v>
      </c>
      <c r="I46" s="26">
        <v>114280.54497729367</v>
      </c>
      <c r="J46" s="26">
        <v>0</v>
      </c>
      <c r="K46" s="26">
        <v>414849.79599999997</v>
      </c>
      <c r="L46" s="26">
        <v>380609.79599999997</v>
      </c>
    </row>
    <row r="47" spans="1:12" x14ac:dyDescent="0.25">
      <c r="A47" s="25" t="s">
        <v>86</v>
      </c>
      <c r="B47" s="26">
        <v>4</v>
      </c>
      <c r="C47" s="26">
        <v>27324.842473992801</v>
      </c>
      <c r="D47" s="26">
        <v>4</v>
      </c>
      <c r="E47" s="26">
        <v>1</v>
      </c>
      <c r="F47" s="26">
        <v>2</v>
      </c>
      <c r="G47" s="26">
        <v>1</v>
      </c>
      <c r="H47" s="26">
        <v>27324.842473992801</v>
      </c>
      <c r="I47" s="26">
        <v>2869.3627758300004</v>
      </c>
      <c r="J47" s="26">
        <v>12828.056613119999</v>
      </c>
      <c r="K47" s="26">
        <v>11627.423085042799</v>
      </c>
      <c r="L47" s="26">
        <v>4107.4230850427994</v>
      </c>
    </row>
    <row r="48" spans="1:12" x14ac:dyDescent="0.25">
      <c r="A48" s="25" t="s">
        <v>126</v>
      </c>
      <c r="B48" s="26">
        <v>11</v>
      </c>
      <c r="C48" s="26">
        <v>115214.71803999999</v>
      </c>
      <c r="D48" s="26">
        <v>7</v>
      </c>
      <c r="E48" s="26">
        <v>3</v>
      </c>
      <c r="F48" s="26">
        <v>2</v>
      </c>
      <c r="G48" s="26">
        <v>2</v>
      </c>
      <c r="H48" s="26">
        <v>71141.259669999999</v>
      </c>
      <c r="I48" s="26">
        <v>24891.632109999999</v>
      </c>
      <c r="J48" s="26">
        <v>51725.86767</v>
      </c>
      <c r="K48" s="26">
        <v>38597.218260000001</v>
      </c>
      <c r="L48" s="26">
        <v>4007.2182600000015</v>
      </c>
    </row>
    <row r="49" spans="1:12" x14ac:dyDescent="0.25">
      <c r="A49" s="25" t="s">
        <v>572</v>
      </c>
      <c r="B49" s="26">
        <v>21</v>
      </c>
      <c r="C49" s="26">
        <v>206848.49950164958</v>
      </c>
      <c r="D49" s="26">
        <v>1</v>
      </c>
      <c r="E49" s="26">
        <v>0</v>
      </c>
      <c r="F49" s="26">
        <v>1</v>
      </c>
      <c r="G49" s="26">
        <v>0</v>
      </c>
      <c r="H49" s="26">
        <v>9849.9285476975983</v>
      </c>
      <c r="I49" s="26">
        <v>0</v>
      </c>
      <c r="J49" s="26">
        <v>206848.49950164955</v>
      </c>
      <c r="K49" s="26">
        <v>0</v>
      </c>
      <c r="L49" s="26">
        <v>0</v>
      </c>
    </row>
    <row r="50" spans="1:12" x14ac:dyDescent="0.25">
      <c r="A50" s="25" t="s">
        <v>49</v>
      </c>
      <c r="B50" s="26">
        <v>1</v>
      </c>
      <c r="C50" s="26">
        <v>7756.0901899999999</v>
      </c>
      <c r="D50" s="26">
        <v>1</v>
      </c>
      <c r="E50" s="26">
        <v>0</v>
      </c>
      <c r="F50" s="26">
        <v>1</v>
      </c>
      <c r="G50" s="26">
        <v>0</v>
      </c>
      <c r="H50" s="26">
        <v>7756.0901899999999</v>
      </c>
      <c r="I50" s="26">
        <v>0</v>
      </c>
      <c r="J50" s="26">
        <v>7756.0901899999999</v>
      </c>
      <c r="K50" s="26">
        <v>0</v>
      </c>
      <c r="L50" s="26">
        <v>0</v>
      </c>
    </row>
    <row r="51" spans="1:12" x14ac:dyDescent="0.25">
      <c r="A51" s="25" t="s">
        <v>245</v>
      </c>
      <c r="B51" s="26">
        <v>72</v>
      </c>
      <c r="C51" s="26">
        <v>363003.97535999998</v>
      </c>
      <c r="D51" s="26">
        <v>1</v>
      </c>
      <c r="E51" s="26">
        <v>0</v>
      </c>
      <c r="F51" s="26">
        <v>1</v>
      </c>
      <c r="G51" s="26">
        <v>0</v>
      </c>
      <c r="H51" s="26">
        <v>5041.7218800000001</v>
      </c>
      <c r="I51" s="26">
        <v>0</v>
      </c>
      <c r="J51" s="26">
        <v>363003.97535999998</v>
      </c>
      <c r="K51" s="26">
        <v>0</v>
      </c>
      <c r="L51" s="26">
        <v>0</v>
      </c>
    </row>
    <row r="52" spans="1:12" x14ac:dyDescent="0.25">
      <c r="A52" s="25" t="s">
        <v>342</v>
      </c>
      <c r="B52" s="26">
        <v>13</v>
      </c>
      <c r="C52" s="26">
        <v>178745.1460340773</v>
      </c>
      <c r="D52" s="26">
        <v>8</v>
      </c>
      <c r="E52" s="26">
        <v>5</v>
      </c>
      <c r="F52" s="26">
        <v>0</v>
      </c>
      <c r="G52" s="26">
        <v>3</v>
      </c>
      <c r="H52" s="26">
        <v>97752.525044195296</v>
      </c>
      <c r="I52" s="26">
        <v>57719.751922245297</v>
      </c>
      <c r="J52" s="26">
        <v>0</v>
      </c>
      <c r="K52" s="26">
        <v>121025.39411183199</v>
      </c>
      <c r="L52" s="26">
        <v>15115.394111831991</v>
      </c>
    </row>
    <row r="53" spans="1:12" x14ac:dyDescent="0.25">
      <c r="A53" s="25" t="s">
        <v>505</v>
      </c>
      <c r="B53" s="26">
        <v>4</v>
      </c>
      <c r="C53" s="26">
        <v>30463.596959999999</v>
      </c>
      <c r="D53" s="26">
        <v>2</v>
      </c>
      <c r="E53" s="26">
        <v>0</v>
      </c>
      <c r="F53" s="26">
        <v>2</v>
      </c>
      <c r="G53" s="26">
        <v>0</v>
      </c>
      <c r="H53" s="26">
        <v>15231.798479999999</v>
      </c>
      <c r="I53" s="26">
        <v>0</v>
      </c>
      <c r="J53" s="26">
        <v>30463.596959999999</v>
      </c>
      <c r="K53" s="26">
        <v>0</v>
      </c>
      <c r="L53" s="26">
        <v>0</v>
      </c>
    </row>
    <row r="54" spans="1:12" x14ac:dyDescent="0.25">
      <c r="A54" s="25" t="s">
        <v>710</v>
      </c>
      <c r="B54" s="26">
        <v>2</v>
      </c>
      <c r="C54" s="26">
        <v>20427.630300000001</v>
      </c>
      <c r="D54" s="26">
        <v>1</v>
      </c>
      <c r="E54" s="26">
        <v>0</v>
      </c>
      <c r="F54" s="26">
        <v>1</v>
      </c>
      <c r="G54" s="26">
        <v>0</v>
      </c>
      <c r="H54" s="26">
        <v>10213.81515</v>
      </c>
      <c r="I54" s="26">
        <v>0</v>
      </c>
      <c r="J54" s="26">
        <v>20427.630300000001</v>
      </c>
      <c r="K54" s="26">
        <v>0</v>
      </c>
      <c r="L54" s="26">
        <v>0</v>
      </c>
    </row>
    <row r="55" spans="1:12" x14ac:dyDescent="0.25">
      <c r="A55" s="25" t="s">
        <v>366</v>
      </c>
      <c r="B55" s="26">
        <v>2</v>
      </c>
      <c r="C55" s="26">
        <v>14017.16945252</v>
      </c>
      <c r="D55" s="26">
        <v>1</v>
      </c>
      <c r="E55" s="26">
        <v>0</v>
      </c>
      <c r="F55" s="26">
        <v>1</v>
      </c>
      <c r="G55" s="26">
        <v>0</v>
      </c>
      <c r="H55" s="26">
        <v>7008.58472626</v>
      </c>
      <c r="I55" s="26">
        <v>0</v>
      </c>
      <c r="J55" s="26">
        <v>14017.16945252</v>
      </c>
      <c r="K55" s="26">
        <v>0</v>
      </c>
      <c r="L55" s="26">
        <v>0</v>
      </c>
    </row>
    <row r="56" spans="1:12" x14ac:dyDescent="0.25">
      <c r="A56" s="25" t="s">
        <v>91</v>
      </c>
      <c r="B56" s="26">
        <v>4</v>
      </c>
      <c r="C56" s="26">
        <v>31917.148119999998</v>
      </c>
      <c r="D56" s="26">
        <v>2</v>
      </c>
      <c r="E56" s="26">
        <v>0</v>
      </c>
      <c r="F56" s="26">
        <v>2</v>
      </c>
      <c r="G56" s="26">
        <v>0</v>
      </c>
      <c r="H56" s="26">
        <v>15958.574059999999</v>
      </c>
      <c r="I56" s="26">
        <v>0</v>
      </c>
      <c r="J56" s="26">
        <v>31917.148119999998</v>
      </c>
      <c r="K56" s="26">
        <v>0</v>
      </c>
      <c r="L56" s="26">
        <v>0</v>
      </c>
    </row>
    <row r="57" spans="1:12" x14ac:dyDescent="0.25">
      <c r="A57" s="25" t="s">
        <v>113</v>
      </c>
      <c r="B57" s="26">
        <v>5</v>
      </c>
      <c r="C57" s="26">
        <v>22822.684580000001</v>
      </c>
      <c r="D57" s="26">
        <v>2</v>
      </c>
      <c r="E57" s="26">
        <v>0</v>
      </c>
      <c r="F57" s="26">
        <v>2</v>
      </c>
      <c r="G57" s="26">
        <v>0</v>
      </c>
      <c r="H57" s="26">
        <v>9151.3396699999994</v>
      </c>
      <c r="I57" s="26">
        <v>0</v>
      </c>
      <c r="J57" s="26">
        <v>22822.684580000001</v>
      </c>
      <c r="K57" s="26">
        <v>0</v>
      </c>
      <c r="L57" s="26">
        <v>0</v>
      </c>
    </row>
    <row r="58" spans="1:12" x14ac:dyDescent="0.25">
      <c r="A58" s="25" t="s">
        <v>254</v>
      </c>
      <c r="B58" s="26">
        <v>10</v>
      </c>
      <c r="C58" s="26">
        <v>110289.79535</v>
      </c>
      <c r="D58" s="26">
        <v>3</v>
      </c>
      <c r="E58" s="26">
        <v>1</v>
      </c>
      <c r="F58" s="26">
        <v>0</v>
      </c>
      <c r="G58" s="26">
        <v>2</v>
      </c>
      <c r="H58" s="26">
        <v>32634.447609999999</v>
      </c>
      <c r="I58" s="26">
        <v>23584.627710000001</v>
      </c>
      <c r="J58" s="26">
        <v>0</v>
      </c>
      <c r="K58" s="26">
        <v>86705.16764</v>
      </c>
      <c r="L58" s="26">
        <v>1725.1676399999924</v>
      </c>
    </row>
    <row r="59" spans="1:12" x14ac:dyDescent="0.25">
      <c r="A59" s="25" t="s">
        <v>666</v>
      </c>
      <c r="B59" s="26">
        <v>2</v>
      </c>
      <c r="C59" s="26">
        <v>19561.003560000001</v>
      </c>
      <c r="D59" s="26">
        <v>1</v>
      </c>
      <c r="E59" s="26">
        <v>0</v>
      </c>
      <c r="F59" s="26">
        <v>1</v>
      </c>
      <c r="G59" s="26">
        <v>0</v>
      </c>
      <c r="H59" s="26">
        <v>9780.5017800000005</v>
      </c>
      <c r="I59" s="26">
        <v>0</v>
      </c>
      <c r="J59" s="26">
        <v>19561.003560000001</v>
      </c>
      <c r="K59" s="26">
        <v>0</v>
      </c>
      <c r="L59" s="26">
        <v>0</v>
      </c>
    </row>
    <row r="60" spans="1:12" x14ac:dyDescent="0.25">
      <c r="A60" s="25" t="s">
        <v>53</v>
      </c>
      <c r="B60" s="26">
        <v>38</v>
      </c>
      <c r="C60" s="26">
        <v>386607.3390480798</v>
      </c>
      <c r="D60" s="26">
        <v>17</v>
      </c>
      <c r="E60" s="26">
        <v>6</v>
      </c>
      <c r="F60" s="26">
        <v>6</v>
      </c>
      <c r="G60" s="26">
        <v>5</v>
      </c>
      <c r="H60" s="26">
        <v>167642.26536605239</v>
      </c>
      <c r="I60" s="26">
        <v>91712.906876709909</v>
      </c>
      <c r="J60" s="26">
        <v>113117.81372000001</v>
      </c>
      <c r="K60" s="26">
        <v>181776.6184513699</v>
      </c>
      <c r="L60" s="26">
        <v>13776.618451369894</v>
      </c>
    </row>
    <row r="61" spans="1:12" x14ac:dyDescent="0.25">
      <c r="A61" s="25" t="s">
        <v>312</v>
      </c>
      <c r="B61" s="26">
        <v>27</v>
      </c>
      <c r="C61" s="26">
        <v>247541.63479764317</v>
      </c>
      <c r="D61" s="26">
        <v>4</v>
      </c>
      <c r="E61" s="26">
        <v>2</v>
      </c>
      <c r="F61" s="26">
        <v>1</v>
      </c>
      <c r="G61" s="26">
        <v>1</v>
      </c>
      <c r="H61" s="26">
        <v>37596.870105672002</v>
      </c>
      <c r="I61" s="26">
        <v>82164.184597643209</v>
      </c>
      <c r="J61" s="26">
        <v>95353.535199999984</v>
      </c>
      <c r="K61" s="26">
        <v>70023.914999999994</v>
      </c>
      <c r="L61" s="26">
        <v>19573.914999999997</v>
      </c>
    </row>
    <row r="62" spans="1:12" x14ac:dyDescent="0.25">
      <c r="A62" s="25" t="s">
        <v>468</v>
      </c>
      <c r="B62" s="26">
        <v>11</v>
      </c>
      <c r="C62" s="26">
        <v>105693.82115999999</v>
      </c>
      <c r="D62" s="26">
        <v>4</v>
      </c>
      <c r="E62" s="26">
        <v>2</v>
      </c>
      <c r="F62" s="26">
        <v>0</v>
      </c>
      <c r="G62" s="26">
        <v>2</v>
      </c>
      <c r="H62" s="26">
        <v>39998.95048</v>
      </c>
      <c r="I62" s="26">
        <v>39751.278959999996</v>
      </c>
      <c r="J62" s="26">
        <v>0</v>
      </c>
      <c r="K62" s="26">
        <v>65942.542199999996</v>
      </c>
      <c r="L62" s="26">
        <v>13092.542199999998</v>
      </c>
    </row>
    <row r="63" spans="1:12" x14ac:dyDescent="0.25">
      <c r="A63" s="25" t="s">
        <v>450</v>
      </c>
      <c r="B63" s="26">
        <v>3</v>
      </c>
      <c r="C63" s="26">
        <v>41980.322639999999</v>
      </c>
      <c r="D63" s="26">
        <v>2</v>
      </c>
      <c r="E63" s="26">
        <v>0</v>
      </c>
      <c r="F63" s="26">
        <v>2</v>
      </c>
      <c r="G63" s="26">
        <v>0</v>
      </c>
      <c r="H63" s="26">
        <v>27739.21024</v>
      </c>
      <c r="I63" s="26">
        <v>0</v>
      </c>
      <c r="J63" s="26">
        <v>41980.322639999999</v>
      </c>
      <c r="K63" s="26">
        <v>0</v>
      </c>
      <c r="L63" s="26">
        <v>0</v>
      </c>
    </row>
    <row r="64" spans="1:12" x14ac:dyDescent="0.25">
      <c r="A64" s="25" t="s">
        <v>168</v>
      </c>
      <c r="B64" s="26">
        <v>1</v>
      </c>
      <c r="C64" s="26">
        <v>9095.2712300000003</v>
      </c>
      <c r="D64" s="26">
        <v>1</v>
      </c>
      <c r="E64" s="26">
        <v>0</v>
      </c>
      <c r="F64" s="26">
        <v>1</v>
      </c>
      <c r="G64" s="26">
        <v>0</v>
      </c>
      <c r="H64" s="26">
        <v>9095.2712300000003</v>
      </c>
      <c r="I64" s="26">
        <v>0</v>
      </c>
      <c r="J64" s="26">
        <v>9095.2712300000003</v>
      </c>
      <c r="K64" s="26">
        <v>0</v>
      </c>
      <c r="L64" s="26">
        <v>0</v>
      </c>
    </row>
    <row r="65" spans="1:12" x14ac:dyDescent="0.25">
      <c r="A65" s="25" t="s">
        <v>135</v>
      </c>
      <c r="B65" s="26">
        <v>6</v>
      </c>
      <c r="C65" s="26">
        <v>64121.819299516006</v>
      </c>
      <c r="D65" s="26">
        <v>3</v>
      </c>
      <c r="E65" s="26">
        <v>2</v>
      </c>
      <c r="F65" s="26">
        <v>0</v>
      </c>
      <c r="G65" s="26">
        <v>1</v>
      </c>
      <c r="H65" s="26">
        <v>35505.008037411404</v>
      </c>
      <c r="I65" s="26">
        <v>47682.545381344804</v>
      </c>
      <c r="J65" s="26">
        <v>0</v>
      </c>
      <c r="K65" s="26">
        <v>16439.273918171199</v>
      </c>
      <c r="L65" s="26">
        <v>4679.2739181711986</v>
      </c>
    </row>
    <row r="66" spans="1:12" x14ac:dyDescent="0.25">
      <c r="A66" s="25" t="s">
        <v>741</v>
      </c>
      <c r="B66" s="26">
        <v>8</v>
      </c>
      <c r="C66" s="26">
        <v>68834.923920000001</v>
      </c>
      <c r="D66" s="26">
        <v>2</v>
      </c>
      <c r="E66" s="26">
        <v>0</v>
      </c>
      <c r="F66" s="26">
        <v>2</v>
      </c>
      <c r="G66" s="26">
        <v>0</v>
      </c>
      <c r="H66" s="26">
        <v>17208.73098</v>
      </c>
      <c r="I66" s="26">
        <v>0</v>
      </c>
      <c r="J66" s="26">
        <v>68834.923920000001</v>
      </c>
      <c r="K66" s="26">
        <v>0</v>
      </c>
      <c r="L66" s="26">
        <v>0</v>
      </c>
    </row>
    <row r="67" spans="1:12" x14ac:dyDescent="0.25">
      <c r="A67" s="25" t="s">
        <v>180</v>
      </c>
      <c r="B67" s="26">
        <v>18</v>
      </c>
      <c r="C67" s="26">
        <v>183264.07710412593</v>
      </c>
      <c r="D67" s="26">
        <v>12</v>
      </c>
      <c r="E67" s="26">
        <v>3</v>
      </c>
      <c r="F67" s="26">
        <v>5</v>
      </c>
      <c r="G67" s="26">
        <v>4</v>
      </c>
      <c r="H67" s="26">
        <v>129287.189004518</v>
      </c>
      <c r="I67" s="26">
        <v>64473.055007099203</v>
      </c>
      <c r="J67" s="26">
        <v>50450.0801930573</v>
      </c>
      <c r="K67" s="26">
        <v>68340.941903969404</v>
      </c>
      <c r="L67" s="26">
        <v>12340.941903969402</v>
      </c>
    </row>
    <row r="68" spans="1:12" x14ac:dyDescent="0.25">
      <c r="A68" s="25" t="s">
        <v>755</v>
      </c>
      <c r="B68" s="26">
        <v>2</v>
      </c>
      <c r="C68" s="26">
        <v>19468.569665621999</v>
      </c>
      <c r="D68" s="26">
        <v>2</v>
      </c>
      <c r="E68" s="26">
        <v>1</v>
      </c>
      <c r="F68" s="26">
        <v>0</v>
      </c>
      <c r="G68" s="26">
        <v>1</v>
      </c>
      <c r="H68" s="26">
        <v>19468.569665621999</v>
      </c>
      <c r="I68" s="26">
        <v>8090.8341467519995</v>
      </c>
      <c r="J68" s="26">
        <v>0</v>
      </c>
      <c r="K68" s="26">
        <v>11377.73551887</v>
      </c>
      <c r="L68" s="26">
        <v>667.73551887000031</v>
      </c>
    </row>
    <row r="69" spans="1:12" x14ac:dyDescent="0.25">
      <c r="A69" s="25" t="s">
        <v>759</v>
      </c>
      <c r="B69" s="26">
        <v>5</v>
      </c>
      <c r="C69" s="26">
        <v>34386.045123696</v>
      </c>
      <c r="D69" s="26">
        <v>2</v>
      </c>
      <c r="E69" s="26">
        <v>1</v>
      </c>
      <c r="F69" s="26">
        <v>0</v>
      </c>
      <c r="G69" s="26">
        <v>1</v>
      </c>
      <c r="H69" s="26">
        <v>13400.444055558</v>
      </c>
      <c r="I69" s="26">
        <v>11630.574085956001</v>
      </c>
      <c r="J69" s="26">
        <v>0</v>
      </c>
      <c r="K69" s="26">
        <v>22755.471037740001</v>
      </c>
      <c r="L69" s="26">
        <v>45.471037739999701</v>
      </c>
    </row>
    <row r="70" spans="1:12" x14ac:dyDescent="0.25">
      <c r="A70" s="25" t="s">
        <v>753</v>
      </c>
      <c r="B70" s="26">
        <v>787</v>
      </c>
      <c r="C70" s="26">
        <v>7407674.2228185646</v>
      </c>
      <c r="D70" s="26">
        <v>307</v>
      </c>
      <c r="E70" s="26">
        <v>105</v>
      </c>
      <c r="F70" s="26">
        <v>123</v>
      </c>
      <c r="G70" s="26">
        <v>79</v>
      </c>
      <c r="H70" s="26">
        <v>3228209.3862309656</v>
      </c>
      <c r="I70" s="26">
        <v>1489280.2562206318</v>
      </c>
      <c r="J70" s="26">
        <v>3435393.7795278546</v>
      </c>
      <c r="K70" s="26">
        <v>2483000.1870700833</v>
      </c>
      <c r="L70" s="26">
        <v>700900.18707008264</v>
      </c>
    </row>
    <row r="71" spans="1:12" x14ac:dyDescent="0.25">
      <c r="B71"/>
    </row>
    <row r="72" spans="1:12" x14ac:dyDescent="0.25">
      <c r="B72"/>
    </row>
    <row r="73" spans="1:12" x14ac:dyDescent="0.25">
      <c r="B73"/>
    </row>
    <row r="74" spans="1:12" x14ac:dyDescent="0.25">
      <c r="B74"/>
    </row>
    <row r="75" spans="1:12" x14ac:dyDescent="0.25">
      <c r="B75"/>
    </row>
    <row r="76" spans="1:12" x14ac:dyDescent="0.25">
      <c r="B76"/>
    </row>
    <row r="77" spans="1:12" x14ac:dyDescent="0.25">
      <c r="B77"/>
    </row>
    <row r="78" spans="1:12" x14ac:dyDescent="0.25">
      <c r="B78"/>
    </row>
    <row r="79" spans="1:12" x14ac:dyDescent="0.25">
      <c r="B79"/>
    </row>
    <row r="80" spans="1:1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pane ySplit="2" topLeftCell="A3" activePane="bottomLeft" state="frozen"/>
      <selection pane="bottomLeft" activeCell="M16" sqref="M16"/>
    </sheetView>
  </sheetViews>
  <sheetFormatPr defaultRowHeight="15" x14ac:dyDescent="0.25"/>
  <cols>
    <col min="1" max="1" width="20" customWidth="1"/>
    <col min="2" max="2" width="28.7109375" style="23" customWidth="1"/>
    <col min="3" max="3" width="17.28515625" style="40" customWidth="1"/>
    <col min="4" max="4" width="18.28515625" customWidth="1"/>
    <col min="5" max="5" width="11.5703125" bestFit="1" customWidth="1"/>
    <col min="6" max="6" width="10" bestFit="1" customWidth="1"/>
    <col min="10" max="10" width="13.140625" customWidth="1"/>
    <col min="11" max="12" width="12.5703125" bestFit="1" customWidth="1"/>
    <col min="13" max="13" width="10" bestFit="1" customWidth="1"/>
  </cols>
  <sheetData>
    <row r="1" spans="1:13" x14ac:dyDescent="0.25">
      <c r="E1">
        <v>10</v>
      </c>
      <c r="F1">
        <f>E1</f>
        <v>10</v>
      </c>
      <c r="G1" s="55" t="s">
        <v>767</v>
      </c>
      <c r="H1" s="55"/>
      <c r="I1" s="55"/>
      <c r="J1" s="56" t="s">
        <v>768</v>
      </c>
      <c r="K1" s="56"/>
      <c r="L1" s="56"/>
    </row>
    <row r="2" spans="1:13" ht="45" x14ac:dyDescent="0.25">
      <c r="A2" s="37" t="s">
        <v>5</v>
      </c>
      <c r="B2" s="38" t="s">
        <v>757</v>
      </c>
      <c r="C2" s="39" t="s">
        <v>758</v>
      </c>
      <c r="D2" s="39" t="s">
        <v>761</v>
      </c>
      <c r="E2" s="39" t="s">
        <v>762</v>
      </c>
      <c r="F2" s="39" t="s">
        <v>763</v>
      </c>
      <c r="G2" s="39" t="s">
        <v>764</v>
      </c>
      <c r="H2" s="39" t="s">
        <v>765</v>
      </c>
      <c r="I2" s="39" t="s">
        <v>766</v>
      </c>
      <c r="J2" s="39" t="s">
        <v>764</v>
      </c>
      <c r="K2" s="39" t="s">
        <v>765</v>
      </c>
      <c r="L2" s="39" t="s">
        <v>766</v>
      </c>
      <c r="M2" s="39" t="s">
        <v>788</v>
      </c>
    </row>
    <row r="3" spans="1:13" x14ac:dyDescent="0.25">
      <c r="A3" t="s">
        <v>245</v>
      </c>
      <c r="B3" s="23">
        <f>INDEX(Pivot!B:B,MATCH(A3,Pivot!A:A,0))</f>
        <v>72</v>
      </c>
      <c r="C3" s="40">
        <f>INDEX(Pivot!C:C,MATCH(A3,Pivot!A:A,0))</f>
        <v>363003.97535999998</v>
      </c>
      <c r="D3" s="42">
        <f t="shared" ref="D3:D34" si="0">C3/B3</f>
        <v>5041.7218800000001</v>
      </c>
      <c r="E3" s="43">
        <f>ROUNDDOWN(D3*(100-$E$1)%,-2)</f>
        <v>4500</v>
      </c>
      <c r="F3" s="43">
        <f>ROUNDUP(D3*(100+$F$1)%,-2)</f>
        <v>5600</v>
      </c>
      <c r="G3" s="23">
        <f>INDEX(Pivot!E:E,MATCH(Workings!A3,Pivot!A:A,0))</f>
        <v>0</v>
      </c>
      <c r="H3" s="23">
        <f>INDEX(Pivot!F:F,MATCH(Workings!A3,Pivot!A:A,0))</f>
        <v>1</v>
      </c>
      <c r="I3" s="23">
        <f>INDEX(Pivot!G:G,MATCH(Workings!A3,Pivot!A:A,0))</f>
        <v>0</v>
      </c>
      <c r="J3" s="43">
        <f>INDEX(Pivot!I:I,MATCH(Workings!A3,Pivot!A:A,0))</f>
        <v>0</v>
      </c>
      <c r="K3" s="43">
        <f>INDEX(Pivot!J:J,MATCH(Workings!A3,Pivot!A:A,0))</f>
        <v>363003.97535999998</v>
      </c>
      <c r="L3" s="43">
        <f>INDEX(Pivot!K:K,MATCH(Workings!A3,Pivot!A:A,0))</f>
        <v>0</v>
      </c>
      <c r="M3" s="43">
        <f>INDEX(Pivot!L:L,MATCH(Workings!A3,Pivot!A:A,0))</f>
        <v>0</v>
      </c>
    </row>
    <row r="4" spans="1:13" x14ac:dyDescent="0.25">
      <c r="A4" t="s">
        <v>30</v>
      </c>
      <c r="B4" s="23">
        <f>INDEX(Pivot!B:B,MATCH(A4,Pivot!A:A,0))</f>
        <v>52</v>
      </c>
      <c r="C4" s="40">
        <f>INDEX(Pivot!C:C,MATCH(A4,Pivot!A:A,0))</f>
        <v>388491.83449694334</v>
      </c>
      <c r="D4" s="42">
        <f t="shared" si="0"/>
        <v>7470.9968172489107</v>
      </c>
      <c r="E4" s="43">
        <f t="shared" ref="E4:E34" si="1">ROUNDDOWN(D4*(100-$E$1)%,-1)</f>
        <v>6720</v>
      </c>
      <c r="F4" s="43">
        <f t="shared" ref="F4:F34" si="2">ROUNDUP(D4*(100+$F$1)%,-1)</f>
        <v>8220</v>
      </c>
      <c r="G4" s="23">
        <f>INDEX(Pivot!E:E,MATCH(Workings!A4,Pivot!A:A,0))</f>
        <v>13</v>
      </c>
      <c r="H4" s="23">
        <f>INDEX(Pivot!F:F,MATCH(Workings!A4,Pivot!A:A,0))</f>
        <v>5</v>
      </c>
      <c r="I4" s="23">
        <f>INDEX(Pivot!G:G,MATCH(Workings!A4,Pivot!A:A,0))</f>
        <v>7</v>
      </c>
      <c r="J4" s="43">
        <f>INDEX(Pivot!I:I,MATCH(Workings!A4,Pivot!A:A,0))</f>
        <v>145130.88895999372</v>
      </c>
      <c r="K4" s="43">
        <f>INDEX(Pivot!J:J,MATCH(Workings!A4,Pivot!A:A,0))</f>
        <v>60929.918759151602</v>
      </c>
      <c r="L4" s="43">
        <f>INDEX(Pivot!K:K,MATCH(Workings!A4,Pivot!A:A,0))</f>
        <v>182431.02677779802</v>
      </c>
      <c r="M4" s="43">
        <f>INDEX(Pivot!L:L,MATCH(Workings!A4,Pivot!A:A,0))</f>
        <v>42691.026777798004</v>
      </c>
    </row>
    <row r="5" spans="1:13" x14ac:dyDescent="0.25">
      <c r="A5" t="s">
        <v>371</v>
      </c>
      <c r="B5" s="23">
        <f>INDEX(Pivot!B:B,MATCH(A5,Pivot!A:A,0))</f>
        <v>51</v>
      </c>
      <c r="C5" s="40">
        <f>INDEX(Pivot!C:C,MATCH(A5,Pivot!A:A,0))</f>
        <v>311786.63716494839</v>
      </c>
      <c r="D5" s="42">
        <f t="shared" si="0"/>
        <v>6113.4634738225177</v>
      </c>
      <c r="E5" s="43">
        <f t="shared" si="1"/>
        <v>5500</v>
      </c>
      <c r="F5" s="43">
        <f t="shared" si="2"/>
        <v>6730</v>
      </c>
      <c r="G5" s="23">
        <f>INDEX(Pivot!E:E,MATCH(Workings!A5,Pivot!A:A,0))</f>
        <v>0</v>
      </c>
      <c r="H5" s="23">
        <f>INDEX(Pivot!F:F,MATCH(Workings!A5,Pivot!A:A,0))</f>
        <v>5</v>
      </c>
      <c r="I5" s="23">
        <f>INDEX(Pivot!G:G,MATCH(Workings!A5,Pivot!A:A,0))</f>
        <v>0</v>
      </c>
      <c r="J5" s="43">
        <f>INDEX(Pivot!I:I,MATCH(Workings!A5,Pivot!A:A,0))</f>
        <v>0</v>
      </c>
      <c r="K5" s="43">
        <f>INDEX(Pivot!J:J,MATCH(Workings!A5,Pivot!A:A,0))</f>
        <v>311786.63716494839</v>
      </c>
      <c r="L5" s="43">
        <f>INDEX(Pivot!K:K,MATCH(Workings!A5,Pivot!A:A,0))</f>
        <v>0</v>
      </c>
      <c r="M5" s="43">
        <f>INDEX(Pivot!L:L,MATCH(Workings!A5,Pivot!A:A,0))</f>
        <v>0</v>
      </c>
    </row>
    <row r="6" spans="1:13" x14ac:dyDescent="0.25">
      <c r="A6" t="s">
        <v>53</v>
      </c>
      <c r="B6" s="23">
        <f>INDEX(Pivot!B:B,MATCH(A6,Pivot!A:A,0))</f>
        <v>38</v>
      </c>
      <c r="C6" s="40">
        <f>INDEX(Pivot!C:C,MATCH(A6,Pivot!A:A,0))</f>
        <v>386607.3390480798</v>
      </c>
      <c r="D6" s="42">
        <f t="shared" si="0"/>
        <v>10173.877343370521</v>
      </c>
      <c r="E6" s="43">
        <f t="shared" si="1"/>
        <v>9150</v>
      </c>
      <c r="F6" s="43">
        <f t="shared" si="2"/>
        <v>11200</v>
      </c>
      <c r="G6" s="23">
        <f>INDEX(Pivot!E:E,MATCH(Workings!A6,Pivot!A:A,0))</f>
        <v>6</v>
      </c>
      <c r="H6" s="23">
        <f>INDEX(Pivot!F:F,MATCH(Workings!A6,Pivot!A:A,0))</f>
        <v>6</v>
      </c>
      <c r="I6" s="23">
        <f>INDEX(Pivot!G:G,MATCH(Workings!A6,Pivot!A:A,0))</f>
        <v>5</v>
      </c>
      <c r="J6" s="43">
        <f>INDEX(Pivot!I:I,MATCH(Workings!A6,Pivot!A:A,0))</f>
        <v>91712.906876709909</v>
      </c>
      <c r="K6" s="43">
        <f>INDEX(Pivot!J:J,MATCH(Workings!A6,Pivot!A:A,0))</f>
        <v>113117.81372000001</v>
      </c>
      <c r="L6" s="43">
        <f>INDEX(Pivot!K:K,MATCH(Workings!A6,Pivot!A:A,0))</f>
        <v>181776.6184513699</v>
      </c>
      <c r="M6" s="43">
        <f>INDEX(Pivot!L:L,MATCH(Workings!A6,Pivot!A:A,0))</f>
        <v>13776.618451369894</v>
      </c>
    </row>
    <row r="7" spans="1:13" x14ac:dyDescent="0.25">
      <c r="A7" t="s">
        <v>21</v>
      </c>
      <c r="B7" s="23">
        <f>INDEX(Pivot!B:B,MATCH(A7,Pivot!A:A,0))</f>
        <v>37</v>
      </c>
      <c r="C7" s="40">
        <f>INDEX(Pivot!C:C,MATCH(A7,Pivot!A:A,0))</f>
        <v>316698.03360000002</v>
      </c>
      <c r="D7" s="42">
        <f t="shared" si="0"/>
        <v>8559.4063135135148</v>
      </c>
      <c r="E7" s="43">
        <f t="shared" si="1"/>
        <v>7700</v>
      </c>
      <c r="F7" s="43">
        <f t="shared" si="2"/>
        <v>9420</v>
      </c>
      <c r="G7" s="23">
        <f>INDEX(Pivot!E:E,MATCH(Workings!A7,Pivot!A:A,0))</f>
        <v>3</v>
      </c>
      <c r="H7" s="23">
        <f>INDEX(Pivot!F:F,MATCH(Workings!A7,Pivot!A:A,0))</f>
        <v>7</v>
      </c>
      <c r="I7" s="23">
        <f>INDEX(Pivot!G:G,MATCH(Workings!A7,Pivot!A:A,0))</f>
        <v>4</v>
      </c>
      <c r="J7" s="43">
        <f>INDEX(Pivot!I:I,MATCH(Workings!A7,Pivot!A:A,0))</f>
        <v>35923.336599999995</v>
      </c>
      <c r="K7" s="43">
        <f>INDEX(Pivot!J:J,MATCH(Workings!A7,Pivot!A:A,0))</f>
        <v>193408.56831999999</v>
      </c>
      <c r="L7" s="43">
        <f>INDEX(Pivot!K:K,MATCH(Workings!A7,Pivot!A:A,0))</f>
        <v>87366.128679999994</v>
      </c>
      <c r="M7" s="43">
        <f>INDEX(Pivot!L:L,MATCH(Workings!A7,Pivot!A:A,0))</f>
        <v>21426.128679999994</v>
      </c>
    </row>
    <row r="8" spans="1:13" x14ac:dyDescent="0.25">
      <c r="A8" t="s">
        <v>40</v>
      </c>
      <c r="B8" s="23">
        <f>INDEX(Pivot!B:B,MATCH(A8,Pivot!A:A,0))</f>
        <v>36</v>
      </c>
      <c r="C8" s="40">
        <f>INDEX(Pivot!C:C,MATCH(A8,Pivot!A:A,0))</f>
        <v>384776.12563217402</v>
      </c>
      <c r="D8" s="42">
        <f t="shared" si="0"/>
        <v>10688.225712004834</v>
      </c>
      <c r="E8" s="43">
        <f t="shared" si="1"/>
        <v>9610</v>
      </c>
      <c r="F8" s="43">
        <f t="shared" si="2"/>
        <v>11760</v>
      </c>
      <c r="G8" s="23">
        <f>INDEX(Pivot!E:E,MATCH(Workings!A8,Pivot!A:A,0))</f>
        <v>3</v>
      </c>
      <c r="H8" s="23">
        <f>INDEX(Pivot!F:F,MATCH(Workings!A8,Pivot!A:A,0))</f>
        <v>2</v>
      </c>
      <c r="I8" s="23">
        <f>INDEX(Pivot!G:G,MATCH(Workings!A8,Pivot!A:A,0))</f>
        <v>3</v>
      </c>
      <c r="J8" s="43">
        <f>INDEX(Pivot!I:I,MATCH(Workings!A8,Pivot!A:A,0))</f>
        <v>116300.99135999999</v>
      </c>
      <c r="K8" s="43">
        <f>INDEX(Pivot!J:J,MATCH(Workings!A8,Pivot!A:A,0))</f>
        <v>70390.669935474012</v>
      </c>
      <c r="L8" s="43">
        <f>INDEX(Pivot!K:K,MATCH(Workings!A8,Pivot!A:A,0))</f>
        <v>198084.46433669998</v>
      </c>
      <c r="M8" s="43">
        <f>INDEX(Pivot!L:L,MATCH(Workings!A8,Pivot!A:A,0))</f>
        <v>33444.464336699995</v>
      </c>
    </row>
    <row r="9" spans="1:13" x14ac:dyDescent="0.25">
      <c r="A9" t="s">
        <v>723</v>
      </c>
      <c r="B9" s="23">
        <f>INDEX(Pivot!B:B,MATCH(A9,Pivot!A:A,0))</f>
        <v>28</v>
      </c>
      <c r="C9" s="40">
        <f>INDEX(Pivot!C:C,MATCH(A9,Pivot!A:A,0))</f>
        <v>319484.01795374107</v>
      </c>
      <c r="D9" s="42">
        <f t="shared" si="0"/>
        <v>11410.143498347896</v>
      </c>
      <c r="E9" s="43">
        <f t="shared" si="1"/>
        <v>10260</v>
      </c>
      <c r="F9" s="43">
        <f t="shared" si="2"/>
        <v>12560</v>
      </c>
      <c r="G9" s="23">
        <f>INDEX(Pivot!E:E,MATCH(Workings!A9,Pivot!A:A,0))</f>
        <v>1</v>
      </c>
      <c r="H9" s="23">
        <f>INDEX(Pivot!F:F,MATCH(Workings!A9,Pivot!A:A,0))</f>
        <v>4</v>
      </c>
      <c r="I9" s="23">
        <f>INDEX(Pivot!G:G,MATCH(Workings!A9,Pivot!A:A,0))</f>
        <v>2</v>
      </c>
      <c r="J9" s="43">
        <f>INDEX(Pivot!I:I,MATCH(Workings!A9,Pivot!A:A,0))</f>
        <v>6753.2868686920001</v>
      </c>
      <c r="K9" s="43">
        <f>INDEX(Pivot!J:J,MATCH(Workings!A9,Pivot!A:A,0))</f>
        <v>266219.61463363789</v>
      </c>
      <c r="L9" s="43">
        <f>INDEX(Pivot!K:K,MATCH(Workings!A9,Pivot!A:A,0))</f>
        <v>46511.116451411202</v>
      </c>
      <c r="M9" s="43">
        <f>INDEX(Pivot!L:L,MATCH(Workings!A9,Pivot!A:A,0))</f>
        <v>8831.1164514111988</v>
      </c>
    </row>
    <row r="10" spans="1:13" x14ac:dyDescent="0.25">
      <c r="A10" t="s">
        <v>312</v>
      </c>
      <c r="B10" s="23">
        <f>INDEX(Pivot!B:B,MATCH(A10,Pivot!A:A,0))</f>
        <v>27</v>
      </c>
      <c r="C10" s="40">
        <f>INDEX(Pivot!C:C,MATCH(A10,Pivot!A:A,0))</f>
        <v>247541.63479764317</v>
      </c>
      <c r="D10" s="42">
        <f t="shared" si="0"/>
        <v>9168.208696209007</v>
      </c>
      <c r="E10" s="43">
        <f t="shared" si="1"/>
        <v>8250</v>
      </c>
      <c r="F10" s="43">
        <f t="shared" si="2"/>
        <v>10090</v>
      </c>
      <c r="G10" s="23">
        <f>INDEX(Pivot!E:E,MATCH(Workings!A10,Pivot!A:A,0))</f>
        <v>2</v>
      </c>
      <c r="H10" s="23">
        <f>INDEX(Pivot!F:F,MATCH(Workings!A10,Pivot!A:A,0))</f>
        <v>1</v>
      </c>
      <c r="I10" s="23">
        <f>INDEX(Pivot!G:G,MATCH(Workings!A10,Pivot!A:A,0))</f>
        <v>1</v>
      </c>
      <c r="J10" s="43">
        <f>INDEX(Pivot!I:I,MATCH(Workings!A10,Pivot!A:A,0))</f>
        <v>82164.184597643209</v>
      </c>
      <c r="K10" s="43">
        <f>INDEX(Pivot!J:J,MATCH(Workings!A10,Pivot!A:A,0))</f>
        <v>95353.535199999984</v>
      </c>
      <c r="L10" s="43">
        <f>INDEX(Pivot!K:K,MATCH(Workings!A10,Pivot!A:A,0))</f>
        <v>70023.914999999994</v>
      </c>
      <c r="M10" s="43">
        <f>INDEX(Pivot!L:L,MATCH(Workings!A10,Pivot!A:A,0))</f>
        <v>19573.914999999997</v>
      </c>
    </row>
    <row r="11" spans="1:13" x14ac:dyDescent="0.25">
      <c r="A11" t="s">
        <v>94</v>
      </c>
      <c r="B11" s="23">
        <f>INDEX(Pivot!B:B,MATCH(A11,Pivot!A:A,0))</f>
        <v>21</v>
      </c>
      <c r="C11" s="40">
        <f>INDEX(Pivot!C:C,MATCH(A11,Pivot!A:A,0))</f>
        <v>249596.79422828602</v>
      </c>
      <c r="D11" s="42">
        <f t="shared" si="0"/>
        <v>11885.561629918382</v>
      </c>
      <c r="E11" s="43">
        <f t="shared" si="1"/>
        <v>10690</v>
      </c>
      <c r="F11" s="43">
        <f t="shared" si="2"/>
        <v>13080</v>
      </c>
      <c r="G11" s="23">
        <f>INDEX(Pivot!E:E,MATCH(Workings!A11,Pivot!A:A,0))</f>
        <v>2</v>
      </c>
      <c r="H11" s="23">
        <f>INDEX(Pivot!F:F,MATCH(Workings!A11,Pivot!A:A,0))</f>
        <v>4</v>
      </c>
      <c r="I11" s="23">
        <f>INDEX(Pivot!G:G,MATCH(Workings!A11,Pivot!A:A,0))</f>
        <v>5</v>
      </c>
      <c r="J11" s="43">
        <f>INDEX(Pivot!I:I,MATCH(Workings!A11,Pivot!A:A,0))</f>
        <v>81466.634563002008</v>
      </c>
      <c r="K11" s="43">
        <f>INDEX(Pivot!J:J,MATCH(Workings!A11,Pivot!A:A,0))</f>
        <v>84481.996614364005</v>
      </c>
      <c r="L11" s="43">
        <f>INDEX(Pivot!K:K,MATCH(Workings!A11,Pivot!A:A,0))</f>
        <v>83648.163050920004</v>
      </c>
      <c r="M11" s="43">
        <f>INDEX(Pivot!L:L,MATCH(Workings!A11,Pivot!A:A,0))</f>
        <v>5168.1630509200022</v>
      </c>
    </row>
    <row r="12" spans="1:13" x14ac:dyDescent="0.25">
      <c r="A12" t="s">
        <v>572</v>
      </c>
      <c r="B12" s="23">
        <f>INDEX(Pivot!B:B,MATCH(A12,Pivot!A:A,0))</f>
        <v>21</v>
      </c>
      <c r="C12" s="40">
        <f>INDEX(Pivot!C:C,MATCH(A12,Pivot!A:A,0))</f>
        <v>206848.49950164958</v>
      </c>
      <c r="D12" s="42">
        <f t="shared" si="0"/>
        <v>9849.9285476975983</v>
      </c>
      <c r="E12" s="43">
        <f t="shared" si="1"/>
        <v>8860</v>
      </c>
      <c r="F12" s="43">
        <f t="shared" si="2"/>
        <v>10840</v>
      </c>
      <c r="G12" s="23">
        <f>INDEX(Pivot!E:E,MATCH(Workings!A12,Pivot!A:A,0))</f>
        <v>0</v>
      </c>
      <c r="H12" s="23">
        <f>INDEX(Pivot!F:F,MATCH(Workings!A12,Pivot!A:A,0))</f>
        <v>1</v>
      </c>
      <c r="I12" s="23">
        <f>INDEX(Pivot!G:G,MATCH(Workings!A12,Pivot!A:A,0))</f>
        <v>0</v>
      </c>
      <c r="J12" s="43">
        <f>INDEX(Pivot!I:I,MATCH(Workings!A12,Pivot!A:A,0))</f>
        <v>0</v>
      </c>
      <c r="K12" s="43">
        <f>INDEX(Pivot!J:J,MATCH(Workings!A12,Pivot!A:A,0))</f>
        <v>206848.49950164955</v>
      </c>
      <c r="L12" s="43">
        <f>INDEX(Pivot!K:K,MATCH(Workings!A12,Pivot!A:A,0))</f>
        <v>0</v>
      </c>
      <c r="M12" s="43">
        <f>INDEX(Pivot!L:L,MATCH(Workings!A12,Pivot!A:A,0))</f>
        <v>0</v>
      </c>
    </row>
    <row r="13" spans="1:13" x14ac:dyDescent="0.25">
      <c r="A13" t="s">
        <v>159</v>
      </c>
      <c r="B13" s="23">
        <f>INDEX(Pivot!B:B,MATCH(A13,Pivot!A:A,0))</f>
        <v>18</v>
      </c>
      <c r="C13" s="40">
        <f>INDEX(Pivot!C:C,MATCH(A13,Pivot!A:A,0))</f>
        <v>161166.26866568314</v>
      </c>
      <c r="D13" s="42">
        <f t="shared" si="0"/>
        <v>8953.6815925379524</v>
      </c>
      <c r="E13" s="43">
        <f t="shared" si="1"/>
        <v>8050</v>
      </c>
      <c r="F13" s="43">
        <f t="shared" si="2"/>
        <v>9850</v>
      </c>
      <c r="G13" s="23">
        <f>INDEX(Pivot!E:E,MATCH(Workings!A13,Pivot!A:A,0))</f>
        <v>3</v>
      </c>
      <c r="H13" s="23">
        <f>INDEX(Pivot!F:F,MATCH(Workings!A13,Pivot!A:A,0))</f>
        <v>0</v>
      </c>
      <c r="I13" s="23">
        <f>INDEX(Pivot!G:G,MATCH(Workings!A13,Pivot!A:A,0))</f>
        <v>5</v>
      </c>
      <c r="J13" s="43">
        <f>INDEX(Pivot!I:I,MATCH(Workings!A13,Pivot!A:A,0))</f>
        <v>56606.139438623999</v>
      </c>
      <c r="K13" s="43">
        <f>INDEX(Pivot!J:J,MATCH(Workings!A13,Pivot!A:A,0))</f>
        <v>0</v>
      </c>
      <c r="L13" s="43">
        <f>INDEX(Pivot!K:K,MATCH(Workings!A13,Pivot!A:A,0))</f>
        <v>104560.12922705909</v>
      </c>
      <c r="M13" s="43">
        <f>INDEX(Pivot!L:L,MATCH(Workings!A13,Pivot!A:A,0))</f>
        <v>25760.1292270591</v>
      </c>
    </row>
    <row r="14" spans="1:13" x14ac:dyDescent="0.25">
      <c r="A14" t="s">
        <v>180</v>
      </c>
      <c r="B14" s="23">
        <f>INDEX(Pivot!B:B,MATCH(A14,Pivot!A:A,0))</f>
        <v>18</v>
      </c>
      <c r="C14" s="40">
        <f>INDEX(Pivot!C:C,MATCH(A14,Pivot!A:A,0))</f>
        <v>183264.07710412593</v>
      </c>
      <c r="D14" s="42">
        <f t="shared" si="0"/>
        <v>10181.337616895886</v>
      </c>
      <c r="E14" s="43">
        <f t="shared" si="1"/>
        <v>9160</v>
      </c>
      <c r="F14" s="43">
        <f t="shared" si="2"/>
        <v>11200</v>
      </c>
      <c r="G14" s="23">
        <f>INDEX(Pivot!E:E,MATCH(Workings!A14,Pivot!A:A,0))</f>
        <v>3</v>
      </c>
      <c r="H14" s="23">
        <f>INDEX(Pivot!F:F,MATCH(Workings!A14,Pivot!A:A,0))</f>
        <v>5</v>
      </c>
      <c r="I14" s="23">
        <f>INDEX(Pivot!G:G,MATCH(Workings!A14,Pivot!A:A,0))</f>
        <v>4</v>
      </c>
      <c r="J14" s="43">
        <f>INDEX(Pivot!I:I,MATCH(Workings!A14,Pivot!A:A,0))</f>
        <v>64473.055007099203</v>
      </c>
      <c r="K14" s="43">
        <f>INDEX(Pivot!J:J,MATCH(Workings!A14,Pivot!A:A,0))</f>
        <v>50450.0801930573</v>
      </c>
      <c r="L14" s="43">
        <f>INDEX(Pivot!K:K,MATCH(Workings!A14,Pivot!A:A,0))</f>
        <v>68340.941903969404</v>
      </c>
      <c r="M14" s="43">
        <f>INDEX(Pivot!L:L,MATCH(Workings!A14,Pivot!A:A,0))</f>
        <v>12340.941903969402</v>
      </c>
    </row>
    <row r="15" spans="1:13" x14ac:dyDescent="0.25">
      <c r="A15" t="s">
        <v>672</v>
      </c>
      <c r="B15" s="23">
        <f>INDEX(Pivot!B:B,MATCH(A15,Pivot!A:A,0))</f>
        <v>17</v>
      </c>
      <c r="C15" s="40">
        <f>INDEX(Pivot!C:C,MATCH(A15,Pivot!A:A,0))</f>
        <v>138969.78795</v>
      </c>
      <c r="D15" s="42">
        <f t="shared" si="0"/>
        <v>8174.6934088235294</v>
      </c>
      <c r="E15" s="43">
        <f t="shared" si="1"/>
        <v>7350</v>
      </c>
      <c r="F15" s="43">
        <f t="shared" si="2"/>
        <v>9000</v>
      </c>
      <c r="G15" s="23">
        <f>INDEX(Pivot!E:E,MATCH(Workings!A15,Pivot!A:A,0))</f>
        <v>0</v>
      </c>
      <c r="H15" s="23">
        <f>INDEX(Pivot!F:F,MATCH(Workings!A15,Pivot!A:A,0))</f>
        <v>1</v>
      </c>
      <c r="I15" s="23">
        <f>INDEX(Pivot!G:G,MATCH(Workings!A15,Pivot!A:A,0))</f>
        <v>1</v>
      </c>
      <c r="J15" s="43">
        <f>INDEX(Pivot!I:I,MATCH(Workings!A15,Pivot!A:A,0))</f>
        <v>0</v>
      </c>
      <c r="K15" s="43">
        <f>INDEX(Pivot!J:J,MATCH(Workings!A15,Pivot!A:A,0))</f>
        <v>100590.60374999999</v>
      </c>
      <c r="L15" s="43">
        <f>INDEX(Pivot!K:K,MATCH(Workings!A15,Pivot!A:A,0))</f>
        <v>38379.184200000003</v>
      </c>
      <c r="M15" s="43">
        <f>INDEX(Pivot!L:L,MATCH(Workings!A15,Pivot!A:A,0))</f>
        <v>2379.1842000000033</v>
      </c>
    </row>
    <row r="16" spans="1:13" x14ac:dyDescent="0.25">
      <c r="A16" t="s">
        <v>276</v>
      </c>
      <c r="B16" s="23">
        <f>INDEX(Pivot!B:B,MATCH(A16,Pivot!A:A,0))</f>
        <v>17</v>
      </c>
      <c r="C16" s="40">
        <f>INDEX(Pivot!C:C,MATCH(A16,Pivot!A:A,0))</f>
        <v>529130.34097729356</v>
      </c>
      <c r="D16" s="42">
        <f t="shared" si="0"/>
        <v>31125.314175134914</v>
      </c>
      <c r="E16" s="43">
        <f t="shared" si="1"/>
        <v>28010</v>
      </c>
      <c r="F16" s="43">
        <f t="shared" si="2"/>
        <v>34240</v>
      </c>
      <c r="G16" s="23">
        <f>INDEX(Pivot!E:E,MATCH(Workings!A16,Pivot!A:A,0))</f>
        <v>13</v>
      </c>
      <c r="H16" s="23">
        <f>INDEX(Pivot!F:F,MATCH(Workings!A16,Pivot!A:A,0))</f>
        <v>0</v>
      </c>
      <c r="I16" s="23">
        <f>INDEX(Pivot!G:G,MATCH(Workings!A16,Pivot!A:A,0))</f>
        <v>1</v>
      </c>
      <c r="J16" s="43">
        <f>INDEX(Pivot!I:I,MATCH(Workings!A16,Pivot!A:A,0))</f>
        <v>114280.54497729367</v>
      </c>
      <c r="K16" s="43">
        <f>INDEX(Pivot!J:J,MATCH(Workings!A16,Pivot!A:A,0))</f>
        <v>0</v>
      </c>
      <c r="L16" s="43">
        <f>INDEX(Pivot!K:K,MATCH(Workings!A16,Pivot!A:A,0))</f>
        <v>414849.79599999997</v>
      </c>
      <c r="M16" s="43">
        <f>INDEX(Pivot!L:L,MATCH(Workings!A16,Pivot!A:A,0))</f>
        <v>380609.79599999997</v>
      </c>
    </row>
    <row r="17" spans="1:13" x14ac:dyDescent="0.25">
      <c r="A17" t="s">
        <v>266</v>
      </c>
      <c r="B17" s="23">
        <f>INDEX(Pivot!B:B,MATCH(A17,Pivot!A:A,0))</f>
        <v>15</v>
      </c>
      <c r="C17" s="40">
        <f>INDEX(Pivot!C:C,MATCH(A17,Pivot!A:A,0))</f>
        <v>171204.51195878998</v>
      </c>
      <c r="D17" s="42">
        <f t="shared" si="0"/>
        <v>11413.634130585999</v>
      </c>
      <c r="E17" s="43">
        <f t="shared" si="1"/>
        <v>10270</v>
      </c>
      <c r="F17" s="43">
        <f t="shared" si="2"/>
        <v>12560</v>
      </c>
      <c r="G17" s="23">
        <f>INDEX(Pivot!E:E,MATCH(Workings!A17,Pivot!A:A,0))</f>
        <v>0</v>
      </c>
      <c r="H17" s="23">
        <f>INDEX(Pivot!F:F,MATCH(Workings!A17,Pivot!A:A,0))</f>
        <v>3</v>
      </c>
      <c r="I17" s="23">
        <f>INDEX(Pivot!G:G,MATCH(Workings!A17,Pivot!A:A,0))</f>
        <v>0</v>
      </c>
      <c r="J17" s="43">
        <f>INDEX(Pivot!I:I,MATCH(Workings!A17,Pivot!A:A,0))</f>
        <v>0</v>
      </c>
      <c r="K17" s="43">
        <f>INDEX(Pivot!J:J,MATCH(Workings!A17,Pivot!A:A,0))</f>
        <v>171204.51195878998</v>
      </c>
      <c r="L17" s="43">
        <f>INDEX(Pivot!K:K,MATCH(Workings!A17,Pivot!A:A,0))</f>
        <v>0</v>
      </c>
      <c r="M17" s="43">
        <f>INDEX(Pivot!L:L,MATCH(Workings!A17,Pivot!A:A,0))</f>
        <v>0</v>
      </c>
    </row>
    <row r="18" spans="1:13" x14ac:dyDescent="0.25">
      <c r="A18" t="s">
        <v>402</v>
      </c>
      <c r="B18" s="23">
        <f>INDEX(Pivot!B:B,MATCH(A18,Pivot!A:A,0))</f>
        <v>14</v>
      </c>
      <c r="C18" s="40">
        <f>INDEX(Pivot!C:C,MATCH(A18,Pivot!A:A,0))</f>
        <v>127831.6647829368</v>
      </c>
      <c r="D18" s="42">
        <f t="shared" si="0"/>
        <v>9130.8331987811998</v>
      </c>
      <c r="E18" s="43">
        <f t="shared" si="1"/>
        <v>8210</v>
      </c>
      <c r="F18" s="43">
        <f t="shared" si="2"/>
        <v>10050</v>
      </c>
      <c r="G18" s="23">
        <f>INDEX(Pivot!E:E,MATCH(Workings!A18,Pivot!A:A,0))</f>
        <v>6</v>
      </c>
      <c r="H18" s="23">
        <f>INDEX(Pivot!F:F,MATCH(Workings!A18,Pivot!A:A,0))</f>
        <v>4</v>
      </c>
      <c r="I18" s="23">
        <f>INDEX(Pivot!G:G,MATCH(Workings!A18,Pivot!A:A,0))</f>
        <v>0</v>
      </c>
      <c r="J18" s="43">
        <f>INDEX(Pivot!I:I,MATCH(Workings!A18,Pivot!A:A,0))</f>
        <v>47664.328486319995</v>
      </c>
      <c r="K18" s="43">
        <f>INDEX(Pivot!J:J,MATCH(Workings!A18,Pivot!A:A,0))</f>
        <v>80167.336296616792</v>
      </c>
      <c r="L18" s="43">
        <f>INDEX(Pivot!K:K,MATCH(Workings!A18,Pivot!A:A,0))</f>
        <v>0</v>
      </c>
      <c r="M18" s="43">
        <f>INDEX(Pivot!L:L,MATCH(Workings!A18,Pivot!A:A,0))</f>
        <v>0</v>
      </c>
    </row>
    <row r="19" spans="1:13" x14ac:dyDescent="0.25">
      <c r="A19" t="s">
        <v>698</v>
      </c>
      <c r="B19" s="23">
        <f>INDEX(Pivot!B:B,MATCH(A19,Pivot!A:A,0))</f>
        <v>14</v>
      </c>
      <c r="C19" s="40">
        <f>INDEX(Pivot!C:C,MATCH(A19,Pivot!A:A,0))</f>
        <v>134923.88257738139</v>
      </c>
      <c r="D19" s="42">
        <f t="shared" si="0"/>
        <v>9637.4201840986698</v>
      </c>
      <c r="E19" s="43">
        <f t="shared" si="1"/>
        <v>8670</v>
      </c>
      <c r="F19" s="43">
        <f t="shared" si="2"/>
        <v>10610</v>
      </c>
      <c r="G19" s="23">
        <f>INDEX(Pivot!E:E,MATCH(Workings!A19,Pivot!A:A,0))</f>
        <v>5</v>
      </c>
      <c r="H19" s="23">
        <f>INDEX(Pivot!F:F,MATCH(Workings!A19,Pivot!A:A,0))</f>
        <v>1</v>
      </c>
      <c r="I19" s="23">
        <f>INDEX(Pivot!G:G,MATCH(Workings!A19,Pivot!A:A,0))</f>
        <v>5</v>
      </c>
      <c r="J19" s="43">
        <f>INDEX(Pivot!I:I,MATCH(Workings!A19,Pivot!A:A,0))</f>
        <v>50732.6301656824</v>
      </c>
      <c r="K19" s="43">
        <f>INDEX(Pivot!J:J,MATCH(Workings!A19,Pivot!A:A,0))</f>
        <v>8740.1174233359998</v>
      </c>
      <c r="L19" s="43">
        <f>INDEX(Pivot!K:K,MATCH(Workings!A19,Pivot!A:A,0))</f>
        <v>75451.134988363003</v>
      </c>
      <c r="M19" s="43">
        <f>INDEX(Pivot!L:L,MATCH(Workings!A19,Pivot!A:A,0))</f>
        <v>11791.134988363005</v>
      </c>
    </row>
    <row r="20" spans="1:13" x14ac:dyDescent="0.25">
      <c r="A20" t="s">
        <v>58</v>
      </c>
      <c r="B20" s="23">
        <f>INDEX(Pivot!B:B,MATCH(A20,Pivot!A:A,0))</f>
        <v>14</v>
      </c>
      <c r="C20" s="40">
        <f>INDEX(Pivot!C:C,MATCH(A20,Pivot!A:A,0))</f>
        <v>176139.43542000002</v>
      </c>
      <c r="D20" s="42">
        <f t="shared" si="0"/>
        <v>12581.388244285716</v>
      </c>
      <c r="E20" s="43">
        <f t="shared" si="1"/>
        <v>11320</v>
      </c>
      <c r="F20" s="43">
        <f t="shared" si="2"/>
        <v>13840</v>
      </c>
      <c r="G20" s="23">
        <f>INDEX(Pivot!E:E,MATCH(Workings!A20,Pivot!A:A,0))</f>
        <v>2</v>
      </c>
      <c r="H20" s="23">
        <f>INDEX(Pivot!F:F,MATCH(Workings!A20,Pivot!A:A,0))</f>
        <v>0</v>
      </c>
      <c r="I20" s="23">
        <f>INDEX(Pivot!G:G,MATCH(Workings!A20,Pivot!A:A,0))</f>
        <v>2</v>
      </c>
      <c r="J20" s="43">
        <f>INDEX(Pivot!I:I,MATCH(Workings!A20,Pivot!A:A,0))</f>
        <v>35169.355839999997</v>
      </c>
      <c r="K20" s="43">
        <f>INDEX(Pivot!J:J,MATCH(Workings!A20,Pivot!A:A,0))</f>
        <v>0</v>
      </c>
      <c r="L20" s="43">
        <f>INDEX(Pivot!K:K,MATCH(Workings!A20,Pivot!A:A,0))</f>
        <v>140970.07957999999</v>
      </c>
      <c r="M20" s="43">
        <f>INDEX(Pivot!L:L,MATCH(Workings!A20,Pivot!A:A,0))</f>
        <v>30250.079579999998</v>
      </c>
    </row>
    <row r="21" spans="1:13" x14ac:dyDescent="0.25">
      <c r="A21" t="s">
        <v>424</v>
      </c>
      <c r="B21" s="23">
        <f>INDEX(Pivot!B:B,MATCH(A21,Pivot!A:A,0))</f>
        <v>13</v>
      </c>
      <c r="C21" s="40">
        <f>INDEX(Pivot!C:C,MATCH(A21,Pivot!A:A,0))</f>
        <v>69723.901192517995</v>
      </c>
      <c r="D21" s="42">
        <f t="shared" si="0"/>
        <v>5363.3770148090762</v>
      </c>
      <c r="E21" s="43">
        <f t="shared" si="1"/>
        <v>4820</v>
      </c>
      <c r="F21" s="43">
        <f t="shared" si="2"/>
        <v>5900</v>
      </c>
      <c r="G21" s="23">
        <f>INDEX(Pivot!E:E,MATCH(Workings!A21,Pivot!A:A,0))</f>
        <v>8</v>
      </c>
      <c r="H21" s="23">
        <f>INDEX(Pivot!F:F,MATCH(Workings!A21,Pivot!A:A,0))</f>
        <v>1</v>
      </c>
      <c r="I21" s="23">
        <f>INDEX(Pivot!G:G,MATCH(Workings!A21,Pivot!A:A,0))</f>
        <v>2</v>
      </c>
      <c r="J21" s="43">
        <f>INDEX(Pivot!I:I,MATCH(Workings!A21,Pivot!A:A,0))</f>
        <v>44304.564834217999</v>
      </c>
      <c r="K21" s="43">
        <f>INDEX(Pivot!J:J,MATCH(Workings!A21,Pivot!A:A,0))</f>
        <v>5764.0902439000001</v>
      </c>
      <c r="L21" s="43">
        <f>INDEX(Pivot!K:K,MATCH(Workings!A21,Pivot!A:A,0))</f>
        <v>19655.246114399997</v>
      </c>
      <c r="M21" s="43">
        <f>INDEX(Pivot!L:L,MATCH(Workings!A21,Pivot!A:A,0))</f>
        <v>7855.2461143999972</v>
      </c>
    </row>
    <row r="22" spans="1:13" x14ac:dyDescent="0.25">
      <c r="A22" t="s">
        <v>191</v>
      </c>
      <c r="B22" s="23">
        <f>INDEX(Pivot!B:B,MATCH(A22,Pivot!A:A,0))</f>
        <v>13</v>
      </c>
      <c r="C22" s="40">
        <f>INDEX(Pivot!C:C,MATCH(A22,Pivot!A:A,0))</f>
        <v>138249.42975479481</v>
      </c>
      <c r="D22" s="42">
        <f t="shared" si="0"/>
        <v>10634.5715195996</v>
      </c>
      <c r="E22" s="43">
        <f t="shared" si="1"/>
        <v>9570</v>
      </c>
      <c r="F22" s="43">
        <f t="shared" si="2"/>
        <v>11700</v>
      </c>
      <c r="G22" s="23">
        <f>INDEX(Pivot!E:E,MATCH(Workings!A22,Pivot!A:A,0))</f>
        <v>0</v>
      </c>
      <c r="H22" s="23">
        <f>INDEX(Pivot!F:F,MATCH(Workings!A22,Pivot!A:A,0))</f>
        <v>2</v>
      </c>
      <c r="I22" s="23">
        <f>INDEX(Pivot!G:G,MATCH(Workings!A22,Pivot!A:A,0))</f>
        <v>0</v>
      </c>
      <c r="J22" s="43">
        <f>INDEX(Pivot!I:I,MATCH(Workings!A22,Pivot!A:A,0))</f>
        <v>0</v>
      </c>
      <c r="K22" s="43">
        <f>INDEX(Pivot!J:J,MATCH(Workings!A22,Pivot!A:A,0))</f>
        <v>138249.42975479481</v>
      </c>
      <c r="L22" s="43">
        <f>INDEX(Pivot!K:K,MATCH(Workings!A22,Pivot!A:A,0))</f>
        <v>0</v>
      </c>
      <c r="M22" s="43">
        <f>INDEX(Pivot!L:L,MATCH(Workings!A22,Pivot!A:A,0))</f>
        <v>0</v>
      </c>
    </row>
    <row r="23" spans="1:13" x14ac:dyDescent="0.25">
      <c r="A23" t="s">
        <v>342</v>
      </c>
      <c r="B23" s="23">
        <f>INDEX(Pivot!B:B,MATCH(A23,Pivot!A:A,0))</f>
        <v>13</v>
      </c>
      <c r="C23" s="40">
        <f>INDEX(Pivot!C:C,MATCH(A23,Pivot!A:A,0))</f>
        <v>178745.1460340773</v>
      </c>
      <c r="D23" s="42">
        <f t="shared" si="0"/>
        <v>13749.626618005947</v>
      </c>
      <c r="E23" s="43">
        <f t="shared" si="1"/>
        <v>12370</v>
      </c>
      <c r="F23" s="43">
        <f t="shared" si="2"/>
        <v>15130</v>
      </c>
      <c r="G23" s="23">
        <f>INDEX(Pivot!E:E,MATCH(Workings!A23,Pivot!A:A,0))</f>
        <v>5</v>
      </c>
      <c r="H23" s="23">
        <f>INDEX(Pivot!F:F,MATCH(Workings!A23,Pivot!A:A,0))</f>
        <v>0</v>
      </c>
      <c r="I23" s="23">
        <f>INDEX(Pivot!G:G,MATCH(Workings!A23,Pivot!A:A,0))</f>
        <v>3</v>
      </c>
      <c r="J23" s="43">
        <f>INDEX(Pivot!I:I,MATCH(Workings!A23,Pivot!A:A,0))</f>
        <v>57719.751922245297</v>
      </c>
      <c r="K23" s="43">
        <f>INDEX(Pivot!J:J,MATCH(Workings!A23,Pivot!A:A,0))</f>
        <v>0</v>
      </c>
      <c r="L23" s="43">
        <f>INDEX(Pivot!K:K,MATCH(Workings!A23,Pivot!A:A,0))</f>
        <v>121025.39411183199</v>
      </c>
      <c r="M23" s="43">
        <f>INDEX(Pivot!L:L,MATCH(Workings!A23,Pivot!A:A,0))</f>
        <v>15115.394111831991</v>
      </c>
    </row>
    <row r="24" spans="1:13" x14ac:dyDescent="0.25">
      <c r="A24" t="s">
        <v>410</v>
      </c>
      <c r="B24" s="23">
        <f>INDEX(Pivot!B:B,MATCH(A24,Pivot!A:A,0))</f>
        <v>12</v>
      </c>
      <c r="C24" s="40">
        <f>INDEX(Pivot!C:C,MATCH(A24,Pivot!A:A,0))</f>
        <v>103309.37658842638</v>
      </c>
      <c r="D24" s="42">
        <f t="shared" si="0"/>
        <v>8609.1147157021987</v>
      </c>
      <c r="E24" s="43">
        <f t="shared" si="1"/>
        <v>7740</v>
      </c>
      <c r="F24" s="43">
        <f t="shared" si="2"/>
        <v>9480</v>
      </c>
      <c r="G24" s="23">
        <f>INDEX(Pivot!E:E,MATCH(Workings!A24,Pivot!A:A,0))</f>
        <v>0</v>
      </c>
      <c r="H24" s="23">
        <f>INDEX(Pivot!F:F,MATCH(Workings!A24,Pivot!A:A,0))</f>
        <v>4</v>
      </c>
      <c r="I24" s="23">
        <f>INDEX(Pivot!G:G,MATCH(Workings!A24,Pivot!A:A,0))</f>
        <v>0</v>
      </c>
      <c r="J24" s="43">
        <f>INDEX(Pivot!I:I,MATCH(Workings!A24,Pivot!A:A,0))</f>
        <v>0</v>
      </c>
      <c r="K24" s="43">
        <f>INDEX(Pivot!J:J,MATCH(Workings!A24,Pivot!A:A,0))</f>
        <v>103309.37658842638</v>
      </c>
      <c r="L24" s="43">
        <f>INDEX(Pivot!K:K,MATCH(Workings!A24,Pivot!A:A,0))</f>
        <v>0</v>
      </c>
      <c r="M24" s="43">
        <f>INDEX(Pivot!L:L,MATCH(Workings!A24,Pivot!A:A,0))</f>
        <v>0</v>
      </c>
    </row>
    <row r="25" spans="1:13" x14ac:dyDescent="0.25">
      <c r="A25" t="s">
        <v>454</v>
      </c>
      <c r="B25" s="23">
        <f>INDEX(Pivot!B:B,MATCH(A25,Pivot!A:A,0))</f>
        <v>12</v>
      </c>
      <c r="C25" s="40">
        <f>INDEX(Pivot!C:C,MATCH(A25,Pivot!A:A,0))</f>
        <v>210273.12047999998</v>
      </c>
      <c r="D25" s="42">
        <f t="shared" si="0"/>
        <v>17522.760039999997</v>
      </c>
      <c r="E25" s="43">
        <f t="shared" si="1"/>
        <v>15770</v>
      </c>
      <c r="F25" s="43">
        <f t="shared" si="2"/>
        <v>19280</v>
      </c>
      <c r="G25" s="23">
        <f>INDEX(Pivot!E:E,MATCH(Workings!A25,Pivot!A:A,0))</f>
        <v>1</v>
      </c>
      <c r="H25" s="23">
        <f>INDEX(Pivot!F:F,MATCH(Workings!A25,Pivot!A:A,0))</f>
        <v>0</v>
      </c>
      <c r="I25" s="23">
        <f>INDEX(Pivot!G:G,MATCH(Workings!A25,Pivot!A:A,0))</f>
        <v>1</v>
      </c>
      <c r="J25" s="43">
        <f>INDEX(Pivot!I:I,MATCH(Workings!A25,Pivot!A:A,0))</f>
        <v>88790.239919999993</v>
      </c>
      <c r="K25" s="43">
        <f>INDEX(Pivot!J:J,MATCH(Workings!A25,Pivot!A:A,0))</f>
        <v>0</v>
      </c>
      <c r="L25" s="43">
        <f>INDEX(Pivot!K:K,MATCH(Workings!A25,Pivot!A:A,0))</f>
        <v>121482.88055999999</v>
      </c>
      <c r="M25" s="43">
        <f>INDEX(Pivot!L:L,MATCH(Workings!A25,Pivot!A:A,0))</f>
        <v>5802.8805599999978</v>
      </c>
    </row>
    <row r="26" spans="1:13" x14ac:dyDescent="0.25">
      <c r="A26" t="s">
        <v>517</v>
      </c>
      <c r="B26" s="23">
        <f>INDEX(Pivot!B:B,MATCH(A26,Pivot!A:A,0))</f>
        <v>11</v>
      </c>
      <c r="C26" s="40">
        <f>INDEX(Pivot!C:C,MATCH(A26,Pivot!A:A,0))</f>
        <v>93434.080920000008</v>
      </c>
      <c r="D26" s="42">
        <f t="shared" si="0"/>
        <v>8494.0073563636379</v>
      </c>
      <c r="E26" s="43">
        <f t="shared" si="1"/>
        <v>7640</v>
      </c>
      <c r="F26" s="43">
        <f t="shared" si="2"/>
        <v>9350</v>
      </c>
      <c r="G26" s="23">
        <f>INDEX(Pivot!E:E,MATCH(Workings!A26,Pivot!A:A,0))</f>
        <v>0</v>
      </c>
      <c r="H26" s="23">
        <f>INDEX(Pivot!F:F,MATCH(Workings!A26,Pivot!A:A,0))</f>
        <v>2</v>
      </c>
      <c r="I26" s="23">
        <f>INDEX(Pivot!G:G,MATCH(Workings!A26,Pivot!A:A,0))</f>
        <v>0</v>
      </c>
      <c r="J26" s="43">
        <f>INDEX(Pivot!I:I,MATCH(Workings!A26,Pivot!A:A,0))</f>
        <v>0</v>
      </c>
      <c r="K26" s="43">
        <f>INDEX(Pivot!J:J,MATCH(Workings!A26,Pivot!A:A,0))</f>
        <v>93434.080919999993</v>
      </c>
      <c r="L26" s="43">
        <f>INDEX(Pivot!K:K,MATCH(Workings!A26,Pivot!A:A,0))</f>
        <v>0</v>
      </c>
      <c r="M26" s="43">
        <f>INDEX(Pivot!L:L,MATCH(Workings!A26,Pivot!A:A,0))</f>
        <v>0</v>
      </c>
    </row>
    <row r="27" spans="1:13" x14ac:dyDescent="0.25">
      <c r="A27" t="s">
        <v>324</v>
      </c>
      <c r="B27" s="23">
        <f>INDEX(Pivot!B:B,MATCH(A27,Pivot!A:A,0))</f>
        <v>11</v>
      </c>
      <c r="C27" s="40">
        <f>INDEX(Pivot!C:C,MATCH(A27,Pivot!A:A,0))</f>
        <v>98887.414862990001</v>
      </c>
      <c r="D27" s="42">
        <f t="shared" si="0"/>
        <v>8989.7649875445459</v>
      </c>
      <c r="E27" s="43">
        <f t="shared" si="1"/>
        <v>8090</v>
      </c>
      <c r="F27" s="43">
        <f t="shared" si="2"/>
        <v>9890</v>
      </c>
      <c r="G27" s="23">
        <f>INDEX(Pivot!E:E,MATCH(Workings!A27,Pivot!A:A,0))</f>
        <v>1</v>
      </c>
      <c r="H27" s="23">
        <f>INDEX(Pivot!F:F,MATCH(Workings!A27,Pivot!A:A,0))</f>
        <v>1</v>
      </c>
      <c r="I27" s="23">
        <f>INDEX(Pivot!G:G,MATCH(Workings!A27,Pivot!A:A,0))</f>
        <v>2</v>
      </c>
      <c r="J27" s="43">
        <f>INDEX(Pivot!I:I,MATCH(Workings!A27,Pivot!A:A,0))</f>
        <v>39072.588311717998</v>
      </c>
      <c r="K27" s="43">
        <f>INDEX(Pivot!J:J,MATCH(Workings!A27,Pivot!A:A,0))</f>
        <v>26048.392207812001</v>
      </c>
      <c r="L27" s="43">
        <f>INDEX(Pivot!K:K,MATCH(Workings!A27,Pivot!A:A,0))</f>
        <v>33766.434343460001</v>
      </c>
      <c r="M27" s="43">
        <f>INDEX(Pivot!L:L,MATCH(Workings!A27,Pivot!A:A,0))</f>
        <v>4096.4343434600014</v>
      </c>
    </row>
    <row r="28" spans="1:13" x14ac:dyDescent="0.25">
      <c r="A28" t="s">
        <v>126</v>
      </c>
      <c r="B28" s="23">
        <f>INDEX(Pivot!B:B,MATCH(A28,Pivot!A:A,0))</f>
        <v>11</v>
      </c>
      <c r="C28" s="40">
        <f>INDEX(Pivot!C:C,MATCH(A28,Pivot!A:A,0))</f>
        <v>115214.71803999999</v>
      </c>
      <c r="D28" s="42">
        <f t="shared" si="0"/>
        <v>10474.065276363635</v>
      </c>
      <c r="E28" s="43">
        <f t="shared" si="1"/>
        <v>9420</v>
      </c>
      <c r="F28" s="43">
        <f t="shared" si="2"/>
        <v>11530</v>
      </c>
      <c r="G28" s="23">
        <f>INDEX(Pivot!E:E,MATCH(Workings!A28,Pivot!A:A,0))</f>
        <v>3</v>
      </c>
      <c r="H28" s="23">
        <f>INDEX(Pivot!F:F,MATCH(Workings!A28,Pivot!A:A,0))</f>
        <v>2</v>
      </c>
      <c r="I28" s="23">
        <f>INDEX(Pivot!G:G,MATCH(Workings!A28,Pivot!A:A,0))</f>
        <v>2</v>
      </c>
      <c r="J28" s="43">
        <f>INDEX(Pivot!I:I,MATCH(Workings!A28,Pivot!A:A,0))</f>
        <v>24891.632109999999</v>
      </c>
      <c r="K28" s="43">
        <f>INDEX(Pivot!J:J,MATCH(Workings!A28,Pivot!A:A,0))</f>
        <v>51725.86767</v>
      </c>
      <c r="L28" s="43">
        <f>INDEX(Pivot!K:K,MATCH(Workings!A28,Pivot!A:A,0))</f>
        <v>38597.218260000001</v>
      </c>
      <c r="M28" s="43">
        <f>INDEX(Pivot!L:L,MATCH(Workings!A28,Pivot!A:A,0))</f>
        <v>4007.2182600000015</v>
      </c>
    </row>
    <row r="29" spans="1:13" x14ac:dyDescent="0.25">
      <c r="A29" t="s">
        <v>468</v>
      </c>
      <c r="B29" s="23">
        <f>INDEX(Pivot!B:B,MATCH(A29,Pivot!A:A,0))</f>
        <v>11</v>
      </c>
      <c r="C29" s="40">
        <f>INDEX(Pivot!C:C,MATCH(A29,Pivot!A:A,0))</f>
        <v>105693.82115999999</v>
      </c>
      <c r="D29" s="42">
        <f t="shared" si="0"/>
        <v>9608.5291963636355</v>
      </c>
      <c r="E29" s="43">
        <f t="shared" si="1"/>
        <v>8640</v>
      </c>
      <c r="F29" s="43">
        <f t="shared" si="2"/>
        <v>10570</v>
      </c>
      <c r="G29" s="23">
        <f>INDEX(Pivot!E:E,MATCH(Workings!A29,Pivot!A:A,0))</f>
        <v>2</v>
      </c>
      <c r="H29" s="23">
        <f>INDEX(Pivot!F:F,MATCH(Workings!A29,Pivot!A:A,0))</f>
        <v>0</v>
      </c>
      <c r="I29" s="23">
        <f>INDEX(Pivot!G:G,MATCH(Workings!A29,Pivot!A:A,0))</f>
        <v>2</v>
      </c>
      <c r="J29" s="43">
        <f>INDEX(Pivot!I:I,MATCH(Workings!A29,Pivot!A:A,0))</f>
        <v>39751.278959999996</v>
      </c>
      <c r="K29" s="43">
        <f>INDEX(Pivot!J:J,MATCH(Workings!A29,Pivot!A:A,0))</f>
        <v>0</v>
      </c>
      <c r="L29" s="43">
        <f>INDEX(Pivot!K:K,MATCH(Workings!A29,Pivot!A:A,0))</f>
        <v>65942.542199999996</v>
      </c>
      <c r="M29" s="43">
        <f>INDEX(Pivot!L:L,MATCH(Workings!A29,Pivot!A:A,0))</f>
        <v>13092.542199999998</v>
      </c>
    </row>
    <row r="30" spans="1:13" x14ac:dyDescent="0.25">
      <c r="A30" t="s">
        <v>197</v>
      </c>
      <c r="B30" s="23">
        <f>INDEX(Pivot!B:B,MATCH(A30,Pivot!A:A,0))</f>
        <v>10</v>
      </c>
      <c r="C30" s="40">
        <f>INDEX(Pivot!C:C,MATCH(A30,Pivot!A:A,0))</f>
        <v>87530.047799699212</v>
      </c>
      <c r="D30" s="42">
        <f t="shared" si="0"/>
        <v>8753.0047799699205</v>
      </c>
      <c r="E30" s="43">
        <f t="shared" si="1"/>
        <v>7870</v>
      </c>
      <c r="F30" s="43">
        <f t="shared" si="2"/>
        <v>9630</v>
      </c>
      <c r="G30" s="23">
        <f>INDEX(Pivot!E:E,MATCH(Workings!A30,Pivot!A:A,0))</f>
        <v>0</v>
      </c>
      <c r="H30" s="23">
        <f>INDEX(Pivot!F:F,MATCH(Workings!A30,Pivot!A:A,0))</f>
        <v>4</v>
      </c>
      <c r="I30" s="23">
        <f>INDEX(Pivot!G:G,MATCH(Workings!A30,Pivot!A:A,0))</f>
        <v>0</v>
      </c>
      <c r="J30" s="43">
        <f>INDEX(Pivot!I:I,MATCH(Workings!A30,Pivot!A:A,0))</f>
        <v>0</v>
      </c>
      <c r="K30" s="43">
        <f>INDEX(Pivot!J:J,MATCH(Workings!A30,Pivot!A:A,0))</f>
        <v>87530.047799699212</v>
      </c>
      <c r="L30" s="43">
        <f>INDEX(Pivot!K:K,MATCH(Workings!A30,Pivot!A:A,0))</f>
        <v>0</v>
      </c>
      <c r="M30" s="43">
        <f>INDEX(Pivot!L:L,MATCH(Workings!A30,Pivot!A:A,0))</f>
        <v>0</v>
      </c>
    </row>
    <row r="31" spans="1:13" x14ac:dyDescent="0.25">
      <c r="A31" t="s">
        <v>254</v>
      </c>
      <c r="B31" s="23">
        <f>INDEX(Pivot!B:B,MATCH(A31,Pivot!A:A,0))</f>
        <v>10</v>
      </c>
      <c r="C31" s="40">
        <f>INDEX(Pivot!C:C,MATCH(A31,Pivot!A:A,0))</f>
        <v>110289.79535</v>
      </c>
      <c r="D31" s="42">
        <f t="shared" si="0"/>
        <v>11028.979535</v>
      </c>
      <c r="E31" s="43">
        <f t="shared" si="1"/>
        <v>9920</v>
      </c>
      <c r="F31" s="43">
        <f t="shared" si="2"/>
        <v>12140</v>
      </c>
      <c r="G31" s="23">
        <f>INDEX(Pivot!E:E,MATCH(Workings!A31,Pivot!A:A,0))</f>
        <v>1</v>
      </c>
      <c r="H31" s="23">
        <f>INDEX(Pivot!F:F,MATCH(Workings!A31,Pivot!A:A,0))</f>
        <v>0</v>
      </c>
      <c r="I31" s="23">
        <f>INDEX(Pivot!G:G,MATCH(Workings!A31,Pivot!A:A,0))</f>
        <v>2</v>
      </c>
      <c r="J31" s="43">
        <f>INDEX(Pivot!I:I,MATCH(Workings!A31,Pivot!A:A,0))</f>
        <v>23584.627710000001</v>
      </c>
      <c r="K31" s="43">
        <f>INDEX(Pivot!J:J,MATCH(Workings!A31,Pivot!A:A,0))</f>
        <v>0</v>
      </c>
      <c r="L31" s="43">
        <f>INDEX(Pivot!K:K,MATCH(Workings!A31,Pivot!A:A,0))</f>
        <v>86705.16764</v>
      </c>
      <c r="M31" s="43">
        <f>INDEX(Pivot!L:L,MATCH(Workings!A31,Pivot!A:A,0))</f>
        <v>1725.1676399999924</v>
      </c>
    </row>
    <row r="32" spans="1:13" x14ac:dyDescent="0.25">
      <c r="A32" t="s">
        <v>458</v>
      </c>
      <c r="B32" s="23">
        <f>INDEX(Pivot!B:B,MATCH(A32,Pivot!A:A,0))</f>
        <v>9</v>
      </c>
      <c r="C32" s="40">
        <f>INDEX(Pivot!C:C,MATCH(A32,Pivot!A:A,0))</f>
        <v>56515.128189635201</v>
      </c>
      <c r="D32" s="42">
        <f t="shared" si="0"/>
        <v>6279.4586877372449</v>
      </c>
      <c r="E32" s="43">
        <f t="shared" si="1"/>
        <v>5650</v>
      </c>
      <c r="F32" s="43">
        <f t="shared" si="2"/>
        <v>6910</v>
      </c>
      <c r="G32" s="23">
        <f>INDEX(Pivot!E:E,MATCH(Workings!A32,Pivot!A:A,0))</f>
        <v>2</v>
      </c>
      <c r="H32" s="23">
        <f>INDEX(Pivot!F:F,MATCH(Workings!A32,Pivot!A:A,0))</f>
        <v>2</v>
      </c>
      <c r="I32" s="23">
        <f>INDEX(Pivot!G:G,MATCH(Workings!A32,Pivot!A:A,0))</f>
        <v>4</v>
      </c>
      <c r="J32" s="43">
        <f>INDEX(Pivot!I:I,MATCH(Workings!A32,Pivot!A:A,0))</f>
        <v>8474.7163342488002</v>
      </c>
      <c r="K32" s="43">
        <f>INDEX(Pivot!J:J,MATCH(Workings!A32,Pivot!A:A,0))</f>
        <v>17070.819961967201</v>
      </c>
      <c r="L32" s="43">
        <f>INDEX(Pivot!K:K,MATCH(Workings!A32,Pivot!A:A,0))</f>
        <v>30969.591893419194</v>
      </c>
      <c r="M32" s="43">
        <f>INDEX(Pivot!L:L,MATCH(Workings!A32,Pivot!A:A,0))</f>
        <v>3329.5918934191959</v>
      </c>
    </row>
    <row r="33" spans="1:13" x14ac:dyDescent="0.25">
      <c r="A33" t="s">
        <v>173</v>
      </c>
      <c r="B33" s="23">
        <f>INDEX(Pivot!B:B,MATCH(A33,Pivot!A:A,0))</f>
        <v>9</v>
      </c>
      <c r="C33" s="40">
        <f>INDEX(Pivot!C:C,MATCH(A33,Pivot!A:A,0))</f>
        <v>94667.257406741614</v>
      </c>
      <c r="D33" s="42">
        <f t="shared" si="0"/>
        <v>10518.584156304623</v>
      </c>
      <c r="E33" s="43">
        <f t="shared" si="1"/>
        <v>9460</v>
      </c>
      <c r="F33" s="43">
        <f t="shared" si="2"/>
        <v>11580</v>
      </c>
      <c r="G33" s="23">
        <f>INDEX(Pivot!E:E,MATCH(Workings!A33,Pivot!A:A,0))</f>
        <v>3</v>
      </c>
      <c r="H33" s="23">
        <f>INDEX(Pivot!F:F,MATCH(Workings!A33,Pivot!A:A,0))</f>
        <v>0</v>
      </c>
      <c r="I33" s="23">
        <f>INDEX(Pivot!G:G,MATCH(Workings!A33,Pivot!A:A,0))</f>
        <v>1</v>
      </c>
      <c r="J33" s="43">
        <f>INDEX(Pivot!I:I,MATCH(Workings!A33,Pivot!A:A,0))</f>
        <v>55305.242514936799</v>
      </c>
      <c r="K33" s="43">
        <f>INDEX(Pivot!J:J,MATCH(Workings!A33,Pivot!A:A,0))</f>
        <v>0</v>
      </c>
      <c r="L33" s="43">
        <f>INDEX(Pivot!K:K,MATCH(Workings!A33,Pivot!A:A,0))</f>
        <v>39362.0148918048</v>
      </c>
      <c r="M33" s="43">
        <f>INDEX(Pivot!L:L,MATCH(Workings!A33,Pivot!A:A,0))</f>
        <v>4622.0148918048017</v>
      </c>
    </row>
    <row r="34" spans="1:13" x14ac:dyDescent="0.25">
      <c r="A34" t="s">
        <v>232</v>
      </c>
      <c r="B34" s="23">
        <f>INDEX(Pivot!B:B,MATCH(A34,Pivot!A:A,0))</f>
        <v>9</v>
      </c>
      <c r="C34" s="40">
        <f>INDEX(Pivot!C:C,MATCH(A34,Pivot!A:A,0))</f>
        <v>71424.665389999995</v>
      </c>
      <c r="D34" s="42">
        <f t="shared" si="0"/>
        <v>7936.0739322222216</v>
      </c>
      <c r="E34" s="43">
        <f t="shared" si="1"/>
        <v>7140</v>
      </c>
      <c r="F34" s="43">
        <f t="shared" si="2"/>
        <v>8730</v>
      </c>
      <c r="G34" s="23">
        <f>INDEX(Pivot!E:E,MATCH(Workings!A34,Pivot!A:A,0))</f>
        <v>1</v>
      </c>
      <c r="H34" s="23">
        <f>INDEX(Pivot!F:F,MATCH(Workings!A34,Pivot!A:A,0))</f>
        <v>3</v>
      </c>
      <c r="I34" s="23">
        <f>INDEX(Pivot!G:G,MATCH(Workings!A34,Pivot!A:A,0))</f>
        <v>1</v>
      </c>
      <c r="J34" s="43">
        <f>INDEX(Pivot!I:I,MATCH(Workings!A34,Pivot!A:A,0))</f>
        <v>4917.2349199999999</v>
      </c>
      <c r="K34" s="43">
        <f>INDEX(Pivot!J:J,MATCH(Workings!A34,Pivot!A:A,0))</f>
        <v>39431.516669999997</v>
      </c>
      <c r="L34" s="43">
        <f>INDEX(Pivot!K:K,MATCH(Workings!A34,Pivot!A:A,0))</f>
        <v>27075.913799999998</v>
      </c>
      <c r="M34" s="43">
        <f>INDEX(Pivot!L:L,MATCH(Workings!A34,Pivot!A:A,0))</f>
        <v>885.91379999999845</v>
      </c>
    </row>
    <row r="35" spans="1:13" x14ac:dyDescent="0.25">
      <c r="A35" t="s">
        <v>81</v>
      </c>
      <c r="B35" s="23">
        <f>INDEX(Pivot!B:B,MATCH(A35,Pivot!A:A,0))</f>
        <v>8</v>
      </c>
      <c r="C35" s="40">
        <f>INDEX(Pivot!C:C,MATCH(A35,Pivot!A:A,0))</f>
        <v>95595.830396293211</v>
      </c>
      <c r="D35" s="42">
        <f t="shared" ref="D35:D66" si="3">C35/B35</f>
        <v>11949.478799536651</v>
      </c>
      <c r="E35" s="43">
        <f t="shared" ref="E35:E66" si="4">ROUNDDOWN(D35*(100-$E$1)%,-1)</f>
        <v>10750</v>
      </c>
      <c r="F35" s="43">
        <f t="shared" ref="F35:F68" si="5">ROUNDUP(D35*(100+$F$1)%,-1)</f>
        <v>13150</v>
      </c>
      <c r="G35" s="23">
        <f>INDEX(Pivot!E:E,MATCH(Workings!A35,Pivot!A:A,0))</f>
        <v>2</v>
      </c>
      <c r="H35" s="23">
        <f>INDEX(Pivot!F:F,MATCH(Workings!A35,Pivot!A:A,0))</f>
        <v>3</v>
      </c>
      <c r="I35" s="23">
        <f>INDEX(Pivot!G:G,MATCH(Workings!A35,Pivot!A:A,0))</f>
        <v>1</v>
      </c>
      <c r="J35" s="43">
        <f>INDEX(Pivot!I:I,MATCH(Workings!A35,Pivot!A:A,0))</f>
        <v>17240.979193669802</v>
      </c>
      <c r="K35" s="43">
        <f>INDEX(Pivot!J:J,MATCH(Workings!A35,Pivot!A:A,0))</f>
        <v>46438.584710141396</v>
      </c>
      <c r="L35" s="43">
        <f>INDEX(Pivot!K:K,MATCH(Workings!A35,Pivot!A:A,0))</f>
        <v>31916.266492482002</v>
      </c>
      <c r="M35" s="43">
        <f>INDEX(Pivot!L:L,MATCH(Workings!A35,Pivot!A:A,0))</f>
        <v>5616.2664924820019</v>
      </c>
    </row>
    <row r="36" spans="1:13" x14ac:dyDescent="0.25">
      <c r="A36" t="s">
        <v>221</v>
      </c>
      <c r="B36" s="23">
        <f>INDEX(Pivot!B:B,MATCH(A36,Pivot!A:A,0))</f>
        <v>8</v>
      </c>
      <c r="C36" s="40">
        <f>INDEX(Pivot!C:C,MATCH(A36,Pivot!A:A,0))</f>
        <v>34886.170111485197</v>
      </c>
      <c r="D36" s="42">
        <f t="shared" si="3"/>
        <v>4360.7712639356496</v>
      </c>
      <c r="E36" s="43">
        <f t="shared" si="4"/>
        <v>3920</v>
      </c>
      <c r="F36" s="43">
        <f t="shared" si="5"/>
        <v>4800</v>
      </c>
      <c r="G36" s="23">
        <f>INDEX(Pivot!E:E,MATCH(Workings!A36,Pivot!A:A,0))</f>
        <v>1</v>
      </c>
      <c r="H36" s="23">
        <f>INDEX(Pivot!F:F,MATCH(Workings!A36,Pivot!A:A,0))</f>
        <v>6</v>
      </c>
      <c r="I36" s="23">
        <f>INDEX(Pivot!G:G,MATCH(Workings!A36,Pivot!A:A,0))</f>
        <v>1</v>
      </c>
      <c r="J36" s="43">
        <f>INDEX(Pivot!I:I,MATCH(Workings!A36,Pivot!A:A,0))</f>
        <v>3206.9085765599998</v>
      </c>
      <c r="K36" s="43">
        <f>INDEX(Pivot!J:J,MATCH(Workings!A36,Pivot!A:A,0))</f>
        <v>26015.416338745199</v>
      </c>
      <c r="L36" s="43">
        <f>INDEX(Pivot!K:K,MATCH(Workings!A36,Pivot!A:A,0))</f>
        <v>5663.8451961800001</v>
      </c>
      <c r="M36" s="43">
        <f>INDEX(Pivot!L:L,MATCH(Workings!A36,Pivot!A:A,0))</f>
        <v>863.84519618000013</v>
      </c>
    </row>
    <row r="37" spans="1:13" x14ac:dyDescent="0.25">
      <c r="A37" t="s">
        <v>361</v>
      </c>
      <c r="B37" s="23">
        <f>INDEX(Pivot!B:B,MATCH(A37,Pivot!A:A,0))</f>
        <v>8</v>
      </c>
      <c r="C37" s="40">
        <f>INDEX(Pivot!C:C,MATCH(A37,Pivot!A:A,0))</f>
        <v>86726.461440000014</v>
      </c>
      <c r="D37" s="42">
        <f t="shared" si="3"/>
        <v>10840.807680000002</v>
      </c>
      <c r="E37" s="43">
        <f t="shared" si="4"/>
        <v>9750</v>
      </c>
      <c r="F37" s="43">
        <f t="shared" si="5"/>
        <v>11930</v>
      </c>
      <c r="G37" s="23">
        <f>INDEX(Pivot!E:E,MATCH(Workings!A37,Pivot!A:A,0))</f>
        <v>2</v>
      </c>
      <c r="H37" s="23">
        <f>INDEX(Pivot!F:F,MATCH(Workings!A37,Pivot!A:A,0))</f>
        <v>1</v>
      </c>
      <c r="I37" s="23">
        <f>INDEX(Pivot!G:G,MATCH(Workings!A37,Pivot!A:A,0))</f>
        <v>1</v>
      </c>
      <c r="J37" s="43">
        <f>INDEX(Pivot!I:I,MATCH(Workings!A37,Pivot!A:A,0))</f>
        <v>37141.146000000001</v>
      </c>
      <c r="K37" s="43">
        <f>INDEX(Pivot!J:J,MATCH(Workings!A37,Pivot!A:A,0))</f>
        <v>33424.748760000002</v>
      </c>
      <c r="L37" s="43">
        <f>INDEX(Pivot!K:K,MATCH(Workings!A37,Pivot!A:A,0))</f>
        <v>16160.56668</v>
      </c>
      <c r="M37" s="43">
        <f>INDEX(Pivot!L:L,MATCH(Workings!A37,Pivot!A:A,0))</f>
        <v>4230.5666799999999</v>
      </c>
    </row>
    <row r="38" spans="1:13" x14ac:dyDescent="0.25">
      <c r="A38" t="s">
        <v>396</v>
      </c>
      <c r="B38" s="23">
        <f>INDEX(Pivot!B:B,MATCH(A38,Pivot!A:A,0))</f>
        <v>8</v>
      </c>
      <c r="C38" s="40">
        <f>INDEX(Pivot!C:C,MATCH(A38,Pivot!A:A,0))</f>
        <v>68832.669406200017</v>
      </c>
      <c r="D38" s="42">
        <f t="shared" si="3"/>
        <v>8604.0836757750021</v>
      </c>
      <c r="E38" s="43">
        <f t="shared" si="4"/>
        <v>7740</v>
      </c>
      <c r="F38" s="43">
        <f t="shared" si="5"/>
        <v>9470</v>
      </c>
      <c r="G38" s="23">
        <f>INDEX(Pivot!E:E,MATCH(Workings!A38,Pivot!A:A,0))</f>
        <v>4</v>
      </c>
      <c r="H38" s="23">
        <f>INDEX(Pivot!F:F,MATCH(Workings!A38,Pivot!A:A,0))</f>
        <v>0</v>
      </c>
      <c r="I38" s="23">
        <f>INDEX(Pivot!G:G,MATCH(Workings!A38,Pivot!A:A,0))</f>
        <v>4</v>
      </c>
      <c r="J38" s="43">
        <f>INDEX(Pivot!I:I,MATCH(Workings!A38,Pivot!A:A,0))</f>
        <v>26056.989995399999</v>
      </c>
      <c r="K38" s="43">
        <f>INDEX(Pivot!J:J,MATCH(Workings!A38,Pivot!A:A,0))</f>
        <v>0</v>
      </c>
      <c r="L38" s="43">
        <f>INDEX(Pivot!K:K,MATCH(Workings!A38,Pivot!A:A,0))</f>
        <v>42775.679410800003</v>
      </c>
      <c r="M38" s="43">
        <f>INDEX(Pivot!L:L,MATCH(Workings!A38,Pivot!A:A,0))</f>
        <v>4895.6794107999995</v>
      </c>
    </row>
    <row r="39" spans="1:13" x14ac:dyDescent="0.25">
      <c r="A39" t="s">
        <v>741</v>
      </c>
      <c r="B39" s="23">
        <f>INDEX(Pivot!B:B,MATCH(A39,Pivot!A:A,0))</f>
        <v>8</v>
      </c>
      <c r="C39" s="40">
        <f>INDEX(Pivot!C:C,MATCH(A39,Pivot!A:A,0))</f>
        <v>68834.923920000001</v>
      </c>
      <c r="D39" s="42">
        <f t="shared" si="3"/>
        <v>8604.3654900000001</v>
      </c>
      <c r="E39" s="43">
        <f t="shared" si="4"/>
        <v>7740</v>
      </c>
      <c r="F39" s="43">
        <f t="shared" si="5"/>
        <v>9470</v>
      </c>
      <c r="G39" s="23">
        <f>INDEX(Pivot!E:E,MATCH(Workings!A39,Pivot!A:A,0))</f>
        <v>0</v>
      </c>
      <c r="H39" s="23">
        <f>INDEX(Pivot!F:F,MATCH(Workings!A39,Pivot!A:A,0))</f>
        <v>2</v>
      </c>
      <c r="I39" s="23">
        <f>INDEX(Pivot!G:G,MATCH(Workings!A39,Pivot!A:A,0))</f>
        <v>0</v>
      </c>
      <c r="J39" s="43">
        <f>INDEX(Pivot!I:I,MATCH(Workings!A39,Pivot!A:A,0))</f>
        <v>0</v>
      </c>
      <c r="K39" s="43">
        <f>INDEX(Pivot!J:J,MATCH(Workings!A39,Pivot!A:A,0))</f>
        <v>68834.923920000001</v>
      </c>
      <c r="L39" s="43">
        <f>INDEX(Pivot!K:K,MATCH(Workings!A39,Pivot!A:A,0))</f>
        <v>0</v>
      </c>
      <c r="M39" s="43">
        <f>INDEX(Pivot!L:L,MATCH(Workings!A39,Pivot!A:A,0))</f>
        <v>0</v>
      </c>
    </row>
    <row r="40" spans="1:13" x14ac:dyDescent="0.25">
      <c r="A40" t="s">
        <v>120</v>
      </c>
      <c r="B40" s="23">
        <f>INDEX(Pivot!B:B,MATCH(A40,Pivot!A:A,0))</f>
        <v>7</v>
      </c>
      <c r="C40" s="40">
        <f>INDEX(Pivot!C:C,MATCH(A40,Pivot!A:A,0))</f>
        <v>57469.104272900993</v>
      </c>
      <c r="D40" s="42">
        <f t="shared" si="3"/>
        <v>8209.8720389858554</v>
      </c>
      <c r="E40" s="43">
        <f t="shared" si="4"/>
        <v>7380</v>
      </c>
      <c r="F40" s="43">
        <f t="shared" si="5"/>
        <v>9040</v>
      </c>
      <c r="G40" s="23">
        <f>INDEX(Pivot!E:E,MATCH(Workings!A40,Pivot!A:A,0))</f>
        <v>0</v>
      </c>
      <c r="H40" s="23">
        <f>INDEX(Pivot!F:F,MATCH(Workings!A40,Pivot!A:A,0))</f>
        <v>5</v>
      </c>
      <c r="I40" s="23">
        <f>INDEX(Pivot!G:G,MATCH(Workings!A40,Pivot!A:A,0))</f>
        <v>0</v>
      </c>
      <c r="J40" s="43">
        <f>INDEX(Pivot!I:I,MATCH(Workings!A40,Pivot!A:A,0))</f>
        <v>0</v>
      </c>
      <c r="K40" s="43">
        <f>INDEX(Pivot!J:J,MATCH(Workings!A40,Pivot!A:A,0))</f>
        <v>57469.104272900993</v>
      </c>
      <c r="L40" s="43">
        <f>INDEX(Pivot!K:K,MATCH(Workings!A40,Pivot!A:A,0))</f>
        <v>0</v>
      </c>
      <c r="M40" s="43">
        <f>INDEX(Pivot!L:L,MATCH(Workings!A40,Pivot!A:A,0))</f>
        <v>0</v>
      </c>
    </row>
    <row r="41" spans="1:13" x14ac:dyDescent="0.25">
      <c r="A41" t="s">
        <v>75</v>
      </c>
      <c r="B41" s="23">
        <f>INDEX(Pivot!B:B,MATCH(A41,Pivot!A:A,0))</f>
        <v>6</v>
      </c>
      <c r="C41" s="40">
        <f>INDEX(Pivot!C:C,MATCH(A41,Pivot!A:A,0))</f>
        <v>86713.671888893005</v>
      </c>
      <c r="D41" s="42">
        <f t="shared" si="3"/>
        <v>14452.278648148835</v>
      </c>
      <c r="E41" s="43">
        <f t="shared" si="4"/>
        <v>13000</v>
      </c>
      <c r="F41" s="43">
        <f t="shared" si="5"/>
        <v>15900</v>
      </c>
      <c r="G41" s="23">
        <f>INDEX(Pivot!E:E,MATCH(Workings!A41,Pivot!A:A,0))</f>
        <v>2</v>
      </c>
      <c r="H41" s="23">
        <f>INDEX(Pivot!F:F,MATCH(Workings!A41,Pivot!A:A,0))</f>
        <v>2</v>
      </c>
      <c r="I41" s="23">
        <f>INDEX(Pivot!G:G,MATCH(Workings!A41,Pivot!A:A,0))</f>
        <v>2</v>
      </c>
      <c r="J41" s="43">
        <f>INDEX(Pivot!I:I,MATCH(Workings!A41,Pivot!A:A,0))</f>
        <v>20170.754786693</v>
      </c>
      <c r="K41" s="43">
        <f>INDEX(Pivot!J:J,MATCH(Workings!A41,Pivot!A:A,0))</f>
        <v>27636.963633910003</v>
      </c>
      <c r="L41" s="43">
        <f>INDEX(Pivot!K:K,MATCH(Workings!A41,Pivot!A:A,0))</f>
        <v>38905.953468289998</v>
      </c>
      <c r="M41" s="43">
        <f>INDEX(Pivot!L:L,MATCH(Workings!A41,Pivot!A:A,0))</f>
        <v>7105.9534682900012</v>
      </c>
    </row>
    <row r="42" spans="1:13" x14ac:dyDescent="0.25">
      <c r="A42" t="s">
        <v>135</v>
      </c>
      <c r="B42" s="23">
        <f>INDEX(Pivot!B:B,MATCH(A42,Pivot!A:A,0))</f>
        <v>6</v>
      </c>
      <c r="C42" s="40">
        <f>INDEX(Pivot!C:C,MATCH(A42,Pivot!A:A,0))</f>
        <v>64121.819299516006</v>
      </c>
      <c r="D42" s="42">
        <f t="shared" si="3"/>
        <v>10686.969883252668</v>
      </c>
      <c r="E42" s="43">
        <f t="shared" si="4"/>
        <v>9610</v>
      </c>
      <c r="F42" s="43">
        <f t="shared" si="5"/>
        <v>11760</v>
      </c>
      <c r="G42" s="23">
        <f>INDEX(Pivot!E:E,MATCH(Workings!A42,Pivot!A:A,0))</f>
        <v>2</v>
      </c>
      <c r="H42" s="23">
        <f>INDEX(Pivot!F:F,MATCH(Workings!A42,Pivot!A:A,0))</f>
        <v>0</v>
      </c>
      <c r="I42" s="23">
        <f>INDEX(Pivot!G:G,MATCH(Workings!A42,Pivot!A:A,0))</f>
        <v>1</v>
      </c>
      <c r="J42" s="43">
        <f>INDEX(Pivot!I:I,MATCH(Workings!A42,Pivot!A:A,0))</f>
        <v>47682.545381344804</v>
      </c>
      <c r="K42" s="43">
        <f>INDEX(Pivot!J:J,MATCH(Workings!A42,Pivot!A:A,0))</f>
        <v>0</v>
      </c>
      <c r="L42" s="43">
        <f>INDEX(Pivot!K:K,MATCH(Workings!A42,Pivot!A:A,0))</f>
        <v>16439.273918171199</v>
      </c>
      <c r="M42" s="43">
        <f>INDEX(Pivot!L:L,MATCH(Workings!A42,Pivot!A:A,0))</f>
        <v>4679.2739181711986</v>
      </c>
    </row>
    <row r="43" spans="1:13" x14ac:dyDescent="0.25">
      <c r="A43" t="s">
        <v>113</v>
      </c>
      <c r="B43" s="23">
        <f>INDEX(Pivot!B:B,MATCH(A43,Pivot!A:A,0))</f>
        <v>5</v>
      </c>
      <c r="C43" s="40">
        <f>INDEX(Pivot!C:C,MATCH(A43,Pivot!A:A,0))</f>
        <v>22822.684580000001</v>
      </c>
      <c r="D43" s="42">
        <f t="shared" si="3"/>
        <v>4564.536916</v>
      </c>
      <c r="E43" s="43">
        <f t="shared" si="4"/>
        <v>4100</v>
      </c>
      <c r="F43" s="43">
        <f t="shared" si="5"/>
        <v>5030</v>
      </c>
      <c r="G43" s="23">
        <f>INDEX(Pivot!E:E,MATCH(Workings!A43,Pivot!A:A,0))</f>
        <v>0</v>
      </c>
      <c r="H43" s="23">
        <f>INDEX(Pivot!F:F,MATCH(Workings!A43,Pivot!A:A,0))</f>
        <v>2</v>
      </c>
      <c r="I43" s="23">
        <f>INDEX(Pivot!G:G,MATCH(Workings!A43,Pivot!A:A,0))</f>
        <v>0</v>
      </c>
      <c r="J43" s="43">
        <f>INDEX(Pivot!I:I,MATCH(Workings!A43,Pivot!A:A,0))</f>
        <v>0</v>
      </c>
      <c r="K43" s="43">
        <f>INDEX(Pivot!J:J,MATCH(Workings!A43,Pivot!A:A,0))</f>
        <v>22822.684580000001</v>
      </c>
      <c r="L43" s="43">
        <f>INDEX(Pivot!K:K,MATCH(Workings!A43,Pivot!A:A,0))</f>
        <v>0</v>
      </c>
      <c r="M43" s="43">
        <f>INDEX(Pivot!L:L,MATCH(Workings!A43,Pivot!A:A,0))</f>
        <v>0</v>
      </c>
    </row>
    <row r="44" spans="1:13" x14ac:dyDescent="0.25">
      <c r="A44" t="s">
        <v>759</v>
      </c>
      <c r="B44" s="23">
        <f>INDEX(Pivot!B:B,MATCH(A44,Pivot!A:A,0))</f>
        <v>5</v>
      </c>
      <c r="C44" s="40">
        <f>INDEX(Pivot!C:C,MATCH(A44,Pivot!A:A,0))</f>
        <v>34386.045123696</v>
      </c>
      <c r="D44" s="42">
        <f t="shared" si="3"/>
        <v>6877.2090247391998</v>
      </c>
      <c r="E44" s="43">
        <f t="shared" si="4"/>
        <v>6180</v>
      </c>
      <c r="F44" s="43">
        <f t="shared" si="5"/>
        <v>7570</v>
      </c>
      <c r="G44" s="23">
        <f>INDEX(Pivot!E:E,MATCH(Workings!A44,Pivot!A:A,0))</f>
        <v>1</v>
      </c>
      <c r="H44" s="23">
        <f>INDEX(Pivot!F:F,MATCH(Workings!A44,Pivot!A:A,0))</f>
        <v>0</v>
      </c>
      <c r="I44" s="23">
        <f>INDEX(Pivot!G:G,MATCH(Workings!A44,Pivot!A:A,0))</f>
        <v>1</v>
      </c>
      <c r="J44" s="43">
        <f>INDEX(Pivot!I:I,MATCH(Workings!A44,Pivot!A:A,0))</f>
        <v>11630.574085956001</v>
      </c>
      <c r="K44" s="43">
        <f>INDEX(Pivot!J:J,MATCH(Workings!A44,Pivot!A:A,0))</f>
        <v>0</v>
      </c>
      <c r="L44" s="43">
        <f>INDEX(Pivot!K:K,MATCH(Workings!A44,Pivot!A:A,0))</f>
        <v>22755.471037740001</v>
      </c>
      <c r="M44" s="43">
        <f>INDEX(Pivot!L:L,MATCH(Workings!A44,Pivot!A:A,0))</f>
        <v>45.471037739999701</v>
      </c>
    </row>
    <row r="45" spans="1:13" x14ac:dyDescent="0.25">
      <c r="A45" t="s">
        <v>477</v>
      </c>
      <c r="B45" s="23">
        <f>INDEX(Pivot!B:B,MATCH(A45,Pivot!A:A,0))</f>
        <v>4</v>
      </c>
      <c r="C45" s="40">
        <f>INDEX(Pivot!C:C,MATCH(A45,Pivot!A:A,0))</f>
        <v>38636.757119999995</v>
      </c>
      <c r="D45" s="42">
        <f t="shared" si="3"/>
        <v>9659.1892799999987</v>
      </c>
      <c r="E45" s="43">
        <f t="shared" si="4"/>
        <v>8690</v>
      </c>
      <c r="F45" s="43">
        <f t="shared" si="5"/>
        <v>10630</v>
      </c>
      <c r="G45" s="23">
        <f>INDEX(Pivot!E:E,MATCH(Workings!A45,Pivot!A:A,0))</f>
        <v>0</v>
      </c>
      <c r="H45" s="23">
        <f>INDEX(Pivot!F:F,MATCH(Workings!A45,Pivot!A:A,0))</f>
        <v>2</v>
      </c>
      <c r="I45" s="23">
        <f>INDEX(Pivot!G:G,MATCH(Workings!A45,Pivot!A:A,0))</f>
        <v>0</v>
      </c>
      <c r="J45" s="43">
        <f>INDEX(Pivot!I:I,MATCH(Workings!A45,Pivot!A:A,0))</f>
        <v>0</v>
      </c>
      <c r="K45" s="43">
        <f>INDEX(Pivot!J:J,MATCH(Workings!A45,Pivot!A:A,0))</f>
        <v>38636.757119999995</v>
      </c>
      <c r="L45" s="43">
        <f>INDEX(Pivot!K:K,MATCH(Workings!A45,Pivot!A:A,0))</f>
        <v>0</v>
      </c>
      <c r="M45" s="43">
        <f>INDEX(Pivot!L:L,MATCH(Workings!A45,Pivot!A:A,0))</f>
        <v>0</v>
      </c>
    </row>
    <row r="46" spans="1:13" x14ac:dyDescent="0.25">
      <c r="A46" t="s">
        <v>735</v>
      </c>
      <c r="B46" s="23">
        <f>INDEX(Pivot!B:B,MATCH(A46,Pivot!A:A,0))</f>
        <v>4</v>
      </c>
      <c r="C46" s="40">
        <f>INDEX(Pivot!C:C,MATCH(A46,Pivot!A:A,0))</f>
        <v>38298.283355782798</v>
      </c>
      <c r="D46" s="42">
        <f t="shared" si="3"/>
        <v>9574.5708389456995</v>
      </c>
      <c r="E46" s="43">
        <f t="shared" si="4"/>
        <v>8610</v>
      </c>
      <c r="F46" s="43">
        <f t="shared" si="5"/>
        <v>10540</v>
      </c>
      <c r="G46" s="23">
        <f>INDEX(Pivot!E:E,MATCH(Workings!A46,Pivot!A:A,0))</f>
        <v>0</v>
      </c>
      <c r="H46" s="23">
        <f>INDEX(Pivot!F:F,MATCH(Workings!A46,Pivot!A:A,0))</f>
        <v>1</v>
      </c>
      <c r="I46" s="23">
        <f>INDEX(Pivot!G:G,MATCH(Workings!A46,Pivot!A:A,0))</f>
        <v>0</v>
      </c>
      <c r="J46" s="43">
        <f>INDEX(Pivot!I:I,MATCH(Workings!A46,Pivot!A:A,0))</f>
        <v>0</v>
      </c>
      <c r="K46" s="43">
        <f>INDEX(Pivot!J:J,MATCH(Workings!A46,Pivot!A:A,0))</f>
        <v>38298.283355782798</v>
      </c>
      <c r="L46" s="43">
        <f>INDEX(Pivot!K:K,MATCH(Workings!A46,Pivot!A:A,0))</f>
        <v>0</v>
      </c>
      <c r="M46" s="43">
        <f>INDEX(Pivot!L:L,MATCH(Workings!A46,Pivot!A:A,0))</f>
        <v>0</v>
      </c>
    </row>
    <row r="47" spans="1:13" x14ac:dyDescent="0.25">
      <c r="A47" t="s">
        <v>488</v>
      </c>
      <c r="B47" s="23">
        <f>INDEX(Pivot!B:B,MATCH(A47,Pivot!A:A,0))</f>
        <v>4</v>
      </c>
      <c r="C47" s="40">
        <f>INDEX(Pivot!C:C,MATCH(A47,Pivot!A:A,0))</f>
        <v>27666.095130580798</v>
      </c>
      <c r="D47" s="42">
        <f t="shared" si="3"/>
        <v>6916.5237826451994</v>
      </c>
      <c r="E47" s="43">
        <f t="shared" si="4"/>
        <v>6220</v>
      </c>
      <c r="F47" s="43">
        <f t="shared" si="5"/>
        <v>7610</v>
      </c>
      <c r="G47" s="23">
        <f>INDEX(Pivot!E:E,MATCH(Workings!A47,Pivot!A:A,0))</f>
        <v>0</v>
      </c>
      <c r="H47" s="23">
        <f>INDEX(Pivot!F:F,MATCH(Workings!A47,Pivot!A:A,0))</f>
        <v>2</v>
      </c>
      <c r="I47" s="23">
        <f>INDEX(Pivot!G:G,MATCH(Workings!A47,Pivot!A:A,0))</f>
        <v>0</v>
      </c>
      <c r="J47" s="43">
        <f>INDEX(Pivot!I:I,MATCH(Workings!A47,Pivot!A:A,0))</f>
        <v>0</v>
      </c>
      <c r="K47" s="43">
        <f>INDEX(Pivot!J:J,MATCH(Workings!A47,Pivot!A:A,0))</f>
        <v>27666.095130580798</v>
      </c>
      <c r="L47" s="43">
        <f>INDEX(Pivot!K:K,MATCH(Workings!A47,Pivot!A:A,0))</f>
        <v>0</v>
      </c>
      <c r="M47" s="43">
        <f>INDEX(Pivot!L:L,MATCH(Workings!A47,Pivot!A:A,0))</f>
        <v>0</v>
      </c>
    </row>
    <row r="48" spans="1:13" x14ac:dyDescent="0.25">
      <c r="A48" t="s">
        <v>86</v>
      </c>
      <c r="B48" s="23">
        <f>INDEX(Pivot!B:B,MATCH(A48,Pivot!A:A,0))</f>
        <v>4</v>
      </c>
      <c r="C48" s="40">
        <f>INDEX(Pivot!C:C,MATCH(A48,Pivot!A:A,0))</f>
        <v>27324.842473992801</v>
      </c>
      <c r="D48" s="42">
        <f t="shared" si="3"/>
        <v>6831.2106184982003</v>
      </c>
      <c r="E48" s="43">
        <f t="shared" si="4"/>
        <v>6140</v>
      </c>
      <c r="F48" s="43">
        <f t="shared" si="5"/>
        <v>7520</v>
      </c>
      <c r="G48" s="23">
        <f>INDEX(Pivot!E:E,MATCH(Workings!A48,Pivot!A:A,0))</f>
        <v>1</v>
      </c>
      <c r="H48" s="23">
        <f>INDEX(Pivot!F:F,MATCH(Workings!A48,Pivot!A:A,0))</f>
        <v>2</v>
      </c>
      <c r="I48" s="23">
        <f>INDEX(Pivot!G:G,MATCH(Workings!A48,Pivot!A:A,0))</f>
        <v>1</v>
      </c>
      <c r="J48" s="43">
        <f>INDEX(Pivot!I:I,MATCH(Workings!A48,Pivot!A:A,0))</f>
        <v>2869.3627758300004</v>
      </c>
      <c r="K48" s="43">
        <f>INDEX(Pivot!J:J,MATCH(Workings!A48,Pivot!A:A,0))</f>
        <v>12828.056613119999</v>
      </c>
      <c r="L48" s="43">
        <f>INDEX(Pivot!K:K,MATCH(Workings!A48,Pivot!A:A,0))</f>
        <v>11627.423085042799</v>
      </c>
      <c r="M48" s="43">
        <f>INDEX(Pivot!L:L,MATCH(Workings!A48,Pivot!A:A,0))</f>
        <v>4107.4230850427994</v>
      </c>
    </row>
    <row r="49" spans="1:13" x14ac:dyDescent="0.25">
      <c r="A49" t="s">
        <v>505</v>
      </c>
      <c r="B49" s="23">
        <f>INDEX(Pivot!B:B,MATCH(A49,Pivot!A:A,0))</f>
        <v>4</v>
      </c>
      <c r="C49" s="40">
        <f>INDEX(Pivot!C:C,MATCH(A49,Pivot!A:A,0))</f>
        <v>30463.596959999999</v>
      </c>
      <c r="D49" s="42">
        <f t="shared" si="3"/>
        <v>7615.8992399999997</v>
      </c>
      <c r="E49" s="43">
        <f t="shared" si="4"/>
        <v>6850</v>
      </c>
      <c r="F49" s="43">
        <f t="shared" si="5"/>
        <v>8380</v>
      </c>
      <c r="G49" s="23">
        <f>INDEX(Pivot!E:E,MATCH(Workings!A49,Pivot!A:A,0))</f>
        <v>0</v>
      </c>
      <c r="H49" s="23">
        <f>INDEX(Pivot!F:F,MATCH(Workings!A49,Pivot!A:A,0))</f>
        <v>2</v>
      </c>
      <c r="I49" s="23">
        <f>INDEX(Pivot!G:G,MATCH(Workings!A49,Pivot!A:A,0))</f>
        <v>0</v>
      </c>
      <c r="J49" s="43">
        <f>INDEX(Pivot!I:I,MATCH(Workings!A49,Pivot!A:A,0))</f>
        <v>0</v>
      </c>
      <c r="K49" s="43">
        <f>INDEX(Pivot!J:J,MATCH(Workings!A49,Pivot!A:A,0))</f>
        <v>30463.596959999999</v>
      </c>
      <c r="L49" s="43">
        <f>INDEX(Pivot!K:K,MATCH(Workings!A49,Pivot!A:A,0))</f>
        <v>0</v>
      </c>
      <c r="M49" s="43">
        <f>INDEX(Pivot!L:L,MATCH(Workings!A49,Pivot!A:A,0))</f>
        <v>0</v>
      </c>
    </row>
    <row r="50" spans="1:13" x14ac:dyDescent="0.25">
      <c r="A50" t="s">
        <v>91</v>
      </c>
      <c r="B50" s="23">
        <f>INDEX(Pivot!B:B,MATCH(A50,Pivot!A:A,0))</f>
        <v>4</v>
      </c>
      <c r="C50" s="40">
        <f>INDEX(Pivot!C:C,MATCH(A50,Pivot!A:A,0))</f>
        <v>31917.148119999998</v>
      </c>
      <c r="D50" s="42">
        <f t="shared" si="3"/>
        <v>7979.2870299999995</v>
      </c>
      <c r="E50" s="43">
        <f t="shared" si="4"/>
        <v>7180</v>
      </c>
      <c r="F50" s="43">
        <f t="shared" si="5"/>
        <v>8780</v>
      </c>
      <c r="G50" s="23">
        <f>INDEX(Pivot!E:E,MATCH(Workings!A50,Pivot!A:A,0))</f>
        <v>0</v>
      </c>
      <c r="H50" s="23">
        <f>INDEX(Pivot!F:F,MATCH(Workings!A50,Pivot!A:A,0))</f>
        <v>2</v>
      </c>
      <c r="I50" s="23">
        <f>INDEX(Pivot!G:G,MATCH(Workings!A50,Pivot!A:A,0))</f>
        <v>0</v>
      </c>
      <c r="J50" s="43">
        <f>INDEX(Pivot!I:I,MATCH(Workings!A50,Pivot!A:A,0))</f>
        <v>0</v>
      </c>
      <c r="K50" s="43">
        <f>INDEX(Pivot!J:J,MATCH(Workings!A50,Pivot!A:A,0))</f>
        <v>31917.148119999998</v>
      </c>
      <c r="L50" s="43">
        <f>INDEX(Pivot!K:K,MATCH(Workings!A50,Pivot!A:A,0))</f>
        <v>0</v>
      </c>
      <c r="M50" s="43">
        <f>INDEX(Pivot!L:L,MATCH(Workings!A50,Pivot!A:A,0))</f>
        <v>0</v>
      </c>
    </row>
    <row r="51" spans="1:13" x14ac:dyDescent="0.25">
      <c r="A51" t="s">
        <v>430</v>
      </c>
      <c r="B51" s="23">
        <f>INDEX(Pivot!B:B,MATCH(A51,Pivot!A:A,0))</f>
        <v>3</v>
      </c>
      <c r="C51" s="40">
        <f>INDEX(Pivot!C:C,MATCH(A51,Pivot!A:A,0))</f>
        <v>22594.383239999999</v>
      </c>
      <c r="D51" s="42">
        <f t="shared" si="3"/>
        <v>7531.46108</v>
      </c>
      <c r="E51" s="43">
        <f t="shared" si="4"/>
        <v>6770</v>
      </c>
      <c r="F51" s="43">
        <f t="shared" si="5"/>
        <v>8290</v>
      </c>
      <c r="G51" s="23">
        <f>INDEX(Pivot!E:E,MATCH(Workings!A51,Pivot!A:A,0))</f>
        <v>0</v>
      </c>
      <c r="H51" s="23">
        <f>INDEX(Pivot!F:F,MATCH(Workings!A51,Pivot!A:A,0))</f>
        <v>1</v>
      </c>
      <c r="I51" s="23">
        <f>INDEX(Pivot!G:G,MATCH(Workings!A51,Pivot!A:A,0))</f>
        <v>1</v>
      </c>
      <c r="J51" s="43">
        <f>INDEX(Pivot!I:I,MATCH(Workings!A51,Pivot!A:A,0))</f>
        <v>0</v>
      </c>
      <c r="K51" s="43">
        <f>INDEX(Pivot!J:J,MATCH(Workings!A51,Pivot!A:A,0))</f>
        <v>14191.513439999999</v>
      </c>
      <c r="L51" s="43">
        <f>INDEX(Pivot!K:K,MATCH(Workings!A51,Pivot!A:A,0))</f>
        <v>8402.8698000000004</v>
      </c>
      <c r="M51" s="43">
        <f>INDEX(Pivot!L:L,MATCH(Workings!A51,Pivot!A:A,0))</f>
        <v>112.8698000000004</v>
      </c>
    </row>
    <row r="52" spans="1:13" x14ac:dyDescent="0.25">
      <c r="A52" t="s">
        <v>450</v>
      </c>
      <c r="B52" s="23">
        <f>INDEX(Pivot!B:B,MATCH(A52,Pivot!A:A,0))</f>
        <v>3</v>
      </c>
      <c r="C52" s="40">
        <f>INDEX(Pivot!C:C,MATCH(A52,Pivot!A:A,0))</f>
        <v>41980.322639999999</v>
      </c>
      <c r="D52" s="42">
        <f t="shared" si="3"/>
        <v>13993.44088</v>
      </c>
      <c r="E52" s="43">
        <f t="shared" si="4"/>
        <v>12590</v>
      </c>
      <c r="F52" s="43">
        <f t="shared" si="5"/>
        <v>15400</v>
      </c>
      <c r="G52" s="23">
        <f>INDEX(Pivot!E:E,MATCH(Workings!A52,Pivot!A:A,0))</f>
        <v>0</v>
      </c>
      <c r="H52" s="23">
        <f>INDEX(Pivot!F:F,MATCH(Workings!A52,Pivot!A:A,0))</f>
        <v>2</v>
      </c>
      <c r="I52" s="23">
        <f>INDEX(Pivot!G:G,MATCH(Workings!A52,Pivot!A:A,0))</f>
        <v>0</v>
      </c>
      <c r="J52" s="43">
        <f>INDEX(Pivot!I:I,MATCH(Workings!A52,Pivot!A:A,0))</f>
        <v>0</v>
      </c>
      <c r="K52" s="43">
        <f>INDEX(Pivot!J:J,MATCH(Workings!A52,Pivot!A:A,0))</f>
        <v>41980.322639999999</v>
      </c>
      <c r="L52" s="43">
        <f>INDEX(Pivot!K:K,MATCH(Workings!A52,Pivot!A:A,0))</f>
        <v>0</v>
      </c>
      <c r="M52" s="43">
        <f>INDEX(Pivot!L:L,MATCH(Workings!A52,Pivot!A:A,0))</f>
        <v>0</v>
      </c>
    </row>
    <row r="53" spans="1:13" x14ac:dyDescent="0.25">
      <c r="A53" t="s">
        <v>105</v>
      </c>
      <c r="B53" s="23">
        <f>INDEX(Pivot!B:B,MATCH(A53,Pivot!A:A,0))</f>
        <v>2</v>
      </c>
      <c r="C53" s="40">
        <f>INDEX(Pivot!C:C,MATCH(A53,Pivot!A:A,0))</f>
        <v>14017.7614738432</v>
      </c>
      <c r="D53" s="42">
        <f t="shared" si="3"/>
        <v>7008.8807369216001</v>
      </c>
      <c r="E53" s="43">
        <f t="shared" si="4"/>
        <v>6300</v>
      </c>
      <c r="F53" s="43">
        <f t="shared" si="5"/>
        <v>7710</v>
      </c>
      <c r="G53" s="23">
        <f>INDEX(Pivot!E:E,MATCH(Workings!A53,Pivot!A:A,0))</f>
        <v>0</v>
      </c>
      <c r="H53" s="23">
        <f>INDEX(Pivot!F:F,MATCH(Workings!A53,Pivot!A:A,0))</f>
        <v>1</v>
      </c>
      <c r="I53" s="23">
        <f>INDEX(Pivot!G:G,MATCH(Workings!A53,Pivot!A:A,0))</f>
        <v>0</v>
      </c>
      <c r="J53" s="43">
        <f>INDEX(Pivot!I:I,MATCH(Workings!A53,Pivot!A:A,0))</f>
        <v>0</v>
      </c>
      <c r="K53" s="43">
        <f>INDEX(Pivot!J:J,MATCH(Workings!A53,Pivot!A:A,0))</f>
        <v>14017.7614738432</v>
      </c>
      <c r="L53" s="43">
        <f>INDEX(Pivot!K:K,MATCH(Workings!A53,Pivot!A:A,0))</f>
        <v>0</v>
      </c>
      <c r="M53" s="43">
        <f>INDEX(Pivot!L:L,MATCH(Workings!A53,Pivot!A:A,0))</f>
        <v>0</v>
      </c>
    </row>
    <row r="54" spans="1:13" x14ac:dyDescent="0.25">
      <c r="A54" t="s">
        <v>184</v>
      </c>
      <c r="B54" s="23">
        <f>INDEX(Pivot!B:B,MATCH(A54,Pivot!A:A,0))</f>
        <v>2</v>
      </c>
      <c r="C54" s="40">
        <f>INDEX(Pivot!C:C,MATCH(A54,Pivot!A:A,0))</f>
        <v>11866.489783558802</v>
      </c>
      <c r="D54" s="42">
        <f t="shared" si="3"/>
        <v>5933.2448917794009</v>
      </c>
      <c r="E54" s="43">
        <f t="shared" si="4"/>
        <v>5330</v>
      </c>
      <c r="F54" s="43">
        <f t="shared" si="5"/>
        <v>6530</v>
      </c>
      <c r="G54" s="23">
        <f>INDEX(Pivot!E:E,MATCH(Workings!A54,Pivot!A:A,0))</f>
        <v>0</v>
      </c>
      <c r="H54" s="23">
        <f>INDEX(Pivot!F:F,MATCH(Workings!A54,Pivot!A:A,0))</f>
        <v>2</v>
      </c>
      <c r="I54" s="23">
        <f>INDEX(Pivot!G:G,MATCH(Workings!A54,Pivot!A:A,0))</f>
        <v>0</v>
      </c>
      <c r="J54" s="43">
        <f>INDEX(Pivot!I:I,MATCH(Workings!A54,Pivot!A:A,0))</f>
        <v>0</v>
      </c>
      <c r="K54" s="43">
        <f>INDEX(Pivot!J:J,MATCH(Workings!A54,Pivot!A:A,0))</f>
        <v>11866.489783558802</v>
      </c>
      <c r="L54" s="43">
        <f>INDEX(Pivot!K:K,MATCH(Workings!A54,Pivot!A:A,0))</f>
        <v>0</v>
      </c>
      <c r="M54" s="43">
        <f>INDEX(Pivot!L:L,MATCH(Workings!A54,Pivot!A:A,0))</f>
        <v>0</v>
      </c>
    </row>
    <row r="55" spans="1:13" x14ac:dyDescent="0.25">
      <c r="A55" t="s">
        <v>609</v>
      </c>
      <c r="B55" s="23">
        <f>INDEX(Pivot!B:B,MATCH(A55,Pivot!A:A,0))</f>
        <v>2</v>
      </c>
      <c r="C55" s="40">
        <f>INDEX(Pivot!C:C,MATCH(A55,Pivot!A:A,0))</f>
        <v>14984.12696</v>
      </c>
      <c r="D55" s="42">
        <f t="shared" si="3"/>
        <v>7492.0634799999998</v>
      </c>
      <c r="E55" s="43">
        <f t="shared" si="4"/>
        <v>6740</v>
      </c>
      <c r="F55" s="43">
        <f t="shared" si="5"/>
        <v>8250</v>
      </c>
      <c r="G55" s="23">
        <f>INDEX(Pivot!E:E,MATCH(Workings!A55,Pivot!A:A,0))</f>
        <v>0</v>
      </c>
      <c r="H55" s="23">
        <f>INDEX(Pivot!F:F,MATCH(Workings!A55,Pivot!A:A,0))</f>
        <v>1</v>
      </c>
      <c r="I55" s="23">
        <f>INDEX(Pivot!G:G,MATCH(Workings!A55,Pivot!A:A,0))</f>
        <v>0</v>
      </c>
      <c r="J55" s="43">
        <f>INDEX(Pivot!I:I,MATCH(Workings!A55,Pivot!A:A,0))</f>
        <v>0</v>
      </c>
      <c r="K55" s="43">
        <f>INDEX(Pivot!J:J,MATCH(Workings!A55,Pivot!A:A,0))</f>
        <v>14984.12696</v>
      </c>
      <c r="L55" s="43">
        <f>INDEX(Pivot!K:K,MATCH(Workings!A55,Pivot!A:A,0))</f>
        <v>0</v>
      </c>
      <c r="M55" s="43">
        <f>INDEX(Pivot!L:L,MATCH(Workings!A55,Pivot!A:A,0))</f>
        <v>0</v>
      </c>
    </row>
    <row r="56" spans="1:13" x14ac:dyDescent="0.25">
      <c r="A56" t="s">
        <v>755</v>
      </c>
      <c r="B56" s="23">
        <f>INDEX(Pivot!B:B,MATCH(A56,Pivot!A:A,0))</f>
        <v>2</v>
      </c>
      <c r="C56" s="40">
        <f>INDEX(Pivot!C:C,MATCH(A56,Pivot!A:A,0))</f>
        <v>19468.569665621999</v>
      </c>
      <c r="D56" s="42">
        <f t="shared" si="3"/>
        <v>9734.2848328109994</v>
      </c>
      <c r="E56" s="43">
        <f t="shared" si="4"/>
        <v>8760</v>
      </c>
      <c r="F56" s="43">
        <f t="shared" si="5"/>
        <v>10710</v>
      </c>
      <c r="G56" s="23">
        <f>INDEX(Pivot!E:E,MATCH(Workings!A56,Pivot!A:A,0))</f>
        <v>1</v>
      </c>
      <c r="H56" s="23">
        <f>INDEX(Pivot!F:F,MATCH(Workings!A56,Pivot!A:A,0))</f>
        <v>0</v>
      </c>
      <c r="I56" s="23">
        <f>INDEX(Pivot!G:G,MATCH(Workings!A56,Pivot!A:A,0))</f>
        <v>1</v>
      </c>
      <c r="J56" s="43">
        <f>INDEX(Pivot!I:I,MATCH(Workings!A56,Pivot!A:A,0))</f>
        <v>8090.8341467519995</v>
      </c>
      <c r="K56" s="43">
        <f>INDEX(Pivot!J:J,MATCH(Workings!A56,Pivot!A:A,0))</f>
        <v>0</v>
      </c>
      <c r="L56" s="43">
        <f>INDEX(Pivot!K:K,MATCH(Workings!A56,Pivot!A:A,0))</f>
        <v>11377.73551887</v>
      </c>
      <c r="M56" s="43">
        <f>INDEX(Pivot!L:L,MATCH(Workings!A56,Pivot!A:A,0))</f>
        <v>667.73551887000031</v>
      </c>
    </row>
    <row r="57" spans="1:13" x14ac:dyDescent="0.25">
      <c r="A57" t="s">
        <v>283</v>
      </c>
      <c r="B57" s="23">
        <f>INDEX(Pivot!B:B,MATCH(A57,Pivot!A:A,0))</f>
        <v>2</v>
      </c>
      <c r="C57" s="40">
        <f>INDEX(Pivot!C:C,MATCH(A57,Pivot!A:A,0))</f>
        <v>17150.419094847999</v>
      </c>
      <c r="D57" s="42">
        <f t="shared" si="3"/>
        <v>8575.2095474239995</v>
      </c>
      <c r="E57" s="43">
        <f t="shared" si="4"/>
        <v>7710</v>
      </c>
      <c r="F57" s="43">
        <f t="shared" si="5"/>
        <v>9440</v>
      </c>
      <c r="G57" s="23">
        <f>INDEX(Pivot!E:E,MATCH(Workings!A57,Pivot!A:A,0))</f>
        <v>0</v>
      </c>
      <c r="H57" s="23">
        <f>INDEX(Pivot!F:F,MATCH(Workings!A57,Pivot!A:A,0))</f>
        <v>2</v>
      </c>
      <c r="I57" s="23">
        <f>INDEX(Pivot!G:G,MATCH(Workings!A57,Pivot!A:A,0))</f>
        <v>0</v>
      </c>
      <c r="J57" s="43">
        <f>INDEX(Pivot!I:I,MATCH(Workings!A57,Pivot!A:A,0))</f>
        <v>0</v>
      </c>
      <c r="K57" s="43">
        <f>INDEX(Pivot!J:J,MATCH(Workings!A57,Pivot!A:A,0))</f>
        <v>17150.419094847999</v>
      </c>
      <c r="L57" s="43">
        <f>INDEX(Pivot!K:K,MATCH(Workings!A57,Pivot!A:A,0))</f>
        <v>0</v>
      </c>
      <c r="M57" s="43">
        <f>INDEX(Pivot!L:L,MATCH(Workings!A57,Pivot!A:A,0))</f>
        <v>0</v>
      </c>
    </row>
    <row r="58" spans="1:13" x14ac:dyDescent="0.25">
      <c r="A58" t="s">
        <v>710</v>
      </c>
      <c r="B58" s="23">
        <f>INDEX(Pivot!B:B,MATCH(A58,Pivot!A:A,0))</f>
        <v>2</v>
      </c>
      <c r="C58" s="40">
        <f>INDEX(Pivot!C:C,MATCH(A58,Pivot!A:A,0))</f>
        <v>20427.630300000001</v>
      </c>
      <c r="D58" s="42">
        <f t="shared" si="3"/>
        <v>10213.81515</v>
      </c>
      <c r="E58" s="43">
        <f t="shared" si="4"/>
        <v>9190</v>
      </c>
      <c r="F58" s="43">
        <f t="shared" si="5"/>
        <v>11240</v>
      </c>
      <c r="G58" s="23">
        <f>INDEX(Pivot!E:E,MATCH(Workings!A58,Pivot!A:A,0))</f>
        <v>0</v>
      </c>
      <c r="H58" s="23">
        <f>INDEX(Pivot!F:F,MATCH(Workings!A58,Pivot!A:A,0))</f>
        <v>1</v>
      </c>
      <c r="I58" s="23">
        <f>INDEX(Pivot!G:G,MATCH(Workings!A58,Pivot!A:A,0))</f>
        <v>0</v>
      </c>
      <c r="J58" s="43">
        <f>INDEX(Pivot!I:I,MATCH(Workings!A58,Pivot!A:A,0))</f>
        <v>0</v>
      </c>
      <c r="K58" s="43">
        <f>INDEX(Pivot!J:J,MATCH(Workings!A58,Pivot!A:A,0))</f>
        <v>20427.630300000001</v>
      </c>
      <c r="L58" s="43">
        <f>INDEX(Pivot!K:K,MATCH(Workings!A58,Pivot!A:A,0))</f>
        <v>0</v>
      </c>
      <c r="M58" s="43">
        <f>INDEX(Pivot!L:L,MATCH(Workings!A58,Pivot!A:A,0))</f>
        <v>0</v>
      </c>
    </row>
    <row r="59" spans="1:13" x14ac:dyDescent="0.25">
      <c r="A59" t="s">
        <v>366</v>
      </c>
      <c r="B59" s="23">
        <f>INDEX(Pivot!B:B,MATCH(A59,Pivot!A:A,0))</f>
        <v>2</v>
      </c>
      <c r="C59" s="40">
        <f>INDEX(Pivot!C:C,MATCH(A59,Pivot!A:A,0))</f>
        <v>14017.16945252</v>
      </c>
      <c r="D59" s="42">
        <f t="shared" si="3"/>
        <v>7008.58472626</v>
      </c>
      <c r="E59" s="43">
        <f t="shared" si="4"/>
        <v>6300</v>
      </c>
      <c r="F59" s="43">
        <f t="shared" si="5"/>
        <v>7710</v>
      </c>
      <c r="G59" s="23">
        <f>INDEX(Pivot!E:E,MATCH(Workings!A59,Pivot!A:A,0))</f>
        <v>0</v>
      </c>
      <c r="H59" s="23">
        <f>INDEX(Pivot!F:F,MATCH(Workings!A59,Pivot!A:A,0))</f>
        <v>1</v>
      </c>
      <c r="I59" s="23">
        <f>INDEX(Pivot!G:G,MATCH(Workings!A59,Pivot!A:A,0))</f>
        <v>0</v>
      </c>
      <c r="J59" s="43">
        <f>INDEX(Pivot!I:I,MATCH(Workings!A59,Pivot!A:A,0))</f>
        <v>0</v>
      </c>
      <c r="K59" s="43">
        <f>INDEX(Pivot!J:J,MATCH(Workings!A59,Pivot!A:A,0))</f>
        <v>14017.16945252</v>
      </c>
      <c r="L59" s="43">
        <f>INDEX(Pivot!K:K,MATCH(Workings!A59,Pivot!A:A,0))</f>
        <v>0</v>
      </c>
      <c r="M59" s="43">
        <f>INDEX(Pivot!L:L,MATCH(Workings!A59,Pivot!A:A,0))</f>
        <v>0</v>
      </c>
    </row>
    <row r="60" spans="1:13" x14ac:dyDescent="0.25">
      <c r="A60" t="s">
        <v>666</v>
      </c>
      <c r="B60" s="23">
        <f>INDEX(Pivot!B:B,MATCH(A60,Pivot!A:A,0))</f>
        <v>2</v>
      </c>
      <c r="C60" s="40">
        <f>INDEX(Pivot!C:C,MATCH(A60,Pivot!A:A,0))</f>
        <v>19561.003560000001</v>
      </c>
      <c r="D60" s="42">
        <f t="shared" si="3"/>
        <v>9780.5017800000005</v>
      </c>
      <c r="E60" s="43">
        <f t="shared" si="4"/>
        <v>8800</v>
      </c>
      <c r="F60" s="43">
        <f t="shared" si="5"/>
        <v>10760</v>
      </c>
      <c r="G60" s="23">
        <f>INDEX(Pivot!E:E,MATCH(Workings!A60,Pivot!A:A,0))</f>
        <v>0</v>
      </c>
      <c r="H60" s="23">
        <f>INDEX(Pivot!F:F,MATCH(Workings!A60,Pivot!A:A,0))</f>
        <v>1</v>
      </c>
      <c r="I60" s="23">
        <f>INDEX(Pivot!G:G,MATCH(Workings!A60,Pivot!A:A,0))</f>
        <v>0</v>
      </c>
      <c r="J60" s="43">
        <f>INDEX(Pivot!I:I,MATCH(Workings!A60,Pivot!A:A,0))</f>
        <v>0</v>
      </c>
      <c r="K60" s="43">
        <f>INDEX(Pivot!J:J,MATCH(Workings!A60,Pivot!A:A,0))</f>
        <v>19561.003560000001</v>
      </c>
      <c r="L60" s="43">
        <f>INDEX(Pivot!K:K,MATCH(Workings!A60,Pivot!A:A,0))</f>
        <v>0</v>
      </c>
      <c r="M60" s="43">
        <f>INDEX(Pivot!L:L,MATCH(Workings!A60,Pivot!A:A,0))</f>
        <v>0</v>
      </c>
    </row>
    <row r="61" spans="1:13" x14ac:dyDescent="0.25">
      <c r="A61" t="s">
        <v>616</v>
      </c>
      <c r="B61" s="23">
        <f>INDEX(Pivot!B:B,MATCH(A61,Pivot!A:A,0))</f>
        <v>1</v>
      </c>
      <c r="C61" s="40">
        <f>INDEX(Pivot!C:C,MATCH(A61,Pivot!A:A,0))</f>
        <v>7987.4065199999995</v>
      </c>
      <c r="D61" s="42">
        <f t="shared" si="3"/>
        <v>7987.4065199999995</v>
      </c>
      <c r="E61" s="43">
        <f t="shared" si="4"/>
        <v>7180</v>
      </c>
      <c r="F61" s="43">
        <f t="shared" si="5"/>
        <v>8790</v>
      </c>
      <c r="G61" s="23">
        <f>INDEX(Pivot!E:E,MATCH(Workings!A61,Pivot!A:A,0))</f>
        <v>0</v>
      </c>
      <c r="H61" s="23">
        <f>INDEX(Pivot!F:F,MATCH(Workings!A61,Pivot!A:A,0))</f>
        <v>1</v>
      </c>
      <c r="I61" s="23">
        <f>INDEX(Pivot!G:G,MATCH(Workings!A61,Pivot!A:A,0))</f>
        <v>0</v>
      </c>
      <c r="J61" s="43">
        <f>INDEX(Pivot!I:I,MATCH(Workings!A61,Pivot!A:A,0))</f>
        <v>0</v>
      </c>
      <c r="K61" s="43">
        <f>INDEX(Pivot!J:J,MATCH(Workings!A61,Pivot!A:A,0))</f>
        <v>7987.4065199999995</v>
      </c>
      <c r="L61" s="43">
        <f>INDEX(Pivot!K:K,MATCH(Workings!A61,Pivot!A:A,0))</f>
        <v>0</v>
      </c>
      <c r="M61" s="43">
        <f>INDEX(Pivot!L:L,MATCH(Workings!A61,Pivot!A:A,0))</f>
        <v>0</v>
      </c>
    </row>
    <row r="62" spans="1:13" x14ac:dyDescent="0.25">
      <c r="A62" t="s">
        <v>527</v>
      </c>
      <c r="B62" s="23">
        <f>INDEX(Pivot!B:B,MATCH(A62,Pivot!A:A,0))</f>
        <v>1</v>
      </c>
      <c r="C62" s="40">
        <f>INDEX(Pivot!C:C,MATCH(A62,Pivot!A:A,0))</f>
        <v>6236.6846547880004</v>
      </c>
      <c r="D62" s="42">
        <f t="shared" si="3"/>
        <v>6236.6846547880004</v>
      </c>
      <c r="E62" s="43">
        <f t="shared" si="4"/>
        <v>5610</v>
      </c>
      <c r="F62" s="43">
        <f t="shared" si="5"/>
        <v>6870</v>
      </c>
      <c r="G62" s="23">
        <f>INDEX(Pivot!E:E,MATCH(Workings!A62,Pivot!A:A,0))</f>
        <v>0</v>
      </c>
      <c r="H62" s="23">
        <f>INDEX(Pivot!F:F,MATCH(Workings!A62,Pivot!A:A,0))</f>
        <v>1</v>
      </c>
      <c r="I62" s="23">
        <f>INDEX(Pivot!G:G,MATCH(Workings!A62,Pivot!A:A,0))</f>
        <v>0</v>
      </c>
      <c r="J62" s="43">
        <f>INDEX(Pivot!I:I,MATCH(Workings!A62,Pivot!A:A,0))</f>
        <v>0</v>
      </c>
      <c r="K62" s="43">
        <f>INDEX(Pivot!J:J,MATCH(Workings!A62,Pivot!A:A,0))</f>
        <v>6236.6846547880004</v>
      </c>
      <c r="L62" s="43">
        <f>INDEX(Pivot!K:K,MATCH(Workings!A62,Pivot!A:A,0))</f>
        <v>0</v>
      </c>
      <c r="M62" s="43">
        <f>INDEX(Pivot!L:L,MATCH(Workings!A62,Pivot!A:A,0))</f>
        <v>0</v>
      </c>
    </row>
    <row r="63" spans="1:13" x14ac:dyDescent="0.25">
      <c r="A63" t="s">
        <v>216</v>
      </c>
      <c r="B63" s="23">
        <f>INDEX(Pivot!B:B,MATCH(A63,Pivot!A:A,0))</f>
        <v>1</v>
      </c>
      <c r="C63" s="40">
        <f>INDEX(Pivot!C:C,MATCH(A63,Pivot!A:A,0))</f>
        <v>4452.512649624</v>
      </c>
      <c r="D63" s="42">
        <f t="shared" si="3"/>
        <v>4452.512649624</v>
      </c>
      <c r="E63" s="43">
        <f t="shared" si="4"/>
        <v>4000</v>
      </c>
      <c r="F63" s="43">
        <f t="shared" si="5"/>
        <v>4900</v>
      </c>
      <c r="G63" s="23">
        <f>INDEX(Pivot!E:E,MATCH(Workings!A63,Pivot!A:A,0))</f>
        <v>0</v>
      </c>
      <c r="H63" s="23">
        <f>INDEX(Pivot!F:F,MATCH(Workings!A63,Pivot!A:A,0))</f>
        <v>1</v>
      </c>
      <c r="I63" s="23">
        <f>INDEX(Pivot!G:G,MATCH(Workings!A63,Pivot!A:A,0))</f>
        <v>0</v>
      </c>
      <c r="J63" s="43">
        <f>INDEX(Pivot!I:I,MATCH(Workings!A63,Pivot!A:A,0))</f>
        <v>0</v>
      </c>
      <c r="K63" s="43">
        <f>INDEX(Pivot!J:J,MATCH(Workings!A63,Pivot!A:A,0))</f>
        <v>4452.512649624</v>
      </c>
      <c r="L63" s="43">
        <f>INDEX(Pivot!K:K,MATCH(Workings!A63,Pivot!A:A,0))</f>
        <v>0</v>
      </c>
      <c r="M63" s="43">
        <f>INDEX(Pivot!L:L,MATCH(Workings!A63,Pivot!A:A,0))</f>
        <v>0</v>
      </c>
    </row>
    <row r="64" spans="1:13" x14ac:dyDescent="0.25">
      <c r="A64" t="s">
        <v>557</v>
      </c>
      <c r="B64" s="23">
        <f>INDEX(Pivot!B:B,MATCH(A64,Pivot!A:A,0))</f>
        <v>1</v>
      </c>
      <c r="C64" s="40">
        <f>INDEX(Pivot!C:C,MATCH(A64,Pivot!A:A,0))</f>
        <v>11377.73551887</v>
      </c>
      <c r="D64" s="42">
        <f t="shared" si="3"/>
        <v>11377.73551887</v>
      </c>
      <c r="E64" s="43">
        <f t="shared" si="4"/>
        <v>10230</v>
      </c>
      <c r="F64" s="43">
        <f t="shared" si="5"/>
        <v>12520</v>
      </c>
      <c r="G64" s="23">
        <f>INDEX(Pivot!E:E,MATCH(Workings!A64,Pivot!A:A,0))</f>
        <v>0</v>
      </c>
      <c r="H64" s="23">
        <f>INDEX(Pivot!F:F,MATCH(Workings!A64,Pivot!A:A,0))</f>
        <v>1</v>
      </c>
      <c r="I64" s="23">
        <f>INDEX(Pivot!G:G,MATCH(Workings!A64,Pivot!A:A,0))</f>
        <v>0</v>
      </c>
      <c r="J64" s="43">
        <f>INDEX(Pivot!I:I,MATCH(Workings!A64,Pivot!A:A,0))</f>
        <v>0</v>
      </c>
      <c r="K64" s="43">
        <f>INDEX(Pivot!J:J,MATCH(Workings!A64,Pivot!A:A,0))</f>
        <v>11377.73551887</v>
      </c>
      <c r="L64" s="43">
        <f>INDEX(Pivot!K:K,MATCH(Workings!A64,Pivot!A:A,0))</f>
        <v>0</v>
      </c>
      <c r="M64" s="43">
        <f>INDEX(Pivot!L:L,MATCH(Workings!A64,Pivot!A:A,0))</f>
        <v>0</v>
      </c>
    </row>
    <row r="65" spans="1:13" x14ac:dyDescent="0.25">
      <c r="A65" t="s">
        <v>374</v>
      </c>
      <c r="B65" s="23">
        <f>INDEX(Pivot!B:B,MATCH(A65,Pivot!A:A,0))</f>
        <v>1</v>
      </c>
      <c r="C65" s="40">
        <f>INDEX(Pivot!C:C,MATCH(A65,Pivot!A:A,0))</f>
        <v>13693.5656</v>
      </c>
      <c r="D65" s="42">
        <f t="shared" si="3"/>
        <v>13693.5656</v>
      </c>
      <c r="E65" s="43">
        <f t="shared" si="4"/>
        <v>12320</v>
      </c>
      <c r="F65" s="43">
        <f t="shared" si="5"/>
        <v>15070</v>
      </c>
      <c r="G65" s="23">
        <f>INDEX(Pivot!E:E,MATCH(Workings!A65,Pivot!A:A,0))</f>
        <v>0</v>
      </c>
      <c r="H65" s="23">
        <f>INDEX(Pivot!F:F,MATCH(Workings!A65,Pivot!A:A,0))</f>
        <v>1</v>
      </c>
      <c r="I65" s="23">
        <f>INDEX(Pivot!G:G,MATCH(Workings!A65,Pivot!A:A,0))</f>
        <v>0</v>
      </c>
      <c r="J65" s="43">
        <f>INDEX(Pivot!I:I,MATCH(Workings!A65,Pivot!A:A,0))</f>
        <v>0</v>
      </c>
      <c r="K65" s="43">
        <f>INDEX(Pivot!J:J,MATCH(Workings!A65,Pivot!A:A,0))</f>
        <v>13693.5656</v>
      </c>
      <c r="L65" s="43">
        <f>INDEX(Pivot!K:K,MATCH(Workings!A65,Pivot!A:A,0))</f>
        <v>0</v>
      </c>
      <c r="M65" s="43">
        <f>INDEX(Pivot!L:L,MATCH(Workings!A65,Pivot!A:A,0))</f>
        <v>0</v>
      </c>
    </row>
    <row r="66" spans="1:13" x14ac:dyDescent="0.25">
      <c r="A66" t="s">
        <v>554</v>
      </c>
      <c r="B66" s="23">
        <f>INDEX(Pivot!B:B,MATCH(A66,Pivot!A:A,0))</f>
        <v>1</v>
      </c>
      <c r="C66" s="40">
        <f>INDEX(Pivot!C:C,MATCH(A66,Pivot!A:A,0))</f>
        <v>4888.2122969960001</v>
      </c>
      <c r="D66" s="42">
        <f t="shared" si="3"/>
        <v>4888.2122969960001</v>
      </c>
      <c r="E66" s="43">
        <f t="shared" si="4"/>
        <v>4390</v>
      </c>
      <c r="F66" s="43">
        <f t="shared" si="5"/>
        <v>5380</v>
      </c>
      <c r="G66" s="23">
        <f>INDEX(Pivot!E:E,MATCH(Workings!A66,Pivot!A:A,0))</f>
        <v>0</v>
      </c>
      <c r="H66" s="23">
        <f>INDEX(Pivot!F:F,MATCH(Workings!A66,Pivot!A:A,0))</f>
        <v>1</v>
      </c>
      <c r="I66" s="23">
        <f>INDEX(Pivot!G:G,MATCH(Workings!A66,Pivot!A:A,0))</f>
        <v>0</v>
      </c>
      <c r="J66" s="43">
        <f>INDEX(Pivot!I:I,MATCH(Workings!A66,Pivot!A:A,0))</f>
        <v>0</v>
      </c>
      <c r="K66" s="43">
        <f>INDEX(Pivot!J:J,MATCH(Workings!A66,Pivot!A:A,0))</f>
        <v>4888.2122969960001</v>
      </c>
      <c r="L66" s="43">
        <f>INDEX(Pivot!K:K,MATCH(Workings!A66,Pivot!A:A,0))</f>
        <v>0</v>
      </c>
      <c r="M66" s="43">
        <f>INDEX(Pivot!L:L,MATCH(Workings!A66,Pivot!A:A,0))</f>
        <v>0</v>
      </c>
    </row>
    <row r="67" spans="1:13" x14ac:dyDescent="0.25">
      <c r="A67" t="s">
        <v>49</v>
      </c>
      <c r="B67" s="23">
        <f>INDEX(Pivot!B:B,MATCH(A67,Pivot!A:A,0))</f>
        <v>1</v>
      </c>
      <c r="C67" s="40">
        <f>INDEX(Pivot!C:C,MATCH(A67,Pivot!A:A,0))</f>
        <v>7756.0901899999999</v>
      </c>
      <c r="D67" s="42">
        <f t="shared" ref="D67:D68" si="6">C67/B67</f>
        <v>7756.0901899999999</v>
      </c>
      <c r="E67" s="43">
        <f t="shared" ref="E67:E68" si="7">ROUNDDOWN(D67*(100-$E$1)%,-1)</f>
        <v>6980</v>
      </c>
      <c r="F67" s="43">
        <f t="shared" si="5"/>
        <v>8540</v>
      </c>
      <c r="G67" s="23">
        <f>INDEX(Pivot!E:E,MATCH(Workings!A67,Pivot!A:A,0))</f>
        <v>0</v>
      </c>
      <c r="H67" s="23">
        <f>INDEX(Pivot!F:F,MATCH(Workings!A67,Pivot!A:A,0))</f>
        <v>1</v>
      </c>
      <c r="I67" s="23">
        <f>INDEX(Pivot!G:G,MATCH(Workings!A67,Pivot!A:A,0))</f>
        <v>0</v>
      </c>
      <c r="J67" s="43">
        <f>INDEX(Pivot!I:I,MATCH(Workings!A67,Pivot!A:A,0))</f>
        <v>0</v>
      </c>
      <c r="K67" s="43">
        <f>INDEX(Pivot!J:J,MATCH(Workings!A67,Pivot!A:A,0))</f>
        <v>7756.0901899999999</v>
      </c>
      <c r="L67" s="43">
        <f>INDEX(Pivot!K:K,MATCH(Workings!A67,Pivot!A:A,0))</f>
        <v>0</v>
      </c>
      <c r="M67" s="43">
        <f>INDEX(Pivot!L:L,MATCH(Workings!A67,Pivot!A:A,0))</f>
        <v>0</v>
      </c>
    </row>
    <row r="68" spans="1:13" x14ac:dyDescent="0.25">
      <c r="A68" t="s">
        <v>168</v>
      </c>
      <c r="B68" s="23">
        <f>INDEX(Pivot!B:B,MATCH(A68,Pivot!A:A,0))</f>
        <v>1</v>
      </c>
      <c r="C68" s="40">
        <f>INDEX(Pivot!C:C,MATCH(A68,Pivot!A:A,0))</f>
        <v>9095.2712300000003</v>
      </c>
      <c r="D68" s="42">
        <f t="shared" si="6"/>
        <v>9095.2712300000003</v>
      </c>
      <c r="E68" s="43">
        <f t="shared" si="7"/>
        <v>8180</v>
      </c>
      <c r="F68" s="43">
        <f t="shared" si="5"/>
        <v>10010</v>
      </c>
      <c r="G68" s="23">
        <f>INDEX(Pivot!E:E,MATCH(Workings!A68,Pivot!A:A,0))</f>
        <v>0</v>
      </c>
      <c r="H68" s="23">
        <f>INDEX(Pivot!F:F,MATCH(Workings!A68,Pivot!A:A,0))</f>
        <v>1</v>
      </c>
      <c r="I68" s="23">
        <f>INDEX(Pivot!G:G,MATCH(Workings!A68,Pivot!A:A,0))</f>
        <v>0</v>
      </c>
      <c r="J68" s="43">
        <f>INDEX(Pivot!I:I,MATCH(Workings!A68,Pivot!A:A,0))</f>
        <v>0</v>
      </c>
      <c r="K68" s="43">
        <f>INDEX(Pivot!J:J,MATCH(Workings!A68,Pivot!A:A,0))</f>
        <v>9095.2712300000003</v>
      </c>
      <c r="L68" s="43">
        <f>INDEX(Pivot!K:K,MATCH(Workings!A68,Pivot!A:A,0))</f>
        <v>0</v>
      </c>
      <c r="M68" s="43">
        <f>INDEX(Pivot!L:L,MATCH(Workings!A68,Pivot!A:A,0))</f>
        <v>0</v>
      </c>
    </row>
    <row r="69" spans="1:13" x14ac:dyDescent="0.25">
      <c r="A69" s="41" t="s">
        <v>753</v>
      </c>
      <c r="B69" s="47">
        <f>SUM(B3:B68)</f>
        <v>787</v>
      </c>
      <c r="C69" s="48">
        <f>SUM(C3:C68)</f>
        <v>7407674.2228185693</v>
      </c>
      <c r="D69" s="50"/>
      <c r="E69" s="43"/>
      <c r="F69" s="43"/>
      <c r="J69" s="51">
        <f>SUM(J3:J68)</f>
        <v>1489280.2562206325</v>
      </c>
      <c r="K69" s="51">
        <f>SUM(K3:K68)</f>
        <v>3435393.7795278542</v>
      </c>
      <c r="L69" s="51">
        <f>SUM(L3:L68)</f>
        <v>2483000.1870700819</v>
      </c>
      <c r="M69" s="46">
        <f>SUM(M3:M68)</f>
        <v>700900.18707008264</v>
      </c>
    </row>
    <row r="70" spans="1:13" x14ac:dyDescent="0.25">
      <c r="A70" s="41" t="s">
        <v>760</v>
      </c>
      <c r="B70" s="27">
        <f>SUBTOTAL(9,B3:B68)</f>
        <v>787</v>
      </c>
      <c r="C70" s="48">
        <f>SUBTOTAL(9,C3:C68)</f>
        <v>7407674.2228185693</v>
      </c>
      <c r="D70" s="47"/>
      <c r="J70" s="51">
        <f>SUM(J69:L69)</f>
        <v>7407674.2228185683</v>
      </c>
      <c r="K70" s="42">
        <f>C69-J70</f>
        <v>0</v>
      </c>
    </row>
  </sheetData>
  <autoFilter ref="A2:C69"/>
  <sortState ref="A3:B68">
    <sortCondition descending="1" ref="B3:B68"/>
  </sortState>
  <mergeCells count="2">
    <mergeCell ref="G1:I1"/>
    <mergeCell ref="J1:L1"/>
  </mergeCells>
  <conditionalFormatting sqref="K7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  <ignoredErrors>
    <ignoredError sqref="B70:C7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Savings from Apr 13 to Feb 14</vt:lpstr>
      <vt:lpstr>Pivot</vt:lpstr>
      <vt:lpstr>Workings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Ramya Anand</cp:lastModifiedBy>
  <dcterms:created xsi:type="dcterms:W3CDTF">2014-03-18T10:22:42Z</dcterms:created>
  <dcterms:modified xsi:type="dcterms:W3CDTF">2014-03-28T10:41:09Z</dcterms:modified>
</cp:coreProperties>
</file>