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hwin\CSV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21" i="1" l="1"/>
  <c r="G26" i="1"/>
  <c r="I25" i="1"/>
  <c r="G25" i="1"/>
  <c r="H25" i="1" s="1"/>
  <c r="G24" i="1"/>
  <c r="I24" i="1" s="1"/>
  <c r="G23" i="1"/>
  <c r="I23" i="1" s="1"/>
  <c r="G22" i="1"/>
  <c r="I22" i="1" s="1"/>
  <c r="G21" i="1"/>
  <c r="J18" i="1"/>
  <c r="J25" i="1" l="1"/>
  <c r="J23" i="1"/>
  <c r="J24" i="1"/>
  <c r="J22" i="1"/>
  <c r="J26" i="1"/>
  <c r="H24" i="1"/>
  <c r="K23" i="1"/>
  <c r="K24" i="1"/>
  <c r="K22" i="1"/>
  <c r="H22" i="1"/>
  <c r="K25" i="1"/>
  <c r="H21" i="1"/>
  <c r="I21" i="1"/>
  <c r="H23" i="1"/>
  <c r="G6" i="1"/>
  <c r="I6" i="1" s="1"/>
  <c r="K6" i="1" s="1"/>
  <c r="H6" i="1"/>
  <c r="G3" i="1"/>
  <c r="I3" i="1" s="1"/>
  <c r="K3" i="1" s="1"/>
  <c r="G4" i="1"/>
  <c r="I4" i="1" s="1"/>
  <c r="K4" i="1" s="1"/>
  <c r="G5" i="1"/>
  <c r="I5" i="1" s="1"/>
  <c r="K5" i="1" s="1"/>
  <c r="G7" i="1"/>
  <c r="I7" i="1" s="1"/>
  <c r="K7" i="1" s="1"/>
  <c r="G8" i="1"/>
  <c r="I8" i="1" s="1"/>
  <c r="K8" i="1" s="1"/>
  <c r="G9" i="1"/>
  <c r="H9" i="1" s="1"/>
  <c r="G10" i="1"/>
  <c r="I10" i="1" s="1"/>
  <c r="K10" i="1" s="1"/>
  <c r="G2" i="1"/>
  <c r="H2" i="1" s="1"/>
  <c r="J17" i="1" l="1"/>
  <c r="J19" i="1" s="1"/>
  <c r="F14" i="1"/>
  <c r="I2" i="1"/>
  <c r="K2" i="1" s="1"/>
  <c r="H4" i="1"/>
  <c r="H3" i="1"/>
  <c r="G11" i="1"/>
  <c r="H11" i="1" s="1"/>
  <c r="F19" i="1" s="1"/>
  <c r="I9" i="1"/>
  <c r="K9" i="1" s="1"/>
  <c r="H8" i="1"/>
  <c r="H10" i="1"/>
  <c r="F16" i="1" s="1"/>
  <c r="H7" i="1"/>
  <c r="F15" i="1" s="1"/>
  <c r="H26" i="1"/>
  <c r="H5" i="1"/>
  <c r="K21" i="1"/>
  <c r="K26" i="1"/>
  <c r="I11" i="1"/>
  <c r="F17" i="1" l="1"/>
  <c r="I12" i="1"/>
  <c r="K11" i="1"/>
  <c r="F18" i="1"/>
  <c r="J9" i="1"/>
  <c r="J10" i="1"/>
  <c r="G16" i="1" s="1"/>
  <c r="J11" i="1"/>
  <c r="G19" i="1" s="1"/>
  <c r="J3" i="1"/>
  <c r="J5" i="1"/>
  <c r="J7" i="1"/>
  <c r="J8" i="1"/>
  <c r="J6" i="1" l="1"/>
  <c r="I13" i="1"/>
  <c r="H16" i="1" s="1"/>
  <c r="G15" i="1"/>
  <c r="J4" i="1"/>
  <c r="J2" i="1"/>
  <c r="G14" i="1" s="1"/>
  <c r="H14" i="1" l="1"/>
  <c r="G17" i="1"/>
  <c r="H17" i="1" s="1"/>
  <c r="H15" i="1"/>
  <c r="H19" i="1"/>
  <c r="G18" i="1" l="1"/>
  <c r="H18" i="1" s="1"/>
</calcChain>
</file>

<file path=xl/sharedStrings.xml><?xml version="1.0" encoding="utf-8"?>
<sst xmlns="http://schemas.openxmlformats.org/spreadsheetml/2006/main" count="35" uniqueCount="27">
  <si>
    <t>Treatment</t>
  </si>
  <si>
    <t>Seed density</t>
  </si>
  <si>
    <t>CIL</t>
  </si>
  <si>
    <t>CIR</t>
  </si>
  <si>
    <t>cons can</t>
  </si>
  <si>
    <t>cons 4</t>
  </si>
  <si>
    <t>cons 8</t>
  </si>
  <si>
    <t>cons 12</t>
  </si>
  <si>
    <t>het can</t>
  </si>
  <si>
    <t>het 4</t>
  </si>
  <si>
    <t>fig can</t>
  </si>
  <si>
    <t>oth</t>
  </si>
  <si>
    <t>het 8</t>
  </si>
  <si>
    <t>trees/ha</t>
  </si>
  <si>
    <t>area covered/tree</t>
  </si>
  <si>
    <t>area covered/ha</t>
  </si>
  <si>
    <t>seeds</t>
  </si>
  <si>
    <t>perc area</t>
  </si>
  <si>
    <t>perc seeds</t>
  </si>
  <si>
    <t>cons 16</t>
  </si>
  <si>
    <t>cons</t>
  </si>
  <si>
    <t>het</t>
  </si>
  <si>
    <t>figs</t>
  </si>
  <si>
    <t>het + figs</t>
  </si>
  <si>
    <t>all</t>
  </si>
  <si>
    <t>other</t>
  </si>
  <si>
    <t>seeds*100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</si>
</sst>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ySplit="1" topLeftCell="A10" activePane="bottomLeft" state="frozen"/>
      <selection pane="bottomLeft" activeCell="J21" sqref="J21"/>
    </sheetView>
  </sheetViews>
  <sheetFormatPr defaultColWidth="12.85546875" defaultRowHeight="15" x14ac:dyDescent="0.25"/>
  <cols>
    <col min="1" max="4" width="12.85546875" style="1"/>
    <col min="5" max="5" width="18" style="1" customWidth="1"/>
    <col min="6" max="6" width="12.85546875" style="1"/>
    <col min="7" max="7" width="22" style="1" customWidth="1"/>
    <col min="8" max="16384" width="12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26</v>
      </c>
    </row>
    <row r="2" spans="1:11" x14ac:dyDescent="0.25">
      <c r="A2" s="1" t="s">
        <v>4</v>
      </c>
      <c r="B2" s="1">
        <v>0.50929999999999997</v>
      </c>
      <c r="C2" s="1">
        <v>0.35499999999999998</v>
      </c>
      <c r="D2" s="1">
        <v>0.70799999999999996</v>
      </c>
      <c r="E2" s="1">
        <v>78.5</v>
      </c>
      <c r="F2" s="1">
        <v>8.3333333333333329E-2</v>
      </c>
      <c r="G2" s="1">
        <f>E2*F2</f>
        <v>6.5416666666666661</v>
      </c>
      <c r="H2" s="1">
        <f>100*G2/10000</f>
        <v>6.5416666666666665E-2</v>
      </c>
      <c r="I2" s="1">
        <f>B2*G2</f>
        <v>3.3316708333333329</v>
      </c>
      <c r="J2" s="1">
        <f>100*I2/I$12</f>
        <v>7.4101228907941215</v>
      </c>
      <c r="K2" s="1">
        <f>I2*100</f>
        <v>333.16708333333327</v>
      </c>
    </row>
    <row r="3" spans="1:11" x14ac:dyDescent="0.25">
      <c r="A3" s="1" t="s">
        <v>5</v>
      </c>
      <c r="B3" s="1">
        <v>4.7500000000000001E-2</v>
      </c>
      <c r="C3" s="1">
        <v>3.4599999999999999E-2</v>
      </c>
      <c r="D3" s="1">
        <v>6.1699999999999998E-2</v>
      </c>
      <c r="E3" s="1">
        <v>175.84</v>
      </c>
      <c r="F3" s="1">
        <v>8.3333333333333329E-2</v>
      </c>
      <c r="G3" s="1">
        <f t="shared" ref="G3:G10" si="0">E3*F3</f>
        <v>14.653333333333332</v>
      </c>
      <c r="H3" s="1">
        <f t="shared" ref="H3:H11" si="1">100*G3/10000</f>
        <v>0.14653333333333332</v>
      </c>
      <c r="I3" s="1">
        <f t="shared" ref="I3:I11" si="2">B3*G3</f>
        <v>0.69603333333333328</v>
      </c>
      <c r="J3" s="1">
        <f t="shared" ref="J3:J11" si="3">100*I3/I$12</f>
        <v>1.5480798656597183</v>
      </c>
      <c r="K3" s="1">
        <f t="shared" ref="K3:K11" si="4">I3*100</f>
        <v>69.603333333333325</v>
      </c>
    </row>
    <row r="4" spans="1:11" x14ac:dyDescent="0.25">
      <c r="A4" s="1" t="s">
        <v>6</v>
      </c>
      <c r="B4" s="1">
        <v>2.5399999999999999E-2</v>
      </c>
      <c r="C4" s="1">
        <v>1.6E-2</v>
      </c>
      <c r="D4" s="1">
        <v>3.6799999999999999E-2</v>
      </c>
      <c r="E4" s="1">
        <v>276.32</v>
      </c>
      <c r="F4" s="1">
        <v>8.3333333333333329E-2</v>
      </c>
      <c r="G4" s="1">
        <f t="shared" si="0"/>
        <v>23.026666666666664</v>
      </c>
      <c r="H4" s="1">
        <f t="shared" si="1"/>
        <v>0.23026666666666665</v>
      </c>
      <c r="I4" s="1">
        <f t="shared" si="2"/>
        <v>0.58487733333333325</v>
      </c>
      <c r="J4" s="1">
        <f t="shared" si="3"/>
        <v>1.3008526750836851</v>
      </c>
      <c r="K4" s="1">
        <f t="shared" si="4"/>
        <v>58.487733333333324</v>
      </c>
    </row>
    <row r="5" spans="1:11" x14ac:dyDescent="0.25">
      <c r="A5" s="1" t="s">
        <v>7</v>
      </c>
      <c r="B5" s="1">
        <v>9.4999999999999998E-3</v>
      </c>
      <c r="C5" s="1">
        <v>6.1000000000000004E-3</v>
      </c>
      <c r="D5" s="1">
        <v>1.35E-2</v>
      </c>
      <c r="E5" s="1">
        <v>376.8</v>
      </c>
      <c r="F5" s="1">
        <v>8.3333333333333329E-2</v>
      </c>
      <c r="G5" s="1">
        <f t="shared" si="0"/>
        <v>31.4</v>
      </c>
      <c r="H5" s="1">
        <f t="shared" si="1"/>
        <v>0.314</v>
      </c>
      <c r="I5" s="1">
        <f t="shared" si="2"/>
        <v>0.29829999999999995</v>
      </c>
      <c r="J5" s="1">
        <f t="shared" si="3"/>
        <v>0.66346279956845067</v>
      </c>
      <c r="K5" s="1">
        <f t="shared" si="4"/>
        <v>29.829999999999995</v>
      </c>
    </row>
    <row r="6" spans="1:11" x14ac:dyDescent="0.25">
      <c r="A6" s="1" t="s">
        <v>19</v>
      </c>
      <c r="B6" s="1">
        <v>5.4000000000000003E-3</v>
      </c>
      <c r="C6" s="1">
        <v>3.3E-3</v>
      </c>
      <c r="D6" s="1">
        <v>7.7999999999999996E-3</v>
      </c>
      <c r="E6" s="1">
        <v>477.28</v>
      </c>
      <c r="F6" s="1">
        <v>8.3333333333333329E-2</v>
      </c>
      <c r="G6" s="1">
        <f>E6*F6</f>
        <v>39.773333333333326</v>
      </c>
      <c r="H6" s="1">
        <f t="shared" si="1"/>
        <v>0.39773333333333327</v>
      </c>
      <c r="I6" s="1">
        <f t="shared" si="2"/>
        <v>0.21477599999999997</v>
      </c>
      <c r="J6" s="1">
        <f t="shared" si="3"/>
        <v>0.47769321568928447</v>
      </c>
      <c r="K6" s="1">
        <f t="shared" si="4"/>
        <v>21.477599999999995</v>
      </c>
    </row>
    <row r="7" spans="1:11" x14ac:dyDescent="0.25">
      <c r="A7" s="1" t="s">
        <v>8</v>
      </c>
      <c r="B7" s="1">
        <v>1.5800000000000002E-2</v>
      </c>
      <c r="C7" s="1">
        <v>6.6E-3</v>
      </c>
      <c r="D7" s="1">
        <v>2.5999999999999999E-2</v>
      </c>
      <c r="E7" s="1">
        <v>78.5</v>
      </c>
      <c r="F7" s="1">
        <v>2.5416666666666665</v>
      </c>
      <c r="G7" s="1">
        <f t="shared" si="0"/>
        <v>199.52083333333331</v>
      </c>
      <c r="H7" s="1">
        <f t="shared" si="1"/>
        <v>1.9952083333333333</v>
      </c>
      <c r="I7" s="1">
        <f t="shared" si="2"/>
        <v>3.1524291666666668</v>
      </c>
      <c r="J7" s="1">
        <f t="shared" si="3"/>
        <v>7.0114632261411511</v>
      </c>
      <c r="K7" s="1">
        <f t="shared" si="4"/>
        <v>315.2429166666667</v>
      </c>
    </row>
    <row r="8" spans="1:11" x14ac:dyDescent="0.25">
      <c r="A8" s="1" t="s">
        <v>9</v>
      </c>
      <c r="B8" s="1">
        <v>1.0999999999999999E-2</v>
      </c>
      <c r="C8" s="1">
        <v>4.4000000000000003E-3</v>
      </c>
      <c r="D8" s="1">
        <v>1.8800000000000001E-2</v>
      </c>
      <c r="E8" s="1">
        <v>175.84</v>
      </c>
      <c r="F8" s="1">
        <v>2.5416666666666665</v>
      </c>
      <c r="G8" s="1">
        <f t="shared" si="0"/>
        <v>446.92666666666668</v>
      </c>
      <c r="H8" s="1">
        <f t="shared" si="1"/>
        <v>4.4692666666666661</v>
      </c>
      <c r="I8" s="1">
        <f t="shared" si="2"/>
        <v>4.9161933333333332</v>
      </c>
      <c r="J8" s="1">
        <f t="shared" si="3"/>
        <v>10.934332524817592</v>
      </c>
      <c r="K8" s="1">
        <f t="shared" si="4"/>
        <v>491.61933333333332</v>
      </c>
    </row>
    <row r="9" spans="1:11" x14ac:dyDescent="0.25">
      <c r="A9" s="1" t="s">
        <v>12</v>
      </c>
      <c r="B9" s="1">
        <v>8.3000000000000001E-3</v>
      </c>
      <c r="C9" s="1">
        <v>2.8999999999999998E-3</v>
      </c>
      <c r="D9" s="1">
        <v>1.4999999999999999E-2</v>
      </c>
      <c r="E9" s="1">
        <v>276.32</v>
      </c>
      <c r="F9" s="1">
        <v>2.5416666666666665</v>
      </c>
      <c r="G9" s="1">
        <f t="shared" si="0"/>
        <v>702.31333333333328</v>
      </c>
      <c r="H9" s="1">
        <f t="shared" si="1"/>
        <v>7.023133333333333</v>
      </c>
      <c r="I9" s="1">
        <f t="shared" si="2"/>
        <v>5.829200666666666</v>
      </c>
      <c r="J9" s="1">
        <f t="shared" si="3"/>
        <v>12.96499427942657</v>
      </c>
      <c r="K9" s="1">
        <f t="shared" si="4"/>
        <v>582.92006666666657</v>
      </c>
    </row>
    <row r="10" spans="1:11" x14ac:dyDescent="0.25">
      <c r="A10" s="1" t="s">
        <v>10</v>
      </c>
      <c r="B10" s="1">
        <v>1.0699999999999999E-2</v>
      </c>
      <c r="C10" s="1">
        <v>7.0000000000000001E-3</v>
      </c>
      <c r="D10" s="1">
        <v>1.4500000000000001E-2</v>
      </c>
      <c r="E10" s="1">
        <v>706.5</v>
      </c>
      <c r="F10" s="1">
        <v>0.58333333333333337</v>
      </c>
      <c r="G10" s="1">
        <f t="shared" si="0"/>
        <v>412.125</v>
      </c>
      <c r="H10" s="1">
        <f t="shared" si="1"/>
        <v>4.1212499999999999</v>
      </c>
      <c r="I10" s="1">
        <f t="shared" si="2"/>
        <v>4.4097374999999994</v>
      </c>
      <c r="J10" s="1">
        <f t="shared" si="3"/>
        <v>9.8079007278309795</v>
      </c>
      <c r="K10" s="1">
        <f t="shared" si="4"/>
        <v>440.97374999999994</v>
      </c>
    </row>
    <row r="11" spans="1:11" x14ac:dyDescent="0.25">
      <c r="A11" s="1" t="s">
        <v>11</v>
      </c>
      <c r="B11" s="1">
        <v>2.65E-3</v>
      </c>
      <c r="C11" s="1">
        <v>2.65E-3</v>
      </c>
      <c r="D11" s="1">
        <v>2.65E-3</v>
      </c>
      <c r="G11" s="1">
        <f>10000-(G2+G3+G4+G5+G6+G7+G8+G9+G10)</f>
        <v>8123.7191666666668</v>
      </c>
      <c r="H11" s="1">
        <f t="shared" si="1"/>
        <v>81.237191666666661</v>
      </c>
      <c r="I11" s="1">
        <f t="shared" si="2"/>
        <v>21.527855791666667</v>
      </c>
      <c r="J11" s="1">
        <f t="shared" si="3"/>
        <v>47.881097794988449</v>
      </c>
      <c r="K11" s="1">
        <f t="shared" si="4"/>
        <v>2152.7855791666666</v>
      </c>
    </row>
    <row r="12" spans="1:11" x14ac:dyDescent="0.25">
      <c r="I12" s="1">
        <f>SUM(I2:I11)</f>
        <v>44.96107395833333</v>
      </c>
    </row>
    <row r="13" spans="1:11" x14ac:dyDescent="0.25">
      <c r="F13" s="1" t="s">
        <v>17</v>
      </c>
      <c r="G13" s="1" t="s">
        <v>18</v>
      </c>
      <c r="I13" s="1">
        <f>I12*100</f>
        <v>4496.1073958333327</v>
      </c>
    </row>
    <row r="14" spans="1:11" x14ac:dyDescent="0.25">
      <c r="E14" s="1" t="s">
        <v>20</v>
      </c>
      <c r="F14" s="1">
        <f>H2+H3+H4+H5+H6</f>
        <v>1.1539499999999998</v>
      </c>
      <c r="G14" s="1">
        <f>J2+J3+J4+J5+J6</f>
        <v>11.400211446795261</v>
      </c>
      <c r="H14" s="1">
        <f>G14*I$13/100</f>
        <v>512.56574999999987</v>
      </c>
    </row>
    <row r="15" spans="1:11" x14ac:dyDescent="0.25">
      <c r="E15" s="1" t="s">
        <v>21</v>
      </c>
      <c r="F15" s="1">
        <f>H7+H8+H9</f>
        <v>13.487608333333332</v>
      </c>
      <c r="G15" s="1">
        <f>J7+J8+J9</f>
        <v>30.910790030385314</v>
      </c>
      <c r="H15" s="1">
        <f t="shared" ref="H15:H19" si="5">G15*I$13/100</f>
        <v>1389.7823166666667</v>
      </c>
    </row>
    <row r="16" spans="1:11" x14ac:dyDescent="0.25">
      <c r="E16" s="1" t="s">
        <v>22</v>
      </c>
      <c r="F16" s="1">
        <f>H10</f>
        <v>4.1212499999999999</v>
      </c>
      <c r="G16" s="1">
        <f>J10</f>
        <v>9.8079007278309795</v>
      </c>
      <c r="H16" s="1">
        <f t="shared" si="5"/>
        <v>440.97374999999994</v>
      </c>
    </row>
    <row r="17" spans="1:11" x14ac:dyDescent="0.25">
      <c r="E17" s="1" t="s">
        <v>23</v>
      </c>
      <c r="F17" s="1">
        <f>F15+F16</f>
        <v>17.60885833333333</v>
      </c>
      <c r="G17" s="1">
        <f>G15+G16</f>
        <v>40.718690758216297</v>
      </c>
      <c r="H17" s="1">
        <f t="shared" si="5"/>
        <v>1830.7560666666666</v>
      </c>
      <c r="J17" s="1">
        <f>SUM(H2,H7)</f>
        <v>2.0606249999999999</v>
      </c>
    </row>
    <row r="18" spans="1:11" x14ac:dyDescent="0.25">
      <c r="E18" s="1" t="s">
        <v>24</v>
      </c>
      <c r="F18" s="1">
        <f>F14+F17</f>
        <v>18.762808333333329</v>
      </c>
      <c r="G18" s="1">
        <f>G14+G17</f>
        <v>52.118902205011558</v>
      </c>
      <c r="H18" s="1">
        <f t="shared" si="5"/>
        <v>2343.3218166666666</v>
      </c>
      <c r="J18" s="1">
        <f>4.12125/9</f>
        <v>0.45791666666666664</v>
      </c>
    </row>
    <row r="19" spans="1:11" x14ac:dyDescent="0.25">
      <c r="E19" s="1" t="s">
        <v>25</v>
      </c>
      <c r="F19" s="1">
        <f>H11</f>
        <v>81.237191666666661</v>
      </c>
      <c r="G19" s="1">
        <f>J11</f>
        <v>47.881097794988449</v>
      </c>
      <c r="H19" s="1">
        <f t="shared" si="5"/>
        <v>2152.7855791666666</v>
      </c>
      <c r="J19" s="1">
        <f>SUM(J18,J17)</f>
        <v>2.5185416666666667</v>
      </c>
    </row>
    <row r="21" spans="1:11" x14ac:dyDescent="0.25">
      <c r="A21" s="1" t="s">
        <v>4</v>
      </c>
      <c r="B21" s="1">
        <v>0.50929999999999997</v>
      </c>
      <c r="C21" s="1">
        <v>0.35499999999999998</v>
      </c>
      <c r="D21" s="1">
        <v>0.70799999999999996</v>
      </c>
      <c r="E21" s="1">
        <v>78.5</v>
      </c>
      <c r="F21" s="1">
        <v>8.3333333333333329E-2</v>
      </c>
      <c r="G21" s="1">
        <f>E21*F21</f>
        <v>6.5416666666666661</v>
      </c>
      <c r="H21" s="1">
        <f>100*G21/10000</f>
        <v>6.5416666666666665E-2</v>
      </c>
      <c r="I21" s="1">
        <f>B21*G21</f>
        <v>3.3316708333333329</v>
      </c>
      <c r="J21" s="1">
        <f>100*I21/I$27</f>
        <v>7.4101228907941215</v>
      </c>
      <c r="K21" s="1">
        <f>I21*100</f>
        <v>333.16708333333327</v>
      </c>
    </row>
    <row r="22" spans="1:11" x14ac:dyDescent="0.25">
      <c r="A22" s="1" t="s">
        <v>5</v>
      </c>
      <c r="B22" s="1">
        <v>4.7500000000000001E-2</v>
      </c>
      <c r="C22" s="1">
        <v>3.4599999999999999E-2</v>
      </c>
      <c r="D22" s="1">
        <v>6.1699999999999998E-2</v>
      </c>
      <c r="E22" s="1">
        <v>175.84</v>
      </c>
      <c r="F22" s="1">
        <v>8.3333333333333329E-2</v>
      </c>
      <c r="G22" s="1">
        <f t="shared" ref="G22:G24" si="6">E22*F22</f>
        <v>14.653333333333332</v>
      </c>
      <c r="H22" s="1">
        <f t="shared" ref="H22:H26" si="7">100*G22/10000</f>
        <v>0.14653333333333332</v>
      </c>
      <c r="I22" s="1">
        <f t="shared" ref="I22:I26" si="8">B22*G22</f>
        <v>0.69603333333333328</v>
      </c>
      <c r="J22" s="1">
        <f t="shared" ref="J22:J25" si="9">100*I22/I$27</f>
        <v>1.5480798656597183</v>
      </c>
      <c r="K22" s="1">
        <f t="shared" ref="K22:K26" si="10">I22*100</f>
        <v>69.603333333333325</v>
      </c>
    </row>
    <row r="23" spans="1:11" x14ac:dyDescent="0.25">
      <c r="A23" s="1" t="s">
        <v>6</v>
      </c>
      <c r="B23" s="1">
        <v>2.5399999999999999E-2</v>
      </c>
      <c r="C23" s="1">
        <v>1.6E-2</v>
      </c>
      <c r="D23" s="1">
        <v>3.6799999999999999E-2</v>
      </c>
      <c r="E23" s="1">
        <v>276.32</v>
      </c>
      <c r="F23" s="1">
        <v>8.3333333333333329E-2</v>
      </c>
      <c r="G23" s="1">
        <f t="shared" si="6"/>
        <v>23.026666666666664</v>
      </c>
      <c r="H23" s="1">
        <f t="shared" si="7"/>
        <v>0.23026666666666665</v>
      </c>
      <c r="I23" s="1">
        <f t="shared" si="8"/>
        <v>0.58487733333333325</v>
      </c>
      <c r="J23" s="1">
        <f t="shared" si="9"/>
        <v>1.3008526750836851</v>
      </c>
      <c r="K23" s="1">
        <f t="shared" si="10"/>
        <v>58.487733333333324</v>
      </c>
    </row>
    <row r="24" spans="1:11" x14ac:dyDescent="0.25">
      <c r="A24" s="1" t="s">
        <v>7</v>
      </c>
      <c r="B24" s="1">
        <v>9.4999999999999998E-3</v>
      </c>
      <c r="C24" s="1">
        <v>6.1000000000000004E-3</v>
      </c>
      <c r="D24" s="1">
        <v>1.35E-2</v>
      </c>
      <c r="E24" s="1">
        <v>376.8</v>
      </c>
      <c r="F24" s="1">
        <v>8.3333333333333329E-2</v>
      </c>
      <c r="G24" s="1">
        <f t="shared" si="6"/>
        <v>31.4</v>
      </c>
      <c r="H24" s="1">
        <f t="shared" si="7"/>
        <v>0.314</v>
      </c>
      <c r="I24" s="1">
        <f t="shared" si="8"/>
        <v>0.29829999999999995</v>
      </c>
      <c r="J24" s="1">
        <f t="shared" si="9"/>
        <v>0.66346279956845067</v>
      </c>
      <c r="K24" s="1">
        <f t="shared" si="10"/>
        <v>29.829999999999995</v>
      </c>
    </row>
    <row r="25" spans="1:11" x14ac:dyDescent="0.25">
      <c r="A25" s="1" t="s">
        <v>19</v>
      </c>
      <c r="B25" s="1">
        <v>5.4000000000000003E-3</v>
      </c>
      <c r="C25" s="1">
        <v>3.3E-3</v>
      </c>
      <c r="D25" s="1">
        <v>7.7999999999999996E-3</v>
      </c>
      <c r="E25" s="1">
        <v>477.28</v>
      </c>
      <c r="F25" s="1">
        <v>8.3333333333333329E-2</v>
      </c>
      <c r="G25" s="1">
        <f>E25*F25</f>
        <v>39.773333333333326</v>
      </c>
      <c r="H25" s="1">
        <f t="shared" si="7"/>
        <v>0.39773333333333327</v>
      </c>
      <c r="I25" s="1">
        <f t="shared" si="8"/>
        <v>0.21477599999999997</v>
      </c>
      <c r="J25" s="1">
        <f t="shared" si="9"/>
        <v>0.47769321568928447</v>
      </c>
      <c r="K25" s="1">
        <f t="shared" si="10"/>
        <v>21.477599999999995</v>
      </c>
    </row>
    <row r="26" spans="1:11" x14ac:dyDescent="0.25">
      <c r="A26" s="1" t="s">
        <v>11</v>
      </c>
      <c r="B26" s="1">
        <v>2.65E-3</v>
      </c>
      <c r="C26" s="1">
        <v>2.65E-3</v>
      </c>
      <c r="D26" s="1">
        <v>2.65E-3</v>
      </c>
      <c r="G26" s="1">
        <f>10000-(G21+G22+G23+G24+G25)</f>
        <v>9884.6049999999996</v>
      </c>
      <c r="H26" s="1">
        <f t="shared" si="7"/>
        <v>98.846050000000005</v>
      </c>
      <c r="I26" s="1">
        <f>I27 - SUM(I21+I22+I23+I24+I25)</f>
        <v>39.835416458333327</v>
      </c>
      <c r="J26" s="1">
        <f>100*I26/I$27</f>
        <v>88.599788553204732</v>
      </c>
      <c r="K26" s="1">
        <f t="shared" si="10"/>
        <v>3983.541645833333</v>
      </c>
    </row>
    <row r="27" spans="1:11" x14ac:dyDescent="0.25">
      <c r="I27" s="1">
        <v>44.96107395833333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Viswanathan</dc:creator>
  <cp:lastModifiedBy>Ashwin Viswanathan</cp:lastModifiedBy>
  <dcterms:created xsi:type="dcterms:W3CDTF">2014-01-20T14:53:56Z</dcterms:created>
  <dcterms:modified xsi:type="dcterms:W3CDTF">2014-01-21T23:05:51Z</dcterms:modified>
</cp:coreProperties>
</file>