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APERC\transport_model_9th_edition\documentation\"/>
    </mc:Choice>
  </mc:AlternateContent>
  <xr:revisionPtr revIDLastSave="0" documentId="13_ncr:1_{0EA54246-C510-4786-9A25-4D16DCF1D45B}" xr6:coauthVersionLast="47" xr6:coauthVersionMax="47" xr10:uidLastSave="{00000000-0000-0000-0000-000000000000}"/>
  <bookViews>
    <workbookView xWindow="57480" yWindow="-15" windowWidth="29040" windowHeight="15840" activeTab="1" xr2:uid="{FC33B140-7E9F-4908-90CB-09BAA5341BE8}"/>
  </bookViews>
  <sheets>
    <sheet name="non road model" sheetId="3" r:id="rId1"/>
    <sheet name="road model" sheetId="2" r:id="rId2"/>
    <sheet name="fuel mix simulation" sheetId="4" r:id="rId3"/>
    <sheet name="input" sheetId="1" r:id="rId4"/>
    <sheet name="assumptions and notesWhy didnt "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61" i="2" l="1"/>
  <c r="AB60" i="2"/>
  <c r="AB59" i="2"/>
  <c r="AB58" i="2"/>
  <c r="AB57" i="2"/>
  <c r="AB56" i="2"/>
  <c r="AB18" i="2"/>
  <c r="AB19" i="2"/>
  <c r="AB20" i="2"/>
  <c r="AB21" i="2"/>
  <c r="AB22" i="2"/>
  <c r="AB23" i="2"/>
  <c r="W18" i="2"/>
  <c r="R18" i="2"/>
  <c r="O18" i="2"/>
  <c r="N18" i="2"/>
  <c r="L18" i="2"/>
  <c r="Z61" i="2"/>
  <c r="X61" i="2"/>
  <c r="R61" i="2"/>
  <c r="V61" i="2" s="1"/>
  <c r="Q61" i="2"/>
  <c r="U61" i="2" s="1"/>
  <c r="N61" i="2"/>
  <c r="O61" i="2" s="1"/>
  <c r="P61" i="2" s="1"/>
  <c r="T61" i="2" s="1"/>
  <c r="W61" i="2" s="1"/>
  <c r="Z60" i="2"/>
  <c r="X60" i="2"/>
  <c r="V60" i="2"/>
  <c r="R60" i="2"/>
  <c r="N60" i="2"/>
  <c r="O60" i="2" s="1"/>
  <c r="P60" i="2" s="1"/>
  <c r="T60" i="2" s="1"/>
  <c r="Z59" i="2"/>
  <c r="X59" i="2"/>
  <c r="R59" i="2"/>
  <c r="V59" i="2" s="1"/>
  <c r="Q59" i="2"/>
  <c r="U59" i="2" s="1"/>
  <c r="O59" i="2"/>
  <c r="P59" i="2" s="1"/>
  <c r="T59" i="2" s="1"/>
  <c r="W59" i="2" s="1"/>
  <c r="N59" i="2"/>
  <c r="Z58" i="2"/>
  <c r="X58" i="2"/>
  <c r="S58" i="2"/>
  <c r="V58" i="2" s="1"/>
  <c r="R58" i="2"/>
  <c r="N58" i="2"/>
  <c r="Q58" i="2" s="1"/>
  <c r="U58" i="2" s="1"/>
  <c r="Z57" i="2"/>
  <c r="X57" i="2"/>
  <c r="R57" i="2"/>
  <c r="V57" i="2" s="1"/>
  <c r="N57" i="2"/>
  <c r="Q57" i="2" s="1"/>
  <c r="U57" i="2" s="1"/>
  <c r="Z56" i="2"/>
  <c r="X56" i="2"/>
  <c r="S56" i="2"/>
  <c r="R56" i="2"/>
  <c r="V56" i="2" s="1"/>
  <c r="O56" i="2"/>
  <c r="P56" i="2" s="1"/>
  <c r="T56" i="2" s="1"/>
  <c r="N56" i="2"/>
  <c r="Q56" i="2" s="1"/>
  <c r="U56" i="2" s="1"/>
  <c r="J61" i="2"/>
  <c r="I61" i="2"/>
  <c r="J60" i="2"/>
  <c r="I60" i="2"/>
  <c r="J59" i="2"/>
  <c r="I59" i="2"/>
  <c r="J58" i="2"/>
  <c r="I58" i="2"/>
  <c r="J57" i="2"/>
  <c r="I57" i="2"/>
  <c r="J56" i="2"/>
  <c r="I56" i="2"/>
  <c r="J18" i="2"/>
  <c r="X18" i="2"/>
  <c r="X19" i="2"/>
  <c r="X20" i="2"/>
  <c r="X21" i="2"/>
  <c r="X22" i="2"/>
  <c r="X23" i="2"/>
  <c r="Z18" i="2"/>
  <c r="Z19" i="2"/>
  <c r="G18" i="2"/>
  <c r="H21" i="3"/>
  <c r="H37" i="3" s="1"/>
  <c r="I3" i="2"/>
  <c r="I4" i="2"/>
  <c r="I5" i="2"/>
  <c r="I6" i="2"/>
  <c r="I7" i="2"/>
  <c r="I2" i="2"/>
  <c r="F56" i="2"/>
  <c r="F57" i="2" s="1"/>
  <c r="F58" i="2" s="1"/>
  <c r="G10" i="2"/>
  <c r="K40" i="2" s="1"/>
  <c r="G48" i="2" s="1"/>
  <c r="K78" i="2" s="1"/>
  <c r="I11" i="2"/>
  <c r="J11" i="2" s="1"/>
  <c r="K11" i="2" s="1"/>
  <c r="M11" i="2" s="1"/>
  <c r="I12" i="2"/>
  <c r="J12" i="2" s="1"/>
  <c r="I13" i="2"/>
  <c r="J13" i="2" s="1"/>
  <c r="K13" i="2" s="1"/>
  <c r="M13" i="2" s="1"/>
  <c r="I14" i="2"/>
  <c r="J14" i="2" s="1"/>
  <c r="K14" i="2" s="1"/>
  <c r="M14" i="2" s="1"/>
  <c r="I15" i="2"/>
  <c r="J15" i="2" s="1"/>
  <c r="K15" i="2" s="1"/>
  <c r="M15" i="2" s="1"/>
  <c r="I10" i="2"/>
  <c r="J10" i="2" s="1"/>
  <c r="K10" i="2" s="1"/>
  <c r="M10" i="2" s="1"/>
  <c r="G11" i="2"/>
  <c r="K41" i="2" s="1"/>
  <c r="G49" i="2" s="1"/>
  <c r="K79" i="2" s="1"/>
  <c r="G12" i="2"/>
  <c r="K42" i="2" s="1"/>
  <c r="G50" i="2" s="1"/>
  <c r="K80" i="2" s="1"/>
  <c r="G13" i="2"/>
  <c r="K43" i="2" s="1"/>
  <c r="G51" i="2" s="1"/>
  <c r="K81" i="2" s="1"/>
  <c r="G14" i="2"/>
  <c r="K44" i="2" s="1"/>
  <c r="G52" i="2" s="1"/>
  <c r="K82" i="2" s="1"/>
  <c r="G15" i="2"/>
  <c r="K45" i="2" s="1"/>
  <c r="G53" i="2" s="1"/>
  <c r="K83" i="2" s="1"/>
  <c r="F18" i="2"/>
  <c r="J59" i="4"/>
  <c r="J57" i="4"/>
  <c r="J56" i="4"/>
  <c r="J55" i="4"/>
  <c r="J58" i="4"/>
  <c r="J60" i="4"/>
  <c r="J61" i="4"/>
  <c r="J62" i="4"/>
  <c r="J63" i="4"/>
  <c r="J64" i="4"/>
  <c r="J65" i="4"/>
  <c r="J54" i="4"/>
  <c r="J39" i="3"/>
  <c r="I39" i="3"/>
  <c r="H39" i="3"/>
  <c r="G39" i="3"/>
  <c r="J38" i="3"/>
  <c r="I38" i="3"/>
  <c r="H38" i="3"/>
  <c r="G38" i="3"/>
  <c r="J37" i="3"/>
  <c r="I37" i="3"/>
  <c r="G37" i="3"/>
  <c r="J36" i="3"/>
  <c r="I36" i="3"/>
  <c r="H36" i="3"/>
  <c r="G36" i="3"/>
  <c r="J35" i="3"/>
  <c r="I35" i="3"/>
  <c r="H35" i="3"/>
  <c r="G35" i="3"/>
  <c r="J34" i="3"/>
  <c r="I34" i="3"/>
  <c r="H34" i="3"/>
  <c r="G34" i="3"/>
  <c r="H19" i="3"/>
  <c r="H20" i="3"/>
  <c r="H22" i="3"/>
  <c r="H23" i="3"/>
  <c r="H18" i="3"/>
  <c r="M31" i="3"/>
  <c r="M30" i="3"/>
  <c r="M29" i="3"/>
  <c r="M28" i="3"/>
  <c r="M27" i="3"/>
  <c r="M26" i="3"/>
  <c r="G26" i="3"/>
  <c r="G27" i="3" s="1"/>
  <c r="M15" i="3"/>
  <c r="K15" i="3"/>
  <c r="I23" i="3" s="1"/>
  <c r="M14" i="3"/>
  <c r="K14" i="3"/>
  <c r="I22" i="3" s="1"/>
  <c r="M13" i="3"/>
  <c r="K13" i="3"/>
  <c r="I21" i="3" s="1"/>
  <c r="M12" i="3"/>
  <c r="K12" i="3"/>
  <c r="I20" i="3" s="1"/>
  <c r="M11" i="3"/>
  <c r="K11" i="3"/>
  <c r="I19" i="3" s="1"/>
  <c r="M10" i="3"/>
  <c r="K10" i="3"/>
  <c r="I18" i="3" s="1"/>
  <c r="G10" i="3"/>
  <c r="G11" i="3" s="1"/>
  <c r="H11" i="3" s="1"/>
  <c r="N11" i="3" s="1"/>
  <c r="J7" i="3"/>
  <c r="J6" i="3"/>
  <c r="J5" i="3"/>
  <c r="J4" i="3"/>
  <c r="J3" i="3"/>
  <c r="J2" i="3"/>
  <c r="Z20" i="2"/>
  <c r="L4" i="2"/>
  <c r="L5" i="2"/>
  <c r="J5" i="2" s="1"/>
  <c r="J4" i="2" s="1"/>
  <c r="S20" i="2" s="1"/>
  <c r="G20" i="2"/>
  <c r="G19" i="2"/>
  <c r="G21" i="2"/>
  <c r="G22" i="2"/>
  <c r="G23" i="2"/>
  <c r="W56" i="2" l="1"/>
  <c r="O57" i="2"/>
  <c r="P57" i="2" s="1"/>
  <c r="T57" i="2" s="1"/>
  <c r="W57" i="2" s="1"/>
  <c r="O58" i="2"/>
  <c r="P58" i="2" s="1"/>
  <c r="T58" i="2" s="1"/>
  <c r="W58" i="2" s="1"/>
  <c r="Q60" i="2"/>
  <c r="U60" i="2" s="1"/>
  <c r="W60" i="2" s="1"/>
  <c r="H18" i="2"/>
  <c r="N13" i="2"/>
  <c r="N40" i="2"/>
  <c r="I48" i="2" s="1"/>
  <c r="N78" i="2" s="1"/>
  <c r="N45" i="2"/>
  <c r="I53" i="2" s="1"/>
  <c r="N83" i="2" s="1"/>
  <c r="N44" i="2"/>
  <c r="I52" i="2" s="1"/>
  <c r="N82" i="2" s="1"/>
  <c r="N43" i="2"/>
  <c r="I51" i="2" s="1"/>
  <c r="N81" i="2" s="1"/>
  <c r="N42" i="2"/>
  <c r="I50" i="2" s="1"/>
  <c r="N80" i="2" s="1"/>
  <c r="N41" i="2"/>
  <c r="I49" i="2" s="1"/>
  <c r="N79" i="2" s="1"/>
  <c r="F59" i="2"/>
  <c r="K12" i="2"/>
  <c r="L13" i="2"/>
  <c r="H10" i="3"/>
  <c r="I10" i="3" s="1"/>
  <c r="I11" i="3"/>
  <c r="G19" i="3"/>
  <c r="H27" i="3" s="1"/>
  <c r="I27" i="3" s="1"/>
  <c r="G12" i="3"/>
  <c r="H12" i="3" s="1"/>
  <c r="N12" i="3" s="1"/>
  <c r="G28" i="3"/>
  <c r="L7" i="2"/>
  <c r="J7" i="2" s="1"/>
  <c r="L15" i="2" s="1"/>
  <c r="Z23" i="2"/>
  <c r="L6" i="2"/>
  <c r="J6" i="2" s="1"/>
  <c r="L14" i="2" s="1"/>
  <c r="Z22" i="2"/>
  <c r="Z21" i="2"/>
  <c r="L3" i="2"/>
  <c r="J3" i="2" s="1"/>
  <c r="L11" i="2" s="1"/>
  <c r="L2" i="2"/>
  <c r="J2" i="2" s="1"/>
  <c r="N10" i="2" s="1"/>
  <c r="H3" i="1"/>
  <c r="H4" i="1"/>
  <c r="H5" i="1"/>
  <c r="H6" i="1"/>
  <c r="H7" i="1"/>
  <c r="H2" i="1"/>
  <c r="G2" i="1"/>
  <c r="J2" i="1"/>
  <c r="J3" i="1"/>
  <c r="J4" i="1"/>
  <c r="J5" i="1"/>
  <c r="J6" i="1"/>
  <c r="J7" i="1"/>
  <c r="Q2" i="1"/>
  <c r="P2" i="1"/>
  <c r="K3" i="1" s="1"/>
  <c r="E3" i="1"/>
  <c r="E4" i="1"/>
  <c r="E5" i="1"/>
  <c r="E6" i="1"/>
  <c r="E7" i="1"/>
  <c r="E2" i="1"/>
  <c r="G4" i="1"/>
  <c r="G3" i="1"/>
  <c r="G5" i="1"/>
  <c r="G6" i="1"/>
  <c r="G7" i="1"/>
  <c r="L10" i="2" l="1"/>
  <c r="N14" i="2"/>
  <c r="N15" i="2"/>
  <c r="S18" i="2"/>
  <c r="N11" i="2"/>
  <c r="L12" i="2"/>
  <c r="M12" i="2"/>
  <c r="F60" i="2"/>
  <c r="N10" i="3"/>
  <c r="G18" i="3"/>
  <c r="H26" i="3" s="1"/>
  <c r="I26" i="3" s="1"/>
  <c r="I12" i="3"/>
  <c r="G20" i="3"/>
  <c r="H28" i="3" s="1"/>
  <c r="I28" i="3" s="1"/>
  <c r="G13" i="3"/>
  <c r="H13" i="3" s="1"/>
  <c r="N13" i="3" s="1"/>
  <c r="G29" i="3"/>
  <c r="F19" i="2"/>
  <c r="K2" i="1"/>
  <c r="K7" i="1"/>
  <c r="K6" i="1"/>
  <c r="K5" i="1"/>
  <c r="K4" i="1"/>
  <c r="N12" i="2" l="1"/>
  <c r="F61" i="2"/>
  <c r="H19" i="2"/>
  <c r="F20" i="2"/>
  <c r="H20" i="2" s="1"/>
  <c r="G21" i="3"/>
  <c r="H29" i="3" s="1"/>
  <c r="I29" i="3" s="1"/>
  <c r="I13" i="3"/>
  <c r="G14" i="3"/>
  <c r="H14" i="3" s="1"/>
  <c r="N14" i="3" s="1"/>
  <c r="G30" i="3"/>
  <c r="O15" i="2" l="1"/>
  <c r="O10" i="2"/>
  <c r="O12" i="2"/>
  <c r="O14" i="2"/>
  <c r="O13" i="2"/>
  <c r="O11" i="2"/>
  <c r="G22" i="3"/>
  <c r="H30" i="3" s="1"/>
  <c r="I30" i="3" s="1"/>
  <c r="I14" i="3"/>
  <c r="G31" i="3"/>
  <c r="G15" i="3"/>
  <c r="H15" i="3" s="1"/>
  <c r="N15" i="3" s="1"/>
  <c r="F21" i="2"/>
  <c r="J21" i="2" l="1"/>
  <c r="K21" i="2" s="1"/>
  <c r="J20" i="2"/>
  <c r="K20" i="2" s="1"/>
  <c r="L20" i="2" s="1"/>
  <c r="R20" i="2" s="1"/>
  <c r="V20" i="2" s="1"/>
  <c r="M42" i="2" s="1"/>
  <c r="I20" i="2"/>
  <c r="N20" i="2" s="1"/>
  <c r="J19" i="2"/>
  <c r="K19" i="2" s="1"/>
  <c r="L19" i="2" s="1"/>
  <c r="I19" i="2"/>
  <c r="N19" i="2" s="1"/>
  <c r="K18" i="2"/>
  <c r="I18" i="2"/>
  <c r="H21" i="2"/>
  <c r="I21" i="2" s="1"/>
  <c r="N21" i="2" s="1"/>
  <c r="I15" i="3"/>
  <c r="G23" i="3"/>
  <c r="H31" i="3" s="1"/>
  <c r="I31" i="3" s="1"/>
  <c r="F22" i="2"/>
  <c r="O19" i="2" l="1"/>
  <c r="P19" i="2" s="1"/>
  <c r="T19" i="2" s="1"/>
  <c r="W19" i="2" s="1"/>
  <c r="O20" i="2"/>
  <c r="P18" i="2"/>
  <c r="V18" i="2"/>
  <c r="M40" i="2" s="1"/>
  <c r="R19" i="2"/>
  <c r="Q19" i="2"/>
  <c r="U19" i="2" s="1"/>
  <c r="H22" i="2"/>
  <c r="K26" i="3"/>
  <c r="N26" i="3" s="1"/>
  <c r="J18" i="3"/>
  <c r="K31" i="3"/>
  <c r="N31" i="3" s="1"/>
  <c r="J23" i="3"/>
  <c r="F23" i="2"/>
  <c r="V19" i="2" l="1"/>
  <c r="M41" i="2" s="1"/>
  <c r="F40" i="2"/>
  <c r="I22" i="2"/>
  <c r="N22" i="2" s="1"/>
  <c r="J22" i="2"/>
  <c r="K22" i="2" s="1"/>
  <c r="AA19" i="2"/>
  <c r="L21" i="2"/>
  <c r="O21" i="2" s="1"/>
  <c r="Q21" i="2"/>
  <c r="U21" i="2" s="1"/>
  <c r="L40" i="2"/>
  <c r="Q18" i="2"/>
  <c r="U18" i="2" s="1"/>
  <c r="Q20" i="2"/>
  <c r="U20" i="2" s="1"/>
  <c r="P20" i="2"/>
  <c r="T20" i="2" s="1"/>
  <c r="H23" i="2"/>
  <c r="K27" i="3"/>
  <c r="N27" i="3" s="1"/>
  <c r="J19" i="3"/>
  <c r="K28" i="3"/>
  <c r="N28" i="3" s="1"/>
  <c r="J20" i="3"/>
  <c r="I23" i="2" l="1"/>
  <c r="N23" i="2" s="1"/>
  <c r="J23" i="2"/>
  <c r="K23" i="2" s="1"/>
  <c r="R21" i="2"/>
  <c r="V21" i="2" s="1"/>
  <c r="M43" i="2" s="1"/>
  <c r="L22" i="2"/>
  <c r="R22" i="2" s="1"/>
  <c r="V22" i="2" s="1"/>
  <c r="M44" i="2" s="1"/>
  <c r="Q22" i="2"/>
  <c r="U22" i="2" s="1"/>
  <c r="T18" i="2"/>
  <c r="W20" i="2"/>
  <c r="AA20" i="2" s="1"/>
  <c r="G42" i="2"/>
  <c r="J50" i="2" s="1"/>
  <c r="J21" i="3"/>
  <c r="K29" i="3"/>
  <c r="N29" i="3" s="1"/>
  <c r="O22" i="2" l="1"/>
  <c r="AA18" i="2"/>
  <c r="G40" i="2"/>
  <c r="P21" i="2"/>
  <c r="T21" i="2" s="1"/>
  <c r="W21" i="2" s="1"/>
  <c r="AA21" i="2" s="1"/>
  <c r="F43" i="2"/>
  <c r="P22" i="2"/>
  <c r="T22" i="2" s="1"/>
  <c r="L23" i="2"/>
  <c r="R23" i="2" s="1"/>
  <c r="V23" i="2" s="1"/>
  <c r="M45" i="2" s="1"/>
  <c r="Q23" i="2"/>
  <c r="U23" i="2" s="1"/>
  <c r="K30" i="3"/>
  <c r="N30" i="3" s="1"/>
  <c r="J22" i="3"/>
  <c r="L42" i="2"/>
  <c r="J42" i="2" s="1"/>
  <c r="F42" i="2"/>
  <c r="F41" i="2"/>
  <c r="O23" i="2" l="1"/>
  <c r="H26" i="2"/>
  <c r="H40" i="2"/>
  <c r="F44" i="2"/>
  <c r="W22" i="2"/>
  <c r="AA22" i="2" s="1"/>
  <c r="H29" i="2"/>
  <c r="H30" i="2"/>
  <c r="H31" i="2"/>
  <c r="H34" i="2"/>
  <c r="H33" i="2"/>
  <c r="H32" i="2"/>
  <c r="L43" i="2"/>
  <c r="L44" i="2"/>
  <c r="L41" i="2"/>
  <c r="I40" i="2" l="1"/>
  <c r="F45" i="2"/>
  <c r="P23" i="2"/>
  <c r="H35" i="2"/>
  <c r="G41" i="2"/>
  <c r="J49" i="2" s="1"/>
  <c r="G43" i="2"/>
  <c r="J51" i="2" s="1"/>
  <c r="G44" i="2"/>
  <c r="J52" i="2" s="1"/>
  <c r="T23" i="2" l="1"/>
  <c r="L45" i="2"/>
  <c r="G56" i="2"/>
  <c r="H56" i="2" s="1"/>
  <c r="G57" i="2"/>
  <c r="H57" i="2" s="1"/>
  <c r="G58" i="2"/>
  <c r="H58" i="2" s="1"/>
  <c r="G59" i="2"/>
  <c r="H59" i="2" s="1"/>
  <c r="G61" i="2"/>
  <c r="H61" i="2" s="1"/>
  <c r="G60" i="2"/>
  <c r="H60" i="2" s="1"/>
  <c r="J44" i="2"/>
  <c r="J41" i="2"/>
  <c r="J43" i="2"/>
  <c r="H27" i="2"/>
  <c r="H28" i="2"/>
  <c r="H42" i="2"/>
  <c r="K50" i="2"/>
  <c r="K49" i="2"/>
  <c r="M49" i="2" s="1"/>
  <c r="K52" i="2"/>
  <c r="M52" i="2" s="1"/>
  <c r="N52" i="2" s="1"/>
  <c r="K51" i="2"/>
  <c r="M51" i="2" s="1"/>
  <c r="N49" i="2" l="1"/>
  <c r="N51" i="2"/>
  <c r="G45" i="2"/>
  <c r="W23" i="2"/>
  <c r="AA23" i="2" s="1"/>
  <c r="I45" i="2" s="1"/>
  <c r="L50" i="2"/>
  <c r="M50" i="2"/>
  <c r="N50" i="2" s="1"/>
  <c r="L51" i="2"/>
  <c r="L49" i="2"/>
  <c r="L52" i="2"/>
  <c r="H41" i="2"/>
  <c r="I41" i="2"/>
  <c r="I42" i="2"/>
  <c r="H43" i="2"/>
  <c r="I43" i="2"/>
  <c r="I44" i="2"/>
  <c r="H44" i="2"/>
  <c r="H45" i="2" l="1"/>
  <c r="H37" i="2"/>
  <c r="H36" i="2"/>
  <c r="J53" i="2"/>
  <c r="K53" i="2" s="1"/>
  <c r="J45" i="2"/>
  <c r="J48" i="2"/>
  <c r="K48" i="2" s="1"/>
  <c r="M48" i="2" s="1"/>
  <c r="M53" i="2" l="1"/>
  <c r="N53" i="2" s="1"/>
  <c r="L53" i="2"/>
  <c r="J40" i="2"/>
  <c r="N48" i="2" l="1"/>
  <c r="L48" i="2"/>
  <c r="O49" i="2" l="1"/>
  <c r="O50" i="2"/>
  <c r="O51" i="2"/>
  <c r="O52" i="2"/>
  <c r="O48" i="2"/>
  <c r="O53" i="2"/>
  <c r="K61" i="2" l="1"/>
  <c r="L61" i="2" s="1"/>
  <c r="M83" i="2" s="1"/>
  <c r="K60" i="2"/>
  <c r="L60" i="2" s="1"/>
  <c r="K58" i="2"/>
  <c r="L58" i="2" s="1"/>
  <c r="K56" i="2"/>
  <c r="L56" i="2" s="1"/>
  <c r="K59" i="2"/>
  <c r="L59" i="2" s="1"/>
  <c r="M81" i="2" s="1"/>
  <c r="K57" i="2"/>
  <c r="L57" i="2" s="1"/>
  <c r="M79" i="2" s="1"/>
  <c r="M82" i="2"/>
  <c r="M80" i="2"/>
  <c r="M78" i="2"/>
  <c r="F79" i="2" l="1"/>
  <c r="F82" i="2"/>
  <c r="F80" i="2"/>
  <c r="F83" i="2"/>
  <c r="F81" i="2"/>
  <c r="F78" i="2"/>
  <c r="L83" i="2" l="1"/>
  <c r="L80" i="2"/>
  <c r="L78" i="2"/>
  <c r="L82" i="2"/>
  <c r="L81" i="2"/>
  <c r="L79" i="2"/>
  <c r="G82" i="2" l="1"/>
  <c r="J82" i="2" s="1"/>
  <c r="AA60" i="2"/>
  <c r="G78" i="2"/>
  <c r="J78" i="2" s="1"/>
  <c r="AA56" i="2"/>
  <c r="G79" i="2"/>
  <c r="J79" i="2" s="1"/>
  <c r="AA57" i="2"/>
  <c r="G80" i="2"/>
  <c r="J80" i="2" s="1"/>
  <c r="AA58" i="2"/>
  <c r="G81" i="2"/>
  <c r="J81" i="2" s="1"/>
  <c r="AA59" i="2"/>
  <c r="G83" i="2"/>
  <c r="J83" i="2" s="1"/>
  <c r="AA61" i="2"/>
  <c r="H78" i="2" l="1"/>
  <c r="H82" i="2"/>
  <c r="H83" i="2"/>
  <c r="H80" i="2"/>
  <c r="H81" i="2"/>
  <c r="H79" i="2"/>
  <c r="I80" i="2" l="1"/>
  <c r="H68" i="2"/>
  <c r="H69" i="2"/>
  <c r="H67" i="2"/>
  <c r="I82" i="2"/>
  <c r="H73" i="2"/>
  <c r="I83" i="2"/>
  <c r="H75" i="2"/>
  <c r="H74" i="2"/>
  <c r="I79" i="2"/>
  <c r="H66" i="2"/>
  <c r="H65" i="2"/>
  <c r="I81" i="2"/>
  <c r="H72" i="2"/>
  <c r="H71" i="2"/>
  <c r="H70" i="2"/>
  <c r="H64" i="2"/>
  <c r="I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J25" authorId="0" shapeId="0" xr:uid="{E99E70BD-23FF-42D5-93FA-0079BB7715FA}">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List>
</comments>
</file>

<file path=xl/sharedStrings.xml><?xml version="1.0" encoding="utf-8"?>
<sst xmlns="http://schemas.openxmlformats.org/spreadsheetml/2006/main" count="1066" uniqueCount="122">
  <si>
    <t>vehicle type</t>
  </si>
  <si>
    <t>drive</t>
  </si>
  <si>
    <t>stocks</t>
  </si>
  <si>
    <t>energy</t>
  </si>
  <si>
    <t>lv</t>
  </si>
  <si>
    <t>lt</t>
  </si>
  <si>
    <t>2w</t>
  </si>
  <si>
    <t>bev</t>
  </si>
  <si>
    <t>ice</t>
  </si>
  <si>
    <t>activity (passenger km)</t>
  </si>
  <si>
    <t>activity per stocks</t>
  </si>
  <si>
    <t>eff per vehicle</t>
  </si>
  <si>
    <t>Act</t>
  </si>
  <si>
    <t>Energy</t>
  </si>
  <si>
    <t>new v eff</t>
  </si>
  <si>
    <t>occupancy rate</t>
  </si>
  <si>
    <t>stock dist of activity</t>
  </si>
  <si>
    <t>transport type</t>
  </si>
  <si>
    <t>pass</t>
  </si>
  <si>
    <t>travel km</t>
  </si>
  <si>
    <t>new occupancy</t>
  </si>
  <si>
    <t>travel km per stock</t>
  </si>
  <si>
    <t>surplus stocks</t>
  </si>
  <si>
    <t>Year</t>
  </si>
  <si>
    <t>c</t>
  </si>
  <si>
    <t>Actvity total (sum for transport type)</t>
  </si>
  <si>
    <t>occupancy growth</t>
  </si>
  <si>
    <t>Dataset</t>
  </si>
  <si>
    <t>Year totals</t>
  </si>
  <si>
    <t>Change</t>
  </si>
  <si>
    <t>new v eff improvement</t>
  </si>
  <si>
    <t>act growth (whole economy) %</t>
  </si>
  <si>
    <t>act growth (transport type) abs</t>
  </si>
  <si>
    <t>Fuel mix change</t>
  </si>
  <si>
    <t>Fuel</t>
  </si>
  <si>
    <t>elec</t>
  </si>
  <si>
    <t>petrol</t>
  </si>
  <si>
    <t>Fuel mix</t>
  </si>
  <si>
    <t>energy use</t>
  </si>
  <si>
    <t>stock turnover</t>
  </si>
  <si>
    <t>total energy use</t>
  </si>
  <si>
    <t>New activity</t>
  </si>
  <si>
    <t>New stocks needed</t>
  </si>
  <si>
    <t>Surplus stocks</t>
  </si>
  <si>
    <t>avg eff per vehicle</t>
  </si>
  <si>
    <t>stock turnover rate adjusted</t>
  </si>
  <si>
    <t>stock turnover adjsutment (%)</t>
  </si>
  <si>
    <t>stock turnover rate</t>
  </si>
  <si>
    <t>air</t>
  </si>
  <si>
    <t>rail</t>
  </si>
  <si>
    <t>ship</t>
  </si>
  <si>
    <t>Biofuel mix</t>
  </si>
  <si>
    <t>phevg</t>
  </si>
  <si>
    <t>phevd</t>
  </si>
  <si>
    <t>diesel</t>
  </si>
  <si>
    <t>biofuel</t>
  </si>
  <si>
    <t>Share</t>
  </si>
  <si>
    <t>PHEV mix</t>
  </si>
  <si>
    <t>Drive</t>
  </si>
  <si>
    <t>g</t>
  </si>
  <si>
    <t>d</t>
  </si>
  <si>
    <t>cng</t>
  </si>
  <si>
    <t>fcev</t>
  </si>
  <si>
    <t>16_5_biogasoline</t>
  </si>
  <si>
    <t>16_7_bio_jet_kerosene</t>
  </si>
  <si>
    <t>16_x_hydrogen</t>
  </si>
  <si>
    <t>7_2_aviation_gasoline</t>
  </si>
  <si>
    <t>7_x_jet_fuel</t>
  </si>
  <si>
    <t>17_electricity</t>
  </si>
  <si>
    <t>8_1_natural_gas</t>
  </si>
  <si>
    <t>16_6_biodiesel</t>
  </si>
  <si>
    <t>7_7_gas_diesel_oil</t>
  </si>
  <si>
    <t>7_1_motor_gasoline</t>
  </si>
  <si>
    <t>7_9_lpg</t>
  </si>
  <si>
    <t>7_6_kerosene</t>
  </si>
  <si>
    <t>7_8_fuel_oil</t>
  </si>
  <si>
    <t>7_x_other_petroleum_products</t>
  </si>
  <si>
    <t>1_x_coal_thermal</t>
  </si>
  <si>
    <t>NA</t>
  </si>
  <si>
    <t>Original fuel</t>
  </si>
  <si>
    <t>new Fuel</t>
  </si>
  <si>
    <t>original_fuel</t>
  </si>
  <si>
    <t>Fuel mixes combined</t>
  </si>
  <si>
    <t>Fuel 1</t>
  </si>
  <si>
    <t>Fuel 2</t>
  </si>
  <si>
    <t>final Fuel</t>
  </si>
  <si>
    <t>while na or orignal fuel, set to previous ful column</t>
  </si>
  <si>
    <t>Share 1</t>
  </si>
  <si>
    <t>Share 2</t>
  </si>
  <si>
    <t>final share</t>
  </si>
  <si>
    <t>final share = share 1 *share 2</t>
  </si>
  <si>
    <t>then joinn this df onto the final df and times energy by fuel share</t>
  </si>
  <si>
    <t>biogasoline</t>
  </si>
  <si>
    <t>biodiesel</t>
  </si>
  <si>
    <t>Activity worth of stock turnover and surplus</t>
  </si>
  <si>
    <t>stock sales dist</t>
  </si>
  <si>
    <t>Adjustments</t>
  </si>
  <si>
    <t>Stock turnover and surplus total</t>
  </si>
  <si>
    <t>phev</t>
  </si>
  <si>
    <t>Fuel mixing</t>
  </si>
  <si>
    <t>fuel</t>
  </si>
  <si>
    <t>bio</t>
  </si>
  <si>
    <t>New energy use</t>
  </si>
  <si>
    <t>total energy use (travel km * efficiency)</t>
  </si>
  <si>
    <t>Stocks after turnover and surplus total</t>
  </si>
  <si>
    <t>travel km of new stocks</t>
  </si>
  <si>
    <t>Surplus stocks efficiency</t>
  </si>
  <si>
    <t>avg eff of vehicle in use</t>
  </si>
  <si>
    <t>Stocks in use from previous year</t>
  </si>
  <si>
    <t>Activity worth of stocks after turnover and surplus total</t>
  </si>
  <si>
    <t>Activity growth (for this transport type)</t>
  </si>
  <si>
    <t>Transport type sum of activity worth of stocks after turnover and surplus total</t>
  </si>
  <si>
    <t>Activity worth of new stocks</t>
  </si>
  <si>
    <t>% of transport type stocks worth of activity not used (transport type)</t>
  </si>
  <si>
    <t xml:space="preserve">Total surplus stocks worth of activity </t>
  </si>
  <si>
    <t>New activity total of stocks being used</t>
  </si>
  <si>
    <t>new travel km total of stocks being used</t>
  </si>
  <si>
    <t>Stocks being used</t>
  </si>
  <si>
    <t>travel km of surplus stocks</t>
  </si>
  <si>
    <t>Activity worth of extra stocks needed</t>
  </si>
  <si>
    <t>Activity worth of extra stocks remaining</t>
  </si>
  <si>
    <t>total energy use (travel km /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</si>
</sst>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9C5700"/>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EB9C"/>
      </patternFill>
    </fill>
    <fill>
      <patternFill patternType="solid">
        <fgColor theme="4" tint="0.59999389629810485"/>
        <bgColor indexed="64"/>
      </patternFill>
    </fill>
    <fill>
      <patternFill patternType="solid">
        <fgColor theme="6"/>
        <bgColor indexed="64"/>
      </patternFill>
    </fill>
    <fill>
      <patternFill patternType="solid">
        <fgColor theme="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5" fillId="6" borderId="0" applyNumberFormat="0" applyBorder="0" applyAlignment="0" applyProtection="0"/>
  </cellStyleXfs>
  <cellXfs count="17">
    <xf numFmtId="0" fontId="0" fillId="0" borderId="0" xfId="0"/>
    <xf numFmtId="0" fontId="0" fillId="3" borderId="0" xfId="0" applyFill="1"/>
    <xf numFmtId="0" fontId="0" fillId="4" borderId="0" xfId="0" applyFill="1"/>
    <xf numFmtId="0" fontId="0" fillId="5" borderId="0" xfId="0" applyFill="1"/>
    <xf numFmtId="0" fontId="2" fillId="2" borderId="1" xfId="1" applyFont="1"/>
    <xf numFmtId="0" fontId="6" fillId="0" borderId="0" xfId="0" applyFont="1"/>
    <xf numFmtId="0" fontId="2" fillId="0" borderId="0" xfId="1" applyFont="1" applyFill="1" applyBorder="1"/>
    <xf numFmtId="0" fontId="0" fillId="7" borderId="0" xfId="0" applyFill="1"/>
    <xf numFmtId="0" fontId="6" fillId="7" borderId="0" xfId="0" applyFont="1" applyFill="1"/>
    <xf numFmtId="0" fontId="0" fillId="8" borderId="0" xfId="0" applyFill="1"/>
    <xf numFmtId="0" fontId="5" fillId="8" borderId="0" xfId="2" applyFill="1"/>
    <xf numFmtId="0" fontId="0" fillId="9" borderId="0" xfId="0" applyFill="1"/>
    <xf numFmtId="0" fontId="6" fillId="9" borderId="0" xfId="0" applyFont="1" applyFill="1"/>
    <xf numFmtId="0" fontId="7" fillId="9" borderId="0" xfId="1" applyFont="1" applyFill="1" applyBorder="1"/>
    <xf numFmtId="0" fontId="5" fillId="0" borderId="0" xfId="2" applyFill="1"/>
    <xf numFmtId="0" fontId="7" fillId="0" borderId="0" xfId="1" applyFont="1" applyFill="1" applyBorder="1"/>
    <xf numFmtId="0" fontId="7" fillId="0" borderId="0" xfId="0" applyFont="1"/>
  </cellXfs>
  <cellStyles count="3">
    <cellStyle name="Neutral" xfId="2"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172643</xdr:rowOff>
    </xdr:from>
    <xdr:to>
      <xdr:col>14</xdr:col>
      <xdr:colOff>562835</xdr:colOff>
      <xdr:row>94</xdr:row>
      <xdr:rowOff>162273</xdr:rowOff>
    </xdr:to>
    <xdr:sp macro="" textlink="">
      <xdr:nvSpPr>
        <xdr:cNvPr id="2" name="TextBox 1">
          <a:extLst>
            <a:ext uri="{FF2B5EF4-FFF2-40B4-BE49-F238E27FC236}">
              <a16:creationId xmlns:a16="http://schemas.microsoft.com/office/drawing/2014/main" id="{29AD97B6-56AD-42DE-A364-E6A2A8844EEA}"/>
            </a:ext>
          </a:extLst>
        </xdr:cNvPr>
        <xdr:cNvSpPr txBox="1"/>
      </xdr:nvSpPr>
      <xdr:spPr>
        <a:xfrm>
          <a:off x="0" y="8675747"/>
          <a:ext cx="19080796" cy="8496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How to represent an increase</a:t>
          </a:r>
          <a:r>
            <a:rPr lang="en-SG" sz="1100" baseline="0"/>
            <a:t> in sales by 10%?</a:t>
          </a:r>
        </a:p>
        <a:p>
          <a:r>
            <a:rPr lang="en-SG" sz="1100" baseline="0"/>
            <a:t>-we are going to want to produce changes like this to reflect wat economys want</a:t>
          </a:r>
        </a:p>
        <a:p>
          <a:endParaRPr lang="en-SG" sz="1100" baseline="0"/>
        </a:p>
        <a:p>
          <a:r>
            <a:rPr lang="en-SG" sz="1100" baseline="0"/>
            <a:t>option 2 is to change everything by its switching amount first and then reduce everything proprtionally so it makes 1. Mathematically the effect is ?reducing the effect of the changes? - you also have a chance to get negatives. maybe some much more ismple method neds to be found?</a:t>
          </a:r>
        </a:p>
        <a:p>
          <a:endParaRPr lang="en-SG" sz="1100" baseline="0"/>
        </a:p>
        <a:p>
          <a:r>
            <a:rPr lang="en-SG" sz="1100"/>
            <a:t>wat if</a:t>
          </a:r>
          <a:r>
            <a:rPr lang="en-SG" sz="1100" baseline="0"/>
            <a:t> i adjsut weverything then just ?normalize evberything to sum to 1?</a:t>
          </a:r>
        </a:p>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Swtiching (essentially positive turnover? or 'sales focus')</a:t>
          </a:r>
        </a:p>
        <a:p>
          <a:pPr lvl="1"/>
          <a:r>
            <a:rPr lang="en-SG" sz="1100" baseline="0"/>
            <a:t>Stock turnover</a:t>
          </a:r>
        </a:p>
        <a:p>
          <a:pPr lvl="1"/>
          <a:r>
            <a:rPr lang="en-SG" sz="1100" baseline="0"/>
            <a:t>new v eff</a:t>
          </a:r>
        </a:p>
        <a:p>
          <a:pPr lvl="1"/>
          <a:r>
            <a:rPr lang="en-SG" sz="1100" baseline="0"/>
            <a:t>fuel mix change (perhaps use a distribution method like for switching to keep sum of fuel mix to 1 for each drive type)</a:t>
          </a:r>
        </a:p>
        <a:p>
          <a:pPr lvl="1"/>
          <a:endParaRPr lang="en-SG" sz="1100" baseline="0"/>
        </a:p>
        <a:p>
          <a:pPr lvl="0"/>
          <a:r>
            <a:rPr lang="en-SG" sz="1100" u="sng" baseline="0"/>
            <a:t>Will remain constant always</a:t>
          </a:r>
        </a:p>
        <a:p>
          <a:pPr lvl="1"/>
          <a:r>
            <a:rPr lang="en-SG" sz="1100" baseline="0"/>
            <a:t>travel km per stock</a:t>
          </a:r>
        </a:p>
        <a:p>
          <a:pPr lvl="1"/>
          <a:endParaRPr lang="en-SG" sz="1100" baseline="0"/>
        </a:p>
        <a:p>
          <a:pPr lvl="0"/>
          <a:r>
            <a:rPr lang="en-SG" sz="1100" u="sng" baseline="0"/>
            <a:t>Being adjusted by outside factors:</a:t>
          </a:r>
        </a:p>
        <a:p>
          <a:pPr lvl="1"/>
          <a:r>
            <a:rPr lang="en-SG" sz="1100" baseline="0"/>
            <a:t>Activity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new stock dist of activity doesnt have to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endParaRPr lang="en-SG" sz="1100" baseline="0"/>
        </a:p>
        <a:p>
          <a:pPr lvl="0"/>
          <a:endParaRPr lang="en-SG" sz="1100" baseline="0"/>
        </a:p>
        <a:p>
          <a:pPr lvl="0"/>
          <a:r>
            <a:rPr lang="en-SG" sz="1100" u="sng" baseline="0"/>
            <a:t>To do</a:t>
          </a:r>
          <a:r>
            <a:rPr lang="en-SG" sz="1100" baseline="0"/>
            <a:t>:</a:t>
          </a:r>
        </a:p>
        <a:p>
          <a:pPr lvl="0"/>
          <a:r>
            <a:rPr lang="en-SG" sz="1100" baseline="0"/>
            <a:t>how to design a better fuel mix system than hugh was using?</a:t>
          </a:r>
        </a:p>
        <a:p>
          <a:pPr lvl="0"/>
          <a:r>
            <a:rPr lang="en-SG" sz="1100" baseline="0"/>
            <a:t>is freight diff in any way?</a:t>
          </a:r>
        </a:p>
        <a:p>
          <a:pPr lvl="0"/>
          <a:r>
            <a:rPr lang="en-SG" sz="1100" baseline="0"/>
            <a:t>making it easier for user to estimate correct adjustments?</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endParaRPr lang="en-SG" sz="1100"/>
        </a:p>
      </xdr:txBody>
    </xdr:sp>
    <xdr:clientData/>
  </xdr:twoCellAnchor>
  <xdr:twoCellAnchor>
    <xdr:from>
      <xdr:col>14</xdr:col>
      <xdr:colOff>904113</xdr:colOff>
      <xdr:row>41</xdr:row>
      <xdr:rowOff>38672</xdr:rowOff>
    </xdr:from>
    <xdr:to>
      <xdr:col>17</xdr:col>
      <xdr:colOff>100888</xdr:colOff>
      <xdr:row>83</xdr:row>
      <xdr:rowOff>38672</xdr:rowOff>
    </xdr:to>
    <xdr:sp macro="" textlink="">
      <xdr:nvSpPr>
        <xdr:cNvPr id="3" name="TextBox 2">
          <a:extLst>
            <a:ext uri="{FF2B5EF4-FFF2-40B4-BE49-F238E27FC236}">
              <a16:creationId xmlns:a16="http://schemas.microsoft.com/office/drawing/2014/main" id="{2297B046-AF3B-449E-AF00-F1648380623D}"/>
            </a:ext>
          </a:extLst>
        </xdr:cNvPr>
        <xdr:cNvSpPr txBox="1"/>
      </xdr:nvSpPr>
      <xdr:spPr>
        <a:xfrm>
          <a:off x="19422074" y="7458647"/>
          <a:ext cx="3787825" cy="760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Activity growth &gt;</a:t>
          </a:r>
          <a:r>
            <a:rPr lang="en-US" sz="1100" baseline="0"/>
            <a:t> new stocks needed &gt; sales determined by amount aof activity that is demanded. this is determined by sales dist adn changes to activity dynamics themselves?</a:t>
          </a:r>
        </a:p>
        <a:p>
          <a:r>
            <a:rPr lang="en-US" sz="1100" baseline="0"/>
            <a:t> &gt; sales cover for turnover, but also reduced by surpus stocks.</a:t>
          </a:r>
        </a:p>
        <a:p>
          <a:endParaRPr lang="en-US" sz="1100" baseline="0"/>
        </a:p>
        <a:p>
          <a:r>
            <a:rPr lang="en-US" sz="1100" baseline="0"/>
            <a:t>change in activity:</a:t>
          </a:r>
        </a:p>
        <a:p>
          <a:r>
            <a:rPr lang="en-US" sz="1100" baseline="0"/>
            <a:t>X new activity in passenger transport required</a:t>
          </a:r>
        </a:p>
        <a:p>
          <a:r>
            <a:rPr lang="en-US" sz="1100" baseline="0"/>
            <a:t>activity is occupancy times travel km.</a:t>
          </a:r>
        </a:p>
        <a:p>
          <a:r>
            <a:rPr lang="en-US" sz="1100" baseline="0"/>
            <a:t>occupancy changes every year, and therefore total travel km does too, but travel km per stock remains the same</a:t>
          </a:r>
        </a:p>
        <a:p>
          <a:r>
            <a:rPr lang="en-US" sz="1100" baseline="0"/>
            <a:t>so then we need to condsider we'll have too many or little stocks for the required travel km. &gt; we will use this later</a:t>
          </a:r>
        </a:p>
        <a:p>
          <a:endParaRPr lang="en-US" sz="1100" baseline="0"/>
        </a:p>
        <a:p>
          <a:r>
            <a:rPr lang="en-US" sz="1100" baseline="0"/>
            <a:t>X new activity is portioned out according to the stock dist og activity, which is affected by switching each year.</a:t>
          </a:r>
        </a:p>
        <a:p>
          <a:r>
            <a:rPr lang="en-US" sz="1100" baseline="0"/>
            <a:t>SO we now have x new activity in each type of V/Drive combination. </a:t>
          </a:r>
        </a:p>
        <a:p>
          <a:r>
            <a:rPr lang="en-US" sz="1100" baseline="0"/>
            <a:t>Add x to last years activity to fid total activity that is needed to be satisfied by stocks</a:t>
          </a:r>
        </a:p>
        <a:p>
          <a:endParaRPr lang="en-US" sz="1100" baseline="0"/>
        </a:p>
        <a:p>
          <a:r>
            <a:rPr lang="en-US" sz="1100" baseline="0"/>
            <a:t>Now calcualte total travel km needed to be satisfied by stocks using occupancy </a:t>
          </a:r>
        </a:p>
        <a:p>
          <a:endParaRPr lang="en-US" sz="1100" baseline="0"/>
        </a:p>
        <a:p>
          <a:r>
            <a:rPr lang="en-US" sz="1100" baseline="0"/>
            <a:t>And then using the constant rate of travel km per stock, calcualte the amount of stocks needed</a:t>
          </a:r>
        </a:p>
        <a:p>
          <a:endParaRPr lang="en-US" sz="1100" baseline="0"/>
        </a:p>
        <a:p>
          <a:r>
            <a:rPr lang="en-US" sz="1100" baseline="0"/>
            <a:t> &gt; could i add in surplus here by calcuating tral km from occ now, or later</a:t>
          </a:r>
        </a:p>
        <a:p>
          <a:r>
            <a:rPr lang="en-US" sz="1100" baseline="0"/>
            <a:t>We have to conisder the turnover rate of vehicles, so these cause a %drop in the amount of stocks available (previous to conisdering the amount of stocks needed) in each v/drove type combination. </a:t>
          </a:r>
        </a:p>
        <a:p>
          <a:r>
            <a:rPr lang="en-US" sz="1100" baseline="0"/>
            <a:t>We now calcualte how many new stocks are needed to satisfy the new level of activity required. This is done by: (x+current_activity)/new_occupany=travel_km required &gt; travel_km / travel_km_per_stock = stocks_needed. new stocks = </a:t>
          </a:r>
          <a:r>
            <a:rPr lang="en-US" sz="1100" baseline="0">
              <a:solidFill>
                <a:schemeClr val="dk1"/>
              </a:solidFill>
              <a:effectLst/>
              <a:latin typeface="+mn-lt"/>
              <a:ea typeface="+mn-ea"/>
              <a:cs typeface="+mn-cs"/>
            </a:rPr>
            <a:t>stocks_needed - </a:t>
          </a:r>
          <a:r>
            <a:rPr lang="en-US" sz="1100" baseline="0"/>
            <a:t>total_stocks_last_year + turnover . </a:t>
          </a:r>
        </a:p>
        <a:p>
          <a:r>
            <a:rPr lang="en-US" sz="1100" baseline="0"/>
            <a:t>.</a:t>
          </a:r>
          <a:r>
            <a:rPr lang="en-US" sz="1100" b="1" baseline="0"/>
            <a:t> if we have too many stocks i dont know what happens? </a:t>
          </a:r>
          <a:r>
            <a:rPr lang="en-US" sz="1100" b="0" baseline="0"/>
            <a:t>but if we dont have enough stocks, then this is the amount of new stocks needed.</a:t>
          </a:r>
        </a:p>
        <a:p>
          <a:endParaRPr lang="en-US" sz="1100" b="0" baseline="0">
            <a:solidFill>
              <a:srgbClr val="FF0000"/>
            </a:solidFill>
          </a:endParaRPr>
        </a:p>
        <a:p>
          <a:r>
            <a:rPr lang="en-US" sz="1100" b="0" baseline="0">
              <a:solidFill>
                <a:srgbClr val="FF0000"/>
              </a:solidFill>
            </a:rPr>
            <a:t>I dont know if the toal activity growth will add up to the actual activity growth though?</a:t>
          </a:r>
          <a:endParaRPr lang="en-US" sz="1100" b="1" baseline="0">
            <a:solidFill>
              <a:srgbClr val="FF0000"/>
            </a:solidFill>
          </a:endParaRPr>
        </a:p>
      </xdr:txBody>
    </xdr:sp>
    <xdr:clientData/>
  </xdr:twoCellAnchor>
  <xdr:twoCellAnchor>
    <xdr:from>
      <xdr:col>1</xdr:col>
      <xdr:colOff>46264</xdr:colOff>
      <xdr:row>40</xdr:row>
      <xdr:rowOff>20411</xdr:rowOff>
    </xdr:from>
    <xdr:to>
      <xdr:col>5</xdr:col>
      <xdr:colOff>273504</xdr:colOff>
      <xdr:row>52</xdr:row>
      <xdr:rowOff>6804</xdr:rowOff>
    </xdr:to>
    <xdr:sp macro="" textlink="">
      <xdr:nvSpPr>
        <xdr:cNvPr id="4" name="TextBox 3">
          <a:extLst>
            <a:ext uri="{FF2B5EF4-FFF2-40B4-BE49-F238E27FC236}">
              <a16:creationId xmlns:a16="http://schemas.microsoft.com/office/drawing/2014/main" id="{7C574E99-3591-BD5A-A9F3-7DE4BBC13464}"/>
            </a:ext>
          </a:extLst>
        </xdr:cNvPr>
        <xdr:cNvSpPr txBox="1"/>
      </xdr:nvSpPr>
      <xdr:spPr>
        <a:xfrm>
          <a:off x="703489" y="7259411"/>
          <a:ext cx="2856140" cy="215809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test out setting all adjustments to 1?</a:t>
          </a:r>
        </a:p>
      </xdr:txBody>
    </xdr:sp>
    <xdr:clientData/>
  </xdr:twoCellAnchor>
  <xdr:twoCellAnchor>
    <xdr:from>
      <xdr:col>4</xdr:col>
      <xdr:colOff>152400</xdr:colOff>
      <xdr:row>1</xdr:row>
      <xdr:rowOff>38100</xdr:rowOff>
    </xdr:from>
    <xdr:to>
      <xdr:col>11</xdr:col>
      <xdr:colOff>847725</xdr:colOff>
      <xdr:row>17</xdr:row>
      <xdr:rowOff>28575</xdr:rowOff>
    </xdr:to>
    <xdr:sp macro="" textlink="">
      <xdr:nvSpPr>
        <xdr:cNvPr id="5" name="TextBox 4">
          <a:extLst>
            <a:ext uri="{FF2B5EF4-FFF2-40B4-BE49-F238E27FC236}">
              <a16:creationId xmlns:a16="http://schemas.microsoft.com/office/drawing/2014/main" id="{DEEACC02-CED7-4E03-A4C4-D5A9AD3E0D98}"/>
            </a:ext>
          </a:extLst>
        </xdr:cNvPr>
        <xdr:cNvSpPr txBox="1"/>
      </xdr:nvSpPr>
      <xdr:spPr>
        <a:xfrm>
          <a:off x="2590800" y="22860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 this model for non-road is just the same as the road model but with stocks set to 1 and no changes to the stock levels each year.</a:t>
          </a:r>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91</xdr:row>
      <xdr:rowOff>172643</xdr:rowOff>
    </xdr:from>
    <xdr:to>
      <xdr:col>13</xdr:col>
      <xdr:colOff>562835</xdr:colOff>
      <xdr:row>138</xdr:row>
      <xdr:rowOff>162273</xdr:rowOff>
    </xdr:to>
    <xdr:sp macro="" textlink="">
      <xdr:nvSpPr>
        <xdr:cNvPr id="2" name="TextBox 1">
          <a:extLst>
            <a:ext uri="{FF2B5EF4-FFF2-40B4-BE49-F238E27FC236}">
              <a16:creationId xmlns:a16="http://schemas.microsoft.com/office/drawing/2014/main" id="{3610FF23-0C7C-4A57-2A4E-6BD355300C9C}"/>
            </a:ext>
          </a:extLst>
        </xdr:cNvPr>
        <xdr:cNvSpPr txBox="1"/>
      </xdr:nvSpPr>
      <xdr:spPr>
        <a:xfrm>
          <a:off x="0" y="8678468"/>
          <a:ext cx="19079435" cy="8495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aseline="0"/>
            <a:t>These are old notes, might not be correct:</a:t>
          </a:r>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Stock turnover</a:t>
          </a:r>
        </a:p>
        <a:p>
          <a:pPr lvl="1"/>
          <a:r>
            <a:rPr lang="en-SG" sz="1100" baseline="0"/>
            <a:t>new v eff</a:t>
          </a:r>
        </a:p>
        <a:p>
          <a:pPr lvl="1"/>
          <a:r>
            <a:rPr lang="en-SG" sz="1100" baseline="0"/>
            <a:t>fuel mix </a:t>
          </a:r>
        </a:p>
        <a:p>
          <a:pPr lvl="1"/>
          <a:r>
            <a:rPr lang="en-SG" sz="1100" baseline="0"/>
            <a:t>stock sales dist</a:t>
          </a:r>
        </a:p>
        <a:p>
          <a:pPr lvl="0"/>
          <a:r>
            <a:rPr lang="en-SG" sz="1100" u="sng" baseline="0"/>
            <a:t>Will remain constant always</a:t>
          </a:r>
        </a:p>
        <a:p>
          <a:pPr lvl="1"/>
          <a:r>
            <a:rPr lang="en-SG" sz="1100" baseline="0"/>
            <a:t>travel km per stock (if it did change it would be because of price/wealth)</a:t>
          </a:r>
        </a:p>
        <a:p>
          <a:pPr lvl="1"/>
          <a:endParaRPr lang="en-SG" sz="1100" baseline="0"/>
        </a:p>
        <a:p>
          <a:pPr lvl="0"/>
          <a:r>
            <a:rPr lang="en-SG" sz="1100" u="sng" baseline="0"/>
            <a:t>Being adjusted by outside factors:</a:t>
          </a:r>
        </a:p>
        <a:p>
          <a:pPr lvl="1"/>
          <a:r>
            <a:rPr lang="en-SG" sz="1100" baseline="0"/>
            <a:t>Activity growth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stock sales dist doesnt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p>
        <a:p>
          <a:pPr lvl="1"/>
          <a:r>
            <a:rPr lang="en-US" sz="1100" b="0" i="0" u="none" strike="noStrike" baseline="0">
              <a:solidFill>
                <a:schemeClr val="dk1"/>
              </a:solidFill>
              <a:effectLst/>
              <a:latin typeface="+mn-lt"/>
              <a:ea typeface="+mn-ea"/>
              <a:cs typeface="+mn-cs"/>
            </a:rPr>
            <a:t>Different things happen if there is negative growth. essentially stock sales dont have any effect, because there wouldnt be any new vehicles purchased (unless it is because of turnover, although turnover could also be &lt;0 because of surplus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r>
            <a:rPr lang="en-SG" sz="1100" baseline="0"/>
            <a:t>etc</a:t>
          </a:r>
        </a:p>
        <a:p>
          <a:pPr lvl="0"/>
          <a:endParaRPr lang="en-SG" sz="1100" baseline="0"/>
        </a:p>
        <a:p>
          <a:pPr lvl="0"/>
          <a:r>
            <a:rPr lang="en-SG" sz="1100" u="sng" baseline="0"/>
            <a:t>To do</a:t>
          </a:r>
          <a:r>
            <a:rPr lang="en-SG" sz="1100" baseline="0"/>
            <a:t>:</a:t>
          </a:r>
        </a:p>
        <a:p>
          <a:pPr lvl="0"/>
          <a:r>
            <a:rPr lang="en-SG" sz="1100" baseline="0"/>
            <a:t>is the way freight should be done diff in any way?</a:t>
          </a:r>
        </a:p>
        <a:p>
          <a:pPr lvl="0"/>
          <a:r>
            <a:rPr lang="en-SG" sz="1100" baseline="0"/>
            <a:t>is it best for non-road to be treated ass if stocks  = 1 and there is no turnover etc (see freight sheet)</a:t>
          </a:r>
        </a:p>
        <a:p>
          <a:pPr lvl="0"/>
          <a:r>
            <a:rPr lang="en-SG" sz="1100" baseline="0"/>
            <a:t>making it easier for user to estimate input data like stock sales dist</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r>
            <a:rPr lang="en-SG" sz="1100"/>
            <a:t>-any point in estimating activitry growth idfferently for diff transport types</a:t>
          </a:r>
        </a:p>
      </xdr:txBody>
    </xdr:sp>
    <xdr:clientData/>
  </xdr:twoCellAnchor>
  <xdr:twoCellAnchor>
    <xdr:from>
      <xdr:col>13</xdr:col>
      <xdr:colOff>904113</xdr:colOff>
      <xdr:row>85</xdr:row>
      <xdr:rowOff>38672</xdr:rowOff>
    </xdr:from>
    <xdr:to>
      <xdr:col>16</xdr:col>
      <xdr:colOff>100888</xdr:colOff>
      <xdr:row>127</xdr:row>
      <xdr:rowOff>38672</xdr:rowOff>
    </xdr:to>
    <xdr:sp macro="" textlink="">
      <xdr:nvSpPr>
        <xdr:cNvPr id="3" name="TextBox 2">
          <a:extLst>
            <a:ext uri="{FF2B5EF4-FFF2-40B4-BE49-F238E27FC236}">
              <a16:creationId xmlns:a16="http://schemas.microsoft.com/office/drawing/2014/main" id="{FBD0525B-C576-FD19-6E88-77AE76840A44}"/>
            </a:ext>
          </a:extLst>
        </xdr:cNvPr>
        <xdr:cNvSpPr txBox="1"/>
      </xdr:nvSpPr>
      <xdr:spPr>
        <a:xfrm>
          <a:off x="18094231" y="7438093"/>
          <a:ext cx="3728670" cy="7579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baseline="0">
            <a:solidFill>
              <a:srgbClr val="FF0000"/>
            </a:solidFill>
          </a:endParaRPr>
        </a:p>
      </xdr:txBody>
    </xdr:sp>
    <xdr:clientData/>
  </xdr:twoCellAnchor>
  <xdr:twoCellAnchor>
    <xdr:from>
      <xdr:col>8</xdr:col>
      <xdr:colOff>403412</xdr:colOff>
      <xdr:row>23</xdr:row>
      <xdr:rowOff>134469</xdr:rowOff>
    </xdr:from>
    <xdr:to>
      <xdr:col>10</xdr:col>
      <xdr:colOff>347383</xdr:colOff>
      <xdr:row>35</xdr:row>
      <xdr:rowOff>89646</xdr:rowOff>
    </xdr:to>
    <xdr:sp macro="" textlink="">
      <xdr:nvSpPr>
        <xdr:cNvPr id="7" name="TextBox 6">
          <a:extLst>
            <a:ext uri="{FF2B5EF4-FFF2-40B4-BE49-F238E27FC236}">
              <a16:creationId xmlns:a16="http://schemas.microsoft.com/office/drawing/2014/main" id="{FA78F116-EEFC-C452-2E23-2B397FA3EAF7}"/>
            </a:ext>
          </a:extLst>
        </xdr:cNvPr>
        <xdr:cNvSpPr txBox="1"/>
      </xdr:nvSpPr>
      <xdr:spPr>
        <a:xfrm>
          <a:off x="10477500" y="4515969"/>
          <a:ext cx="5737412" cy="22411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sheet is intended to help understand the transport model programmed in python</a:t>
          </a:r>
          <a:r>
            <a:rPr lang="en-SG" sz="1100" baseline="0"/>
            <a:t> by giving a simulation of the process for a couple of years. </a:t>
          </a:r>
        </a:p>
        <a:p>
          <a:endParaRPr lang="en-SG" sz="1100" baseline="0"/>
        </a:p>
        <a:p>
          <a:r>
            <a:rPr lang="en-SG" sz="1100" baseline="0"/>
            <a:t>Color legend:</a:t>
          </a:r>
        </a:p>
        <a:p>
          <a:r>
            <a:rPr lang="en-SG" sz="1100" baseline="0"/>
            <a:t>Yellow = Values that the user can change</a:t>
          </a:r>
        </a:p>
        <a:p>
          <a:r>
            <a:rPr lang="en-SG" sz="1100" baseline="0"/>
            <a:t>Green = Values that can be tricky to understand</a:t>
          </a:r>
        </a:p>
        <a:p>
          <a:r>
            <a:rPr lang="en-SG" sz="1100"/>
            <a:t>light blue</a:t>
          </a:r>
          <a:r>
            <a:rPr lang="en-SG" sz="1100" baseline="0"/>
            <a:t> = values its expected that will be used by others</a:t>
          </a:r>
        </a:p>
        <a:p>
          <a:r>
            <a:rPr lang="en-SG" sz="1100" baseline="0"/>
            <a:t>grey = values that are constant</a:t>
          </a:r>
        </a:p>
        <a:p>
          <a:endParaRPr lang="en-SG" sz="1100" baseline="0"/>
        </a:p>
        <a:p>
          <a:r>
            <a:rPr lang="en-SG" sz="1100" baseline="0"/>
            <a:t>Please note that im not sure this simulation will output the exact same as the python model. It is always best to trust the outputs from teh python model.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6</xdr:row>
      <xdr:rowOff>104775</xdr:rowOff>
    </xdr:from>
    <xdr:to>
      <xdr:col>24</xdr:col>
      <xdr:colOff>95250</xdr:colOff>
      <xdr:row>22</xdr:row>
      <xdr:rowOff>95250</xdr:rowOff>
    </xdr:to>
    <xdr:sp macro="" textlink="">
      <xdr:nvSpPr>
        <xdr:cNvPr id="2" name="TextBox 1">
          <a:extLst>
            <a:ext uri="{FF2B5EF4-FFF2-40B4-BE49-F238E27FC236}">
              <a16:creationId xmlns:a16="http://schemas.microsoft.com/office/drawing/2014/main" id="{72E9306C-F166-57D8-7AE2-46923DE49B82}"/>
            </a:ext>
          </a:extLst>
        </xdr:cNvPr>
        <xdr:cNvSpPr txBox="1"/>
      </xdr:nvSpPr>
      <xdr:spPr>
        <a:xfrm>
          <a:off x="3905250" y="1247775"/>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762000</xdr:colOff>
      <xdr:row>4</xdr:row>
      <xdr:rowOff>133350</xdr:rowOff>
    </xdr:from>
    <xdr:to>
      <xdr:col>23</xdr:col>
      <xdr:colOff>57150</xdr:colOff>
      <xdr:row>20</xdr:row>
      <xdr:rowOff>123825</xdr:rowOff>
    </xdr:to>
    <xdr:sp macro="" textlink="">
      <xdr:nvSpPr>
        <xdr:cNvPr id="2" name="TextBox 1">
          <a:extLst>
            <a:ext uri="{FF2B5EF4-FFF2-40B4-BE49-F238E27FC236}">
              <a16:creationId xmlns:a16="http://schemas.microsoft.com/office/drawing/2014/main" id="{8F08009C-9708-4481-846C-2F79BD94F6F0}"/>
            </a:ext>
          </a:extLst>
        </xdr:cNvPr>
        <xdr:cNvSpPr txBox="1"/>
      </xdr:nvSpPr>
      <xdr:spPr>
        <a:xfrm>
          <a:off x="7115175" y="8953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xdr:colOff>
      <xdr:row>1</xdr:row>
      <xdr:rowOff>114300</xdr:rowOff>
    </xdr:from>
    <xdr:to>
      <xdr:col>24</xdr:col>
      <xdr:colOff>104775</xdr:colOff>
      <xdr:row>32</xdr:row>
      <xdr:rowOff>47625</xdr:rowOff>
    </xdr:to>
    <xdr:sp macro="" textlink="">
      <xdr:nvSpPr>
        <xdr:cNvPr id="2" name="TextBox 1">
          <a:extLst>
            <a:ext uri="{FF2B5EF4-FFF2-40B4-BE49-F238E27FC236}">
              <a16:creationId xmlns:a16="http://schemas.microsoft.com/office/drawing/2014/main" id="{9362ACFD-A952-DB75-94E8-C5F15A878815}"/>
            </a:ext>
          </a:extLst>
        </xdr:cNvPr>
        <xdr:cNvSpPr txBox="1"/>
      </xdr:nvSpPr>
      <xdr:spPr>
        <a:xfrm>
          <a:off x="1390650" y="295275"/>
          <a:ext cx="14487525" cy="554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chose not to use the intensity of different fuel types energy use becausei thought that the efficiency of drive type covered this. The fuel mixing data for the demand side should therefore consider the total energy used, rather than total km requried for each fuel type.</a:t>
          </a:r>
        </a:p>
        <a:p>
          <a:endParaRPr lang="en-US" sz="1100" baseline="0"/>
        </a:p>
        <a:p>
          <a:r>
            <a:rPr lang="en-US" sz="1100" baseline="0"/>
            <a:t>-i can get a lot of useful data from here i think: https://datasource.kapsarc.org/explore/?sort=modified&amp;refine.theme=Transportation&amp;disjunctive.theme&amp;disjunctive.country&amp;disjunctive.iso-region&amp;disjunctive.publisher&amp;disjunctive.keyword</a:t>
          </a:r>
        </a:p>
        <a:p>
          <a:endParaRPr lang="en-US" sz="1100" baseline="0"/>
        </a:p>
        <a:p>
          <a:r>
            <a:rPr lang="en-US" sz="1100" baseline="0"/>
            <a:t>-can use this apper to inform language for descriving the model when i write public documents: chrome-extension://efaidnbmnnnibpcajpcglclefindmkaj/https://pdf.sciencedirectassets.com/271737/1-s2.0-S1361920917X00060/1-s2.0-S1361920916301651/Sonia_Yeh_energy_use_2016.pdf?X-Amz-Security-Token=IQoJb3JpZ2luX2VjEJ3%2F%2F%2F%2F%2F%2F%2F%2F%2F%2FwEaCXVzLWVhc3QtMSJHMEUCIQCB5e0ZzsPxzSEmkZsNFElT9EPCei3NDbWJqVG0kKm34AIgS4TtC%2Bx4Lwgoy8QkJt3pZtz2oAtr5NK7z0tgR6KdMkUq0gQIJhAFGgwwNTkwMDM1NDY4NjUiDJRzsjCfKwSQw2%2F%2BhCqvBAaXdfjGEeTqsU37eTCHJrbOMG3iebEpPT%2Fr8w1DlCJHv%2Bae3n1W9sIlhZLaIvtJwmPxgsBpULj0Obf3MQN7Q%2F9VM0C5ZVx8C475P9KbLJbb5vUNPIyVjiG6UebMTzQMWYf%2F%2BH6TWfvsiaV52kp%2B3%2FSgCRJO8Pf43EDgZMEg1CBoU6iGk5o3sopdxIY3Ix%2B4sukwmegDrrr4sSqeL0z3MZW7OCLGUdyMHm4h8as8u5JIs4eVenn9KEeADrGJ%2B3Kuzw3eMX9QK17AD%2Bs%2Fw9uY6v%2F4gvkL2IJrcfo5gie0%2F%2Fxihxi%2FRRHMdJAGB24EnU2Gxa7JzGveWr85DyMTokh7IRfX%2By895jzNloZPfVgQJ%2FtA6u9KmSgDgVKDN%2B9LFGTV80%2BKSnFViajVTaXrGnDlpjLik5RV%2BSd6UGZVpMdg3cRIyra2GDd7giu0fvmjaX%2BnI%2FS8RPz6CrwGQoXyXiDGDRI59uuef0NHJe3noDhJcbKEzYYbsEsE7311y%2Fz9LMlW6SeU9FPqp7g55h8pTPIQh92SngB0SGAFiPsd5NHB6pm43Lz03WRwZ5e%2BxIzcf7j4p3CCYc2UcNkU2oQ%2B3KtBGUu3A8gO1oCj%2B4MJdMMrxpPuIDxg6JaPeZxy3BHmzDHQw4MohiUycIfdPnJqzWP8phq5NRkyMg9hh8qe014v%2BMbj8y0rkgFtqzVYBBJlNe%2ByVVOb23YBDjUFjyO85yg6n09I4A%2BB%2FeC%2F5rWofOSBiHww%2FYKxmAY6qQF37Mizd3pSiGYcqxxGM7D9ibndd3uKiR9JOMjAOaCEX0vPjk5eEJtpUa8LKdF2DtvIkx2WyYkn%2FC3BIxkXF6vw%2BIZdS9ybyXm60SgIy0cHiwdymEgBF%2B3NcXGlhCdKQmkeeg54hotCQg2Gh3GUwZCUUMKB3bSzKNzg2FuojcVDLq%2BLsspRMgUkaVcwvQ5wS31F%2F2b5WqDiL0Wbl7uoXqnSwsK8tQPALDNN&amp;X-Amz-Algorithm=AWS4-HMAC-SHA256&amp;X-Amz-Date=20220829T043708Z&amp;X-Amz-SignedHeaders=host&amp;X-Amz-Expires=300&amp;X-Amz-Credential=ASIAQ3PHCVTY3S4O7FO5%2F20220829%2Fus-east-1%2Fs3%2Faws4_request&amp;X-Amz-Signature=72134d0497e3576daac9b37b181ae9f416acc68f6a0d9053f1040012cf6f5c70&amp;hash=f99696cf63542798c254e21a03d93dd7a6b6b5ec9e031b05bd0f906142227681&amp;host=68042c943591013ac2b2430a89b270f6af2c76d8dfd086a07176afe7c76c2c61&amp;pii=S1361920916301651&amp;tid=pdf-565076a7-5256-457a-98fb-e05f7d38e324&amp;sid=6b1da3889fd3394e234bb34942136a7015c0gxrqa&amp;type=client</a:t>
          </a:r>
        </a:p>
        <a:p>
          <a:endParaRPr lang="en-US" sz="1100" baseline="0"/>
        </a:p>
        <a:p>
          <a:endParaRPr lang="en-US" sz="1100"/>
        </a:p>
      </xdr:txBody>
    </xdr:sp>
    <xdr:clientData/>
  </xdr:twoCellAnchor>
  <xdr:twoCellAnchor>
    <xdr:from>
      <xdr:col>4</xdr:col>
      <xdr:colOff>200025</xdr:colOff>
      <xdr:row>4</xdr:row>
      <xdr:rowOff>95250</xdr:rowOff>
    </xdr:from>
    <xdr:to>
      <xdr:col>22</xdr:col>
      <xdr:colOff>47625</xdr:colOff>
      <xdr:row>20</xdr:row>
      <xdr:rowOff>85725</xdr:rowOff>
    </xdr:to>
    <xdr:sp macro="" textlink="">
      <xdr:nvSpPr>
        <xdr:cNvPr id="3" name="TextBox 2">
          <a:extLst>
            <a:ext uri="{FF2B5EF4-FFF2-40B4-BE49-F238E27FC236}">
              <a16:creationId xmlns:a16="http://schemas.microsoft.com/office/drawing/2014/main" id="{73655901-5829-4C74-A75D-771BF3C037AD}"/>
            </a:ext>
          </a:extLst>
        </xdr:cNvPr>
        <xdr:cNvSpPr txBox="1"/>
      </xdr:nvSpPr>
      <xdr:spPr>
        <a:xfrm>
          <a:off x="2638425" y="8572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C670-A36D-4112-A16B-93BADEA1BD4B}">
  <sheetPr>
    <tabColor theme="9"/>
  </sheetPr>
  <dimension ref="A1:BC39"/>
  <sheetViews>
    <sheetView workbookViewId="0">
      <selection activeCell="M21" sqref="M21"/>
    </sheetView>
  </sheetViews>
  <sheetFormatPr defaultRowHeight="14.6" x14ac:dyDescent="0.4"/>
  <cols>
    <col min="7" max="7" width="31.53515625" customWidth="1"/>
    <col min="8" max="8" width="22.53515625" customWidth="1"/>
    <col min="9" max="9" width="26.84375" customWidth="1"/>
    <col min="10" max="10" width="23" customWidth="1"/>
    <col min="11" max="11" width="29.53515625" customWidth="1"/>
    <col min="12" max="12" width="23.15234375" customWidth="1"/>
    <col min="13" max="13" width="25.3828125" customWidth="1"/>
    <col min="14" max="14" width="24.15234375" customWidth="1"/>
    <col min="15" max="15" width="21.3046875" customWidth="1"/>
    <col min="16" max="16" width="27" customWidth="1"/>
    <col min="17" max="17" width="16.53515625" customWidth="1"/>
    <col min="18" max="18" width="31.53515625" customWidth="1"/>
    <col min="19" max="19" width="28.15234375" customWidth="1"/>
    <col min="20" max="20" width="38.3828125" customWidth="1"/>
    <col min="21" max="21" width="30.69140625" customWidth="1"/>
    <col min="22" max="24" width="29.84375" customWidth="1"/>
    <col min="25" max="25" width="25.15234375" customWidth="1"/>
    <col min="26" max="26" width="40.3046875" customWidth="1"/>
    <col min="27" max="27" width="25.15234375" customWidth="1"/>
    <col min="28" max="28" width="27" customWidth="1"/>
    <col min="29" max="29" width="27.3828125" customWidth="1"/>
    <col min="30" max="30" width="19.15234375" customWidth="1"/>
    <col min="31" max="31" width="21.3046875" customWidth="1"/>
    <col min="33" max="33" width="22" customWidth="1"/>
    <col min="34" max="34" width="14.3828125" customWidth="1"/>
  </cols>
  <sheetData>
    <row r="1" spans="1:55" x14ac:dyDescent="0.4">
      <c r="A1" t="s">
        <v>27</v>
      </c>
      <c r="B1" t="s">
        <v>23</v>
      </c>
      <c r="C1" t="s">
        <v>17</v>
      </c>
      <c r="D1" t="s">
        <v>0</v>
      </c>
      <c r="E1" t="s">
        <v>1</v>
      </c>
      <c r="F1" t="s">
        <v>34</v>
      </c>
      <c r="G1" t="s">
        <v>9</v>
      </c>
      <c r="H1" t="s">
        <v>2</v>
      </c>
      <c r="I1" t="s">
        <v>44</v>
      </c>
      <c r="J1" t="s">
        <v>38</v>
      </c>
      <c r="K1" t="s">
        <v>37</v>
      </c>
    </row>
    <row r="2" spans="1:55" x14ac:dyDescent="0.4">
      <c r="A2" t="s">
        <v>28</v>
      </c>
      <c r="B2">
        <v>2017</v>
      </c>
      <c r="C2" t="s">
        <v>18</v>
      </c>
      <c r="D2" t="s">
        <v>48</v>
      </c>
      <c r="E2" t="s">
        <v>48</v>
      </c>
      <c r="F2" t="s">
        <v>35</v>
      </c>
      <c r="G2">
        <v>5</v>
      </c>
      <c r="H2">
        <v>1</v>
      </c>
      <c r="I2">
        <v>1.2</v>
      </c>
      <c r="J2">
        <f t="shared" ref="J2:J7" si="0">K2*I2*G2</f>
        <v>6</v>
      </c>
      <c r="K2">
        <v>1</v>
      </c>
    </row>
    <row r="3" spans="1:55" x14ac:dyDescent="0.4">
      <c r="A3" t="s">
        <v>28</v>
      </c>
      <c r="B3">
        <v>2017</v>
      </c>
      <c r="C3" t="s">
        <v>18</v>
      </c>
      <c r="D3" t="s">
        <v>48</v>
      </c>
      <c r="E3" t="s">
        <v>48</v>
      </c>
      <c r="F3" t="s">
        <v>36</v>
      </c>
      <c r="G3">
        <v>10</v>
      </c>
      <c r="H3">
        <v>1</v>
      </c>
      <c r="I3">
        <v>1.1000000000000001</v>
      </c>
      <c r="J3">
        <f t="shared" si="0"/>
        <v>11</v>
      </c>
      <c r="K3">
        <v>1</v>
      </c>
    </row>
    <row r="4" spans="1:55" s="5" customFormat="1" x14ac:dyDescent="0.4">
      <c r="A4" s="5" t="s">
        <v>28</v>
      </c>
      <c r="B4" s="5">
        <v>2017</v>
      </c>
      <c r="C4" s="5" t="s">
        <v>18</v>
      </c>
      <c r="D4" s="5" t="s">
        <v>49</v>
      </c>
      <c r="E4" s="5" t="s">
        <v>49</v>
      </c>
      <c r="F4" s="5" t="s">
        <v>35</v>
      </c>
      <c r="G4" s="5">
        <v>0</v>
      </c>
      <c r="H4" s="5">
        <v>1</v>
      </c>
      <c r="I4" s="5">
        <v>2</v>
      </c>
      <c r="J4" s="5">
        <f t="shared" si="0"/>
        <v>0</v>
      </c>
      <c r="K4" s="5">
        <v>1</v>
      </c>
    </row>
    <row r="5" spans="1:55" x14ac:dyDescent="0.4">
      <c r="A5" t="s">
        <v>28</v>
      </c>
      <c r="B5">
        <v>2017</v>
      </c>
      <c r="C5" t="s">
        <v>18</v>
      </c>
      <c r="D5" t="s">
        <v>49</v>
      </c>
      <c r="E5" t="s">
        <v>49</v>
      </c>
      <c r="F5" t="s">
        <v>36</v>
      </c>
      <c r="G5">
        <v>4</v>
      </c>
      <c r="H5">
        <v>1</v>
      </c>
      <c r="I5">
        <v>2</v>
      </c>
      <c r="J5">
        <f t="shared" si="0"/>
        <v>8</v>
      </c>
      <c r="K5">
        <v>1</v>
      </c>
    </row>
    <row r="6" spans="1:55" x14ac:dyDescent="0.4">
      <c r="A6" t="s">
        <v>28</v>
      </c>
      <c r="B6">
        <v>2017</v>
      </c>
      <c r="C6" t="s">
        <v>18</v>
      </c>
      <c r="D6" t="s">
        <v>50</v>
      </c>
      <c r="E6" t="s">
        <v>50</v>
      </c>
      <c r="F6" t="s">
        <v>35</v>
      </c>
      <c r="G6">
        <v>5</v>
      </c>
      <c r="H6">
        <v>1</v>
      </c>
      <c r="I6">
        <v>1</v>
      </c>
      <c r="J6">
        <f t="shared" si="0"/>
        <v>5</v>
      </c>
      <c r="K6">
        <v>1</v>
      </c>
    </row>
    <row r="7" spans="1:55" x14ac:dyDescent="0.4">
      <c r="A7" t="s">
        <v>28</v>
      </c>
      <c r="B7">
        <v>2017</v>
      </c>
      <c r="C7" t="s">
        <v>18</v>
      </c>
      <c r="D7" t="s">
        <v>50</v>
      </c>
      <c r="E7" t="s">
        <v>50</v>
      </c>
      <c r="F7" t="s">
        <v>36</v>
      </c>
      <c r="G7">
        <v>5</v>
      </c>
      <c r="H7">
        <v>1</v>
      </c>
      <c r="I7">
        <v>1</v>
      </c>
      <c r="J7">
        <f t="shared" si="0"/>
        <v>5</v>
      </c>
      <c r="K7">
        <v>1</v>
      </c>
    </row>
    <row r="9" spans="1:55" x14ac:dyDescent="0.4">
      <c r="A9" t="s">
        <v>27</v>
      </c>
      <c r="B9" t="s">
        <v>23</v>
      </c>
      <c r="C9" t="s">
        <v>17</v>
      </c>
      <c r="D9" t="s">
        <v>0</v>
      </c>
      <c r="E9" t="s">
        <v>1</v>
      </c>
      <c r="F9" t="s">
        <v>34</v>
      </c>
      <c r="G9" s="3" t="s">
        <v>31</v>
      </c>
      <c r="H9" t="s">
        <v>41</v>
      </c>
      <c r="I9" t="s">
        <v>32</v>
      </c>
      <c r="J9" s="1" t="s">
        <v>30</v>
      </c>
      <c r="K9" t="s">
        <v>14</v>
      </c>
      <c r="L9" s="1" t="s">
        <v>33</v>
      </c>
      <c r="M9" t="s">
        <v>37</v>
      </c>
      <c r="N9" t="s">
        <v>40</v>
      </c>
    </row>
    <row r="10" spans="1:55" x14ac:dyDescent="0.4">
      <c r="A10" t="s">
        <v>29</v>
      </c>
      <c r="B10">
        <v>2018</v>
      </c>
      <c r="C10" t="s">
        <v>18</v>
      </c>
      <c r="D10" t="s">
        <v>4</v>
      </c>
      <c r="E10" t="s">
        <v>7</v>
      </c>
      <c r="F10" t="s">
        <v>35</v>
      </c>
      <c r="G10" s="3">
        <f>1.15</f>
        <v>1.1499999999999999</v>
      </c>
      <c r="H10">
        <f>G10*G2</f>
        <v>5.75</v>
      </c>
      <c r="I10">
        <f>H10-G2</f>
        <v>0.75</v>
      </c>
      <c r="J10" s="1">
        <v>1.0833333333333299</v>
      </c>
      <c r="K10">
        <f t="shared" ref="K10:K15" si="1">J10*I2</f>
        <v>1.2999999999999958</v>
      </c>
      <c r="L10" s="1">
        <v>0</v>
      </c>
      <c r="M10">
        <f t="shared" ref="M10:M15" si="2">K2+L10</f>
        <v>1</v>
      </c>
      <c r="N10">
        <f>M10*K10*H10</f>
        <v>7.4749999999999757</v>
      </c>
      <c r="BC10" t="s">
        <v>24</v>
      </c>
    </row>
    <row r="11" spans="1:55" x14ac:dyDescent="0.4">
      <c r="A11" t="s">
        <v>29</v>
      </c>
      <c r="B11">
        <v>2018</v>
      </c>
      <c r="C11" t="s">
        <v>18</v>
      </c>
      <c r="D11" t="s">
        <v>4</v>
      </c>
      <c r="E11" t="s">
        <v>8</v>
      </c>
      <c r="F11" t="s">
        <v>36</v>
      </c>
      <c r="G11">
        <f>G10</f>
        <v>1.1499999999999999</v>
      </c>
      <c r="H11">
        <f t="shared" ref="H11:H15" si="3">G11*G3</f>
        <v>11.5</v>
      </c>
      <c r="I11">
        <f t="shared" ref="I11:I15" si="4">H11-G3</f>
        <v>1.5</v>
      </c>
      <c r="J11" s="1">
        <v>1.0909090909090908</v>
      </c>
      <c r="K11">
        <f t="shared" si="1"/>
        <v>1.2</v>
      </c>
      <c r="L11" s="1">
        <v>0</v>
      </c>
      <c r="M11">
        <f t="shared" si="2"/>
        <v>1</v>
      </c>
      <c r="N11">
        <f t="shared" ref="N11:N15" si="5">M11*K11*H11</f>
        <v>13.799999999999999</v>
      </c>
    </row>
    <row r="12" spans="1:55" x14ac:dyDescent="0.4">
      <c r="A12" t="s">
        <v>29</v>
      </c>
      <c r="B12">
        <v>2018</v>
      </c>
      <c r="C12" t="s">
        <v>18</v>
      </c>
      <c r="D12" t="s">
        <v>5</v>
      </c>
      <c r="E12" t="s">
        <v>7</v>
      </c>
      <c r="F12" t="s">
        <v>35</v>
      </c>
      <c r="G12">
        <f>G11</f>
        <v>1.1499999999999999</v>
      </c>
      <c r="H12">
        <f t="shared" si="3"/>
        <v>0</v>
      </c>
      <c r="I12">
        <f t="shared" si="4"/>
        <v>0</v>
      </c>
      <c r="J12" s="1">
        <v>1.05</v>
      </c>
      <c r="K12">
        <f t="shared" si="1"/>
        <v>2.1</v>
      </c>
      <c r="L12" s="1">
        <v>0</v>
      </c>
      <c r="M12">
        <f t="shared" si="2"/>
        <v>1</v>
      </c>
      <c r="N12">
        <f t="shared" si="5"/>
        <v>0</v>
      </c>
    </row>
    <row r="13" spans="1:55" x14ac:dyDescent="0.4">
      <c r="A13" t="s">
        <v>29</v>
      </c>
      <c r="B13">
        <v>2018</v>
      </c>
      <c r="C13" t="s">
        <v>18</v>
      </c>
      <c r="D13" t="s">
        <v>5</v>
      </c>
      <c r="E13" t="s">
        <v>8</v>
      </c>
      <c r="F13" t="s">
        <v>36</v>
      </c>
      <c r="G13">
        <f t="shared" ref="G13:G14" si="6">G12</f>
        <v>1.1499999999999999</v>
      </c>
      <c r="H13">
        <f t="shared" si="3"/>
        <v>4.5999999999999996</v>
      </c>
      <c r="I13">
        <f t="shared" si="4"/>
        <v>0.59999999999999964</v>
      </c>
      <c r="J13" s="1">
        <v>1.05</v>
      </c>
      <c r="K13">
        <f t="shared" si="1"/>
        <v>2.1</v>
      </c>
      <c r="L13" s="1">
        <v>0</v>
      </c>
      <c r="M13">
        <f t="shared" si="2"/>
        <v>1</v>
      </c>
      <c r="N13">
        <f t="shared" si="5"/>
        <v>9.66</v>
      </c>
    </row>
    <row r="14" spans="1:55" x14ac:dyDescent="0.4">
      <c r="A14" t="s">
        <v>29</v>
      </c>
      <c r="B14">
        <v>2018</v>
      </c>
      <c r="C14" t="s">
        <v>18</v>
      </c>
      <c r="D14" t="s">
        <v>6</v>
      </c>
      <c r="E14" t="s">
        <v>7</v>
      </c>
      <c r="F14" t="s">
        <v>35</v>
      </c>
      <c r="G14">
        <f t="shared" si="6"/>
        <v>1.1499999999999999</v>
      </c>
      <c r="H14">
        <f t="shared" si="3"/>
        <v>5.75</v>
      </c>
      <c r="I14">
        <f t="shared" si="4"/>
        <v>0.75</v>
      </c>
      <c r="J14" s="1">
        <v>1.1000000000000001</v>
      </c>
      <c r="K14">
        <f t="shared" si="1"/>
        <v>1.1000000000000001</v>
      </c>
      <c r="L14" s="1">
        <v>0</v>
      </c>
      <c r="M14">
        <f t="shared" si="2"/>
        <v>1</v>
      </c>
      <c r="N14">
        <f t="shared" si="5"/>
        <v>6.3250000000000002</v>
      </c>
    </row>
    <row r="15" spans="1:55" x14ac:dyDescent="0.4">
      <c r="A15" t="s">
        <v>29</v>
      </c>
      <c r="B15">
        <v>2018</v>
      </c>
      <c r="C15" t="s">
        <v>18</v>
      </c>
      <c r="D15" t="s">
        <v>6</v>
      </c>
      <c r="E15" t="s">
        <v>8</v>
      </c>
      <c r="F15" t="s">
        <v>36</v>
      </c>
      <c r="G15">
        <f>G14</f>
        <v>1.1499999999999999</v>
      </c>
      <c r="H15">
        <f t="shared" si="3"/>
        <v>5.75</v>
      </c>
      <c r="I15">
        <f t="shared" si="4"/>
        <v>0.75</v>
      </c>
      <c r="J15" s="1">
        <v>1.1000000000000001</v>
      </c>
      <c r="K15">
        <f t="shared" si="1"/>
        <v>1.1000000000000001</v>
      </c>
      <c r="L15" s="1">
        <v>0</v>
      </c>
      <c r="M15">
        <f t="shared" si="2"/>
        <v>1</v>
      </c>
      <c r="N15">
        <f t="shared" si="5"/>
        <v>6.3250000000000002</v>
      </c>
    </row>
    <row r="17" spans="1:40" x14ac:dyDescent="0.4">
      <c r="A17" t="s">
        <v>27</v>
      </c>
      <c r="B17" t="s">
        <v>23</v>
      </c>
      <c r="C17" t="s">
        <v>17</v>
      </c>
      <c r="D17" t="s">
        <v>0</v>
      </c>
      <c r="E17" t="s">
        <v>1</v>
      </c>
      <c r="F17" t="s">
        <v>34</v>
      </c>
      <c r="G17" t="s">
        <v>9</v>
      </c>
      <c r="H17" t="s">
        <v>2</v>
      </c>
      <c r="I17" t="s">
        <v>11</v>
      </c>
      <c r="J17" t="s">
        <v>3</v>
      </c>
      <c r="K17" t="s">
        <v>37</v>
      </c>
    </row>
    <row r="18" spans="1:40" x14ac:dyDescent="0.4">
      <c r="A18" t="s">
        <v>28</v>
      </c>
      <c r="B18">
        <v>2018</v>
      </c>
      <c r="C18" t="s">
        <v>18</v>
      </c>
      <c r="D18" t="s">
        <v>4</v>
      </c>
      <c r="E18" t="s">
        <v>7</v>
      </c>
      <c r="F18" t="s">
        <v>35</v>
      </c>
      <c r="G18">
        <f>H10</f>
        <v>5.75</v>
      </c>
      <c r="H18">
        <f>H2</f>
        <v>1</v>
      </c>
      <c r="I18">
        <f>K10</f>
        <v>1.2999999999999958</v>
      </c>
      <c r="J18">
        <f t="shared" ref="J18:J23" si="7">N10</f>
        <v>7.4749999999999757</v>
      </c>
      <c r="K18">
        <v>1</v>
      </c>
    </row>
    <row r="19" spans="1:40" x14ac:dyDescent="0.4">
      <c r="A19" t="s">
        <v>28</v>
      </c>
      <c r="B19">
        <v>2018</v>
      </c>
      <c r="C19" t="s">
        <v>18</v>
      </c>
      <c r="D19" t="s">
        <v>4</v>
      </c>
      <c r="E19" t="s">
        <v>8</v>
      </c>
      <c r="F19" t="s">
        <v>36</v>
      </c>
      <c r="G19">
        <f t="shared" ref="G19:G23" si="8">H11</f>
        <v>11.5</v>
      </c>
      <c r="H19">
        <f t="shared" ref="H19:H23" si="9">H3</f>
        <v>1</v>
      </c>
      <c r="I19">
        <f t="shared" ref="I19:I23" si="10">K11</f>
        <v>1.2</v>
      </c>
      <c r="J19">
        <f t="shared" si="7"/>
        <v>13.799999999999999</v>
      </c>
      <c r="K19">
        <v>1</v>
      </c>
    </row>
    <row r="20" spans="1:40" x14ac:dyDescent="0.4">
      <c r="A20" t="s">
        <v>28</v>
      </c>
      <c r="B20">
        <v>2018</v>
      </c>
      <c r="C20" t="s">
        <v>18</v>
      </c>
      <c r="D20" t="s">
        <v>5</v>
      </c>
      <c r="E20" t="s">
        <v>7</v>
      </c>
      <c r="F20" t="s">
        <v>35</v>
      </c>
      <c r="G20">
        <f t="shared" si="8"/>
        <v>0</v>
      </c>
      <c r="H20">
        <f t="shared" si="9"/>
        <v>1</v>
      </c>
      <c r="I20">
        <f t="shared" si="10"/>
        <v>2.1</v>
      </c>
      <c r="J20">
        <f t="shared" si="7"/>
        <v>0</v>
      </c>
      <c r="K20">
        <v>1</v>
      </c>
    </row>
    <row r="21" spans="1:40" x14ac:dyDescent="0.4">
      <c r="A21" t="s">
        <v>28</v>
      </c>
      <c r="B21">
        <v>2018</v>
      </c>
      <c r="C21" t="s">
        <v>18</v>
      </c>
      <c r="D21" t="s">
        <v>5</v>
      </c>
      <c r="E21" t="s">
        <v>8</v>
      </c>
      <c r="F21" t="s">
        <v>36</v>
      </c>
      <c r="G21">
        <f t="shared" si="8"/>
        <v>4.5999999999999996</v>
      </c>
      <c r="H21">
        <f t="shared" si="9"/>
        <v>1</v>
      </c>
      <c r="I21">
        <f t="shared" si="10"/>
        <v>2.1</v>
      </c>
      <c r="J21">
        <f t="shared" si="7"/>
        <v>9.66</v>
      </c>
      <c r="K21">
        <v>1</v>
      </c>
    </row>
    <row r="22" spans="1:40" x14ac:dyDescent="0.4">
      <c r="A22" t="s">
        <v>28</v>
      </c>
      <c r="B22">
        <v>2018</v>
      </c>
      <c r="C22" t="s">
        <v>18</v>
      </c>
      <c r="D22" t="s">
        <v>6</v>
      </c>
      <c r="E22" t="s">
        <v>7</v>
      </c>
      <c r="F22" t="s">
        <v>35</v>
      </c>
      <c r="G22">
        <f t="shared" si="8"/>
        <v>5.75</v>
      </c>
      <c r="H22">
        <f t="shared" si="9"/>
        <v>1</v>
      </c>
      <c r="I22">
        <f t="shared" si="10"/>
        <v>1.1000000000000001</v>
      </c>
      <c r="J22">
        <f t="shared" si="7"/>
        <v>6.3250000000000002</v>
      </c>
      <c r="K22">
        <v>1</v>
      </c>
    </row>
    <row r="23" spans="1:40" x14ac:dyDescent="0.4">
      <c r="A23" t="s">
        <v>28</v>
      </c>
      <c r="B23">
        <v>2018</v>
      </c>
      <c r="C23" t="s">
        <v>18</v>
      </c>
      <c r="D23" t="s">
        <v>6</v>
      </c>
      <c r="E23" t="s">
        <v>8</v>
      </c>
      <c r="F23" t="s">
        <v>36</v>
      </c>
      <c r="G23">
        <f t="shared" si="8"/>
        <v>5.75</v>
      </c>
      <c r="H23">
        <f t="shared" si="9"/>
        <v>1</v>
      </c>
      <c r="I23">
        <f t="shared" si="10"/>
        <v>1.1000000000000001</v>
      </c>
      <c r="J23">
        <f t="shared" si="7"/>
        <v>6.3250000000000002</v>
      </c>
      <c r="K23">
        <v>1</v>
      </c>
    </row>
    <row r="25" spans="1:40" x14ac:dyDescent="0.4">
      <c r="A25" t="s">
        <v>27</v>
      </c>
      <c r="B25" t="s">
        <v>23</v>
      </c>
      <c r="C25" t="s">
        <v>17</v>
      </c>
      <c r="D25" t="s">
        <v>0</v>
      </c>
      <c r="E25" t="s">
        <v>1</v>
      </c>
      <c r="F25" t="s">
        <v>34</v>
      </c>
      <c r="G25" s="3" t="s">
        <v>31</v>
      </c>
      <c r="H25" t="s">
        <v>25</v>
      </c>
      <c r="I25" t="s">
        <v>32</v>
      </c>
      <c r="J25" s="1" t="s">
        <v>30</v>
      </c>
      <c r="K25" t="s">
        <v>14</v>
      </c>
      <c r="L25" s="1" t="s">
        <v>33</v>
      </c>
      <c r="M25" t="s">
        <v>37</v>
      </c>
      <c r="N25" t="s">
        <v>40</v>
      </c>
      <c r="T25" s="3"/>
      <c r="V25" s="1"/>
      <c r="AA25" s="1"/>
      <c r="AD25" s="2"/>
      <c r="AF25" s="1"/>
      <c r="AJ25" s="4"/>
      <c r="AK25" s="1"/>
      <c r="AN25" s="1"/>
    </row>
    <row r="26" spans="1:40" x14ac:dyDescent="0.4">
      <c r="A26" t="s">
        <v>29</v>
      </c>
      <c r="B26">
        <v>2019</v>
      </c>
      <c r="C26" t="s">
        <v>18</v>
      </c>
      <c r="D26" t="s">
        <v>4</v>
      </c>
      <c r="E26" t="s">
        <v>7</v>
      </c>
      <c r="F26" t="s">
        <v>35</v>
      </c>
      <c r="G26" s="3">
        <f>1.15</f>
        <v>1.1499999999999999</v>
      </c>
      <c r="H26">
        <f>G26*G18</f>
        <v>6.6124999999999998</v>
      </c>
      <c r="I26">
        <f>H26-G18</f>
        <v>0.86249999999999982</v>
      </c>
      <c r="J26" s="1">
        <v>1.0833333333333299</v>
      </c>
      <c r="K26">
        <f t="shared" ref="K26:K31" si="11">J26*I18</f>
        <v>1.4083333333333243</v>
      </c>
      <c r="L26" s="1">
        <v>0</v>
      </c>
      <c r="M26">
        <f t="shared" ref="M26:M31" si="12">K18+L26</f>
        <v>1</v>
      </c>
      <c r="N26">
        <f>M26*K26*H26</f>
        <v>9.3126041666666062</v>
      </c>
      <c r="T26" s="3"/>
      <c r="V26" s="1"/>
      <c r="AA26" s="1"/>
      <c r="AD26" s="2"/>
      <c r="AF26" s="1"/>
      <c r="AJ26" s="4"/>
      <c r="AK26" s="1"/>
      <c r="AN26" s="1"/>
    </row>
    <row r="27" spans="1:40" x14ac:dyDescent="0.4">
      <c r="A27" t="s">
        <v>29</v>
      </c>
      <c r="B27">
        <v>2019</v>
      </c>
      <c r="C27" t="s">
        <v>18</v>
      </c>
      <c r="D27" t="s">
        <v>4</v>
      </c>
      <c r="E27" t="s">
        <v>8</v>
      </c>
      <c r="F27" t="s">
        <v>36</v>
      </c>
      <c r="G27">
        <f>G26</f>
        <v>1.1499999999999999</v>
      </c>
      <c r="H27">
        <f t="shared" ref="H27:H31" si="13">G27*G19</f>
        <v>13.225</v>
      </c>
      <c r="I27">
        <f t="shared" ref="I27:I31" si="14">H27-G19</f>
        <v>1.7249999999999996</v>
      </c>
      <c r="J27" s="1">
        <v>1.0909090909090908</v>
      </c>
      <c r="K27">
        <f t="shared" si="11"/>
        <v>1.3090909090909089</v>
      </c>
      <c r="L27" s="1">
        <v>0</v>
      </c>
      <c r="M27">
        <f t="shared" si="12"/>
        <v>1</v>
      </c>
      <c r="N27">
        <f t="shared" ref="N27:N31" si="15">M27*K27*H27</f>
        <v>17.312727272727269</v>
      </c>
      <c r="V27" s="1"/>
      <c r="AA27" s="1"/>
      <c r="AD27" s="2"/>
      <c r="AF27" s="1"/>
      <c r="AJ27" s="4"/>
      <c r="AK27" s="1"/>
      <c r="AN27" s="1"/>
    </row>
    <row r="28" spans="1:40" x14ac:dyDescent="0.4">
      <c r="A28" t="s">
        <v>29</v>
      </c>
      <c r="B28">
        <v>2019</v>
      </c>
      <c r="C28" t="s">
        <v>18</v>
      </c>
      <c r="D28" t="s">
        <v>5</v>
      </c>
      <c r="E28" t="s">
        <v>7</v>
      </c>
      <c r="F28" t="s">
        <v>35</v>
      </c>
      <c r="G28">
        <f>G27</f>
        <v>1.1499999999999999</v>
      </c>
      <c r="H28">
        <f t="shared" si="13"/>
        <v>0</v>
      </c>
      <c r="I28">
        <f t="shared" si="14"/>
        <v>0</v>
      </c>
      <c r="J28" s="1">
        <v>1.05</v>
      </c>
      <c r="K28">
        <f t="shared" si="11"/>
        <v>2.2050000000000001</v>
      </c>
      <c r="L28" s="1">
        <v>0</v>
      </c>
      <c r="M28">
        <f t="shared" si="12"/>
        <v>1</v>
      </c>
      <c r="N28">
        <f t="shared" si="15"/>
        <v>0</v>
      </c>
      <c r="V28" s="1"/>
      <c r="AA28" s="1"/>
      <c r="AD28" s="2"/>
      <c r="AF28" s="1"/>
      <c r="AJ28" s="4"/>
      <c r="AK28" s="1"/>
      <c r="AN28" s="1"/>
    </row>
    <row r="29" spans="1:40" x14ac:dyDescent="0.4">
      <c r="A29" t="s">
        <v>29</v>
      </c>
      <c r="B29">
        <v>2019</v>
      </c>
      <c r="C29" t="s">
        <v>18</v>
      </c>
      <c r="D29" t="s">
        <v>5</v>
      </c>
      <c r="E29" t="s">
        <v>8</v>
      </c>
      <c r="F29" t="s">
        <v>36</v>
      </c>
      <c r="G29">
        <f t="shared" ref="G29:G30" si="16">G28</f>
        <v>1.1499999999999999</v>
      </c>
      <c r="H29">
        <f t="shared" si="13"/>
        <v>5.2899999999999991</v>
      </c>
      <c r="I29">
        <f t="shared" si="14"/>
        <v>0.6899999999999995</v>
      </c>
      <c r="J29" s="1">
        <v>1.05</v>
      </c>
      <c r="K29">
        <f t="shared" si="11"/>
        <v>2.2050000000000001</v>
      </c>
      <c r="L29" s="1">
        <v>0</v>
      </c>
      <c r="M29">
        <f t="shared" si="12"/>
        <v>1</v>
      </c>
      <c r="N29">
        <f t="shared" si="15"/>
        <v>11.664449999999999</v>
      </c>
      <c r="V29" s="1"/>
      <c r="AA29" s="1"/>
      <c r="AD29" s="2"/>
      <c r="AF29" s="1"/>
      <c r="AJ29" s="4"/>
      <c r="AK29" s="1"/>
      <c r="AN29" s="1"/>
    </row>
    <row r="30" spans="1:40" x14ac:dyDescent="0.4">
      <c r="A30" t="s">
        <v>29</v>
      </c>
      <c r="B30">
        <v>2019</v>
      </c>
      <c r="C30" t="s">
        <v>18</v>
      </c>
      <c r="D30" t="s">
        <v>6</v>
      </c>
      <c r="E30" t="s">
        <v>7</v>
      </c>
      <c r="F30" t="s">
        <v>35</v>
      </c>
      <c r="G30">
        <f t="shared" si="16"/>
        <v>1.1499999999999999</v>
      </c>
      <c r="H30">
        <f t="shared" si="13"/>
        <v>6.6124999999999998</v>
      </c>
      <c r="I30">
        <f t="shared" si="14"/>
        <v>0.86249999999999982</v>
      </c>
      <c r="J30" s="1">
        <v>1.1000000000000001</v>
      </c>
      <c r="K30">
        <f t="shared" si="11"/>
        <v>1.2100000000000002</v>
      </c>
      <c r="L30" s="1">
        <v>0</v>
      </c>
      <c r="M30">
        <f t="shared" si="12"/>
        <v>1</v>
      </c>
      <c r="N30">
        <f t="shared" si="15"/>
        <v>8.0011250000000018</v>
      </c>
      <c r="V30" s="1"/>
      <c r="AA30" s="1"/>
      <c r="AD30" s="2"/>
      <c r="AF30" s="1"/>
      <c r="AJ30" s="4"/>
      <c r="AK30" s="1"/>
      <c r="AN30" s="1"/>
    </row>
    <row r="31" spans="1:40" x14ac:dyDescent="0.4">
      <c r="A31" t="s">
        <v>29</v>
      </c>
      <c r="B31">
        <v>2019</v>
      </c>
      <c r="C31" t="s">
        <v>18</v>
      </c>
      <c r="D31" t="s">
        <v>6</v>
      </c>
      <c r="E31" t="s">
        <v>8</v>
      </c>
      <c r="F31" t="s">
        <v>36</v>
      </c>
      <c r="G31">
        <f>G30</f>
        <v>1.1499999999999999</v>
      </c>
      <c r="H31">
        <f t="shared" si="13"/>
        <v>6.6124999999999998</v>
      </c>
      <c r="I31">
        <f t="shared" si="14"/>
        <v>0.86249999999999982</v>
      </c>
      <c r="J31" s="1">
        <v>1.1000000000000001</v>
      </c>
      <c r="K31">
        <f t="shared" si="11"/>
        <v>1.2100000000000002</v>
      </c>
      <c r="L31" s="1">
        <v>0</v>
      </c>
      <c r="M31">
        <f t="shared" si="12"/>
        <v>1</v>
      </c>
      <c r="N31">
        <f t="shared" si="15"/>
        <v>8.0011250000000018</v>
      </c>
      <c r="V31" s="1"/>
      <c r="AA31" s="1"/>
      <c r="AD31" s="2"/>
      <c r="AF31" s="1"/>
      <c r="AJ31" s="4"/>
      <c r="AK31" s="1"/>
      <c r="AN31" s="1"/>
    </row>
    <row r="33" spans="1:11" x14ac:dyDescent="0.4">
      <c r="A33" t="s">
        <v>27</v>
      </c>
      <c r="B33" t="s">
        <v>23</v>
      </c>
      <c r="C33" t="s">
        <v>17</v>
      </c>
      <c r="D33" t="s">
        <v>0</v>
      </c>
      <c r="E33" t="s">
        <v>1</v>
      </c>
      <c r="F33" t="s">
        <v>34</v>
      </c>
      <c r="G33" t="s">
        <v>9</v>
      </c>
      <c r="H33" t="s">
        <v>2</v>
      </c>
      <c r="I33" t="s">
        <v>11</v>
      </c>
      <c r="J33" t="s">
        <v>3</v>
      </c>
      <c r="K33" t="s">
        <v>37</v>
      </c>
    </row>
    <row r="34" spans="1:11" x14ac:dyDescent="0.4">
      <c r="A34" t="s">
        <v>28</v>
      </c>
      <c r="B34">
        <v>2019</v>
      </c>
      <c r="C34" t="s">
        <v>18</v>
      </c>
      <c r="D34" t="s">
        <v>4</v>
      </c>
      <c r="E34" t="s">
        <v>7</v>
      </c>
      <c r="F34" t="s">
        <v>35</v>
      </c>
      <c r="G34">
        <f>H26</f>
        <v>6.6124999999999998</v>
      </c>
      <c r="H34">
        <f>H18</f>
        <v>1</v>
      </c>
      <c r="I34">
        <f>K26</f>
        <v>1.4083333333333243</v>
      </c>
      <c r="J34">
        <f t="shared" ref="J34:J39" si="17">N26</f>
        <v>9.3126041666666062</v>
      </c>
      <c r="K34">
        <v>1</v>
      </c>
    </row>
    <row r="35" spans="1:11" x14ac:dyDescent="0.4">
      <c r="A35" t="s">
        <v>28</v>
      </c>
      <c r="B35">
        <v>2019</v>
      </c>
      <c r="C35" t="s">
        <v>18</v>
      </c>
      <c r="D35" t="s">
        <v>4</v>
      </c>
      <c r="E35" t="s">
        <v>8</v>
      </c>
      <c r="F35" t="s">
        <v>36</v>
      </c>
      <c r="G35">
        <f t="shared" ref="G35:G39" si="18">H27</f>
        <v>13.225</v>
      </c>
      <c r="H35">
        <f t="shared" ref="H35:H39" si="19">H19</f>
        <v>1</v>
      </c>
      <c r="I35">
        <f t="shared" ref="I35:I39" si="20">K27</f>
        <v>1.3090909090909089</v>
      </c>
      <c r="J35">
        <f t="shared" si="17"/>
        <v>17.312727272727269</v>
      </c>
      <c r="K35">
        <v>1</v>
      </c>
    </row>
    <row r="36" spans="1:11" x14ac:dyDescent="0.4">
      <c r="A36" t="s">
        <v>28</v>
      </c>
      <c r="B36">
        <v>2019</v>
      </c>
      <c r="C36" t="s">
        <v>18</v>
      </c>
      <c r="D36" t="s">
        <v>5</v>
      </c>
      <c r="E36" t="s">
        <v>7</v>
      </c>
      <c r="F36" t="s">
        <v>35</v>
      </c>
      <c r="G36">
        <f t="shared" si="18"/>
        <v>0</v>
      </c>
      <c r="H36">
        <f t="shared" si="19"/>
        <v>1</v>
      </c>
      <c r="I36">
        <f t="shared" si="20"/>
        <v>2.2050000000000001</v>
      </c>
      <c r="J36">
        <f t="shared" si="17"/>
        <v>0</v>
      </c>
      <c r="K36">
        <v>1</v>
      </c>
    </row>
    <row r="37" spans="1:11" x14ac:dyDescent="0.4">
      <c r="A37" t="s">
        <v>28</v>
      </c>
      <c r="B37">
        <v>2019</v>
      </c>
      <c r="C37" t="s">
        <v>18</v>
      </c>
      <c r="D37" t="s">
        <v>5</v>
      </c>
      <c r="E37" t="s">
        <v>8</v>
      </c>
      <c r="F37" t="s">
        <v>36</v>
      </c>
      <c r="G37">
        <f t="shared" si="18"/>
        <v>5.2899999999999991</v>
      </c>
      <c r="H37">
        <f t="shared" si="19"/>
        <v>1</v>
      </c>
      <c r="I37">
        <f t="shared" si="20"/>
        <v>2.2050000000000001</v>
      </c>
      <c r="J37">
        <f t="shared" si="17"/>
        <v>11.664449999999999</v>
      </c>
      <c r="K37">
        <v>1</v>
      </c>
    </row>
    <row r="38" spans="1:11" x14ac:dyDescent="0.4">
      <c r="A38" t="s">
        <v>28</v>
      </c>
      <c r="B38">
        <v>2019</v>
      </c>
      <c r="C38" t="s">
        <v>18</v>
      </c>
      <c r="D38" t="s">
        <v>6</v>
      </c>
      <c r="E38" t="s">
        <v>7</v>
      </c>
      <c r="F38" t="s">
        <v>35</v>
      </c>
      <c r="G38">
        <f t="shared" si="18"/>
        <v>6.6124999999999998</v>
      </c>
      <c r="H38">
        <f t="shared" si="19"/>
        <v>1</v>
      </c>
      <c r="I38">
        <f t="shared" si="20"/>
        <v>1.2100000000000002</v>
      </c>
      <c r="J38">
        <f t="shared" si="17"/>
        <v>8.0011250000000018</v>
      </c>
      <c r="K38">
        <v>1</v>
      </c>
    </row>
    <row r="39" spans="1:11" x14ac:dyDescent="0.4">
      <c r="A39" t="s">
        <v>28</v>
      </c>
      <c r="B39">
        <v>2019</v>
      </c>
      <c r="C39" t="s">
        <v>18</v>
      </c>
      <c r="D39" t="s">
        <v>6</v>
      </c>
      <c r="E39" t="s">
        <v>8</v>
      </c>
      <c r="F39" t="s">
        <v>36</v>
      </c>
      <c r="G39">
        <f t="shared" si="18"/>
        <v>6.6124999999999998</v>
      </c>
      <c r="H39">
        <f t="shared" si="19"/>
        <v>1</v>
      </c>
      <c r="I39">
        <f t="shared" si="20"/>
        <v>1.2100000000000002</v>
      </c>
      <c r="J39">
        <f t="shared" si="17"/>
        <v>8.0011250000000018</v>
      </c>
      <c r="K39">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CC22-6E32-48A3-813B-6502419F6D61}">
  <sheetPr>
    <tabColor theme="9"/>
  </sheetPr>
  <dimension ref="A1:BQ83"/>
  <sheetViews>
    <sheetView tabSelected="1" zoomScale="70" zoomScaleNormal="70" workbookViewId="0">
      <selection activeCell="H30" sqref="H30"/>
    </sheetView>
  </sheetViews>
  <sheetFormatPr defaultRowHeight="14.6" x14ac:dyDescent="0.4"/>
  <cols>
    <col min="1" max="1" width="18.3046875" customWidth="1"/>
    <col min="6" max="6" width="31.53515625" customWidth="1"/>
    <col min="7" max="7" width="31.69140625" customWidth="1"/>
    <col min="8" max="8" width="42.3828125" customWidth="1"/>
    <col min="9" max="9" width="61.3828125" customWidth="1"/>
    <col min="10" max="10" width="42.61328125" customWidth="1"/>
    <col min="11" max="11" width="45.3046875" customWidth="1"/>
    <col min="12" max="12" width="36.53515625" customWidth="1"/>
    <col min="13" max="13" width="39.3046875" customWidth="1"/>
    <col min="14" max="14" width="33" customWidth="1"/>
    <col min="15" max="15" width="27" customWidth="1"/>
    <col min="16" max="16" width="37.15234375" customWidth="1"/>
    <col min="17" max="17" width="31.53515625" customWidth="1"/>
    <col min="18" max="18" width="28.15234375" customWidth="1"/>
    <col min="19" max="19" width="38.3828125" customWidth="1"/>
    <col min="20" max="20" width="30.69140625" customWidth="1"/>
    <col min="21" max="23" width="29.84375" customWidth="1"/>
    <col min="24" max="24" width="25.15234375" customWidth="1"/>
    <col min="25" max="25" width="40.3046875" customWidth="1"/>
    <col min="26" max="26" width="25.15234375" customWidth="1"/>
    <col min="27" max="27" width="27" customWidth="1"/>
    <col min="28" max="28" width="27.3828125" customWidth="1"/>
    <col min="29" max="29" width="19.15234375" customWidth="1"/>
    <col min="30" max="30" width="21.3046875" customWidth="1"/>
    <col min="32" max="32" width="22" customWidth="1"/>
    <col min="33" max="33" width="14.3828125" customWidth="1"/>
  </cols>
  <sheetData>
    <row r="1" spans="1:54" x14ac:dyDescent="0.4">
      <c r="A1" t="s">
        <v>27</v>
      </c>
      <c r="B1" t="s">
        <v>23</v>
      </c>
      <c r="C1" t="s">
        <v>17</v>
      </c>
      <c r="D1" t="s">
        <v>0</v>
      </c>
      <c r="E1" t="s">
        <v>1</v>
      </c>
      <c r="F1" s="7" t="s">
        <v>9</v>
      </c>
      <c r="G1" s="7" t="s">
        <v>2</v>
      </c>
      <c r="H1" s="7" t="s">
        <v>44</v>
      </c>
      <c r="I1" s="7" t="s">
        <v>38</v>
      </c>
      <c r="J1" s="9" t="s">
        <v>21</v>
      </c>
      <c r="K1" t="s">
        <v>15</v>
      </c>
      <c r="L1" t="s">
        <v>19</v>
      </c>
      <c r="M1" s="11" t="s">
        <v>43</v>
      </c>
      <c r="N1" t="s">
        <v>47</v>
      </c>
    </row>
    <row r="2" spans="1:54" x14ac:dyDescent="0.4">
      <c r="A2" t="s">
        <v>28</v>
      </c>
      <c r="B2">
        <v>2017</v>
      </c>
      <c r="C2" t="s">
        <v>18</v>
      </c>
      <c r="D2" t="s">
        <v>4</v>
      </c>
      <c r="E2" t="s">
        <v>7</v>
      </c>
      <c r="F2" s="7">
        <v>5</v>
      </c>
      <c r="G2" s="7">
        <v>5</v>
      </c>
      <c r="H2" s="7">
        <v>1.2</v>
      </c>
      <c r="I2" s="7">
        <f>H2*F2</f>
        <v>6</v>
      </c>
      <c r="J2" s="9">
        <f>L2/G2</f>
        <v>0.66666666666666674</v>
      </c>
      <c r="K2">
        <v>1.5</v>
      </c>
      <c r="L2">
        <f t="shared" ref="L2:L7" si="0">F2/K2</f>
        <v>3.3333333333333335</v>
      </c>
      <c r="M2" s="11">
        <v>100</v>
      </c>
      <c r="N2">
        <v>0.1</v>
      </c>
    </row>
    <row r="3" spans="1:54" x14ac:dyDescent="0.4">
      <c r="A3" t="s">
        <v>28</v>
      </c>
      <c r="B3">
        <v>2017</v>
      </c>
      <c r="C3" t="s">
        <v>18</v>
      </c>
      <c r="D3" t="s">
        <v>4</v>
      </c>
      <c r="E3" t="s">
        <v>8</v>
      </c>
      <c r="F3" s="7">
        <v>10</v>
      </c>
      <c r="G3" s="7">
        <v>10</v>
      </c>
      <c r="H3" s="7">
        <v>1.1000000000000001</v>
      </c>
      <c r="I3" s="7">
        <f t="shared" ref="I3:I7" si="1">H3*F3</f>
        <v>11</v>
      </c>
      <c r="J3" s="9">
        <f>L3/G3</f>
        <v>0.66666666666666674</v>
      </c>
      <c r="K3">
        <v>1.5</v>
      </c>
      <c r="L3">
        <f t="shared" si="0"/>
        <v>6.666666666666667</v>
      </c>
      <c r="M3" s="11">
        <v>0</v>
      </c>
      <c r="N3">
        <v>0.1</v>
      </c>
    </row>
    <row r="4" spans="1:54" s="5" customFormat="1" x14ac:dyDescent="0.4">
      <c r="A4" s="5" t="s">
        <v>28</v>
      </c>
      <c r="B4" s="5">
        <v>2017</v>
      </c>
      <c r="C4" s="5" t="s">
        <v>18</v>
      </c>
      <c r="D4" s="5" t="s">
        <v>4</v>
      </c>
      <c r="E4" s="5" t="s">
        <v>98</v>
      </c>
      <c r="F4" s="8">
        <v>0</v>
      </c>
      <c r="G4" s="8">
        <v>0</v>
      </c>
      <c r="H4" s="8">
        <v>2</v>
      </c>
      <c r="I4" s="7">
        <f t="shared" si="1"/>
        <v>0</v>
      </c>
      <c r="J4" s="9">
        <f>J5</f>
        <v>0.66666666666666674</v>
      </c>
      <c r="K4" s="5">
        <v>1.2</v>
      </c>
      <c r="L4" s="5">
        <f t="shared" si="0"/>
        <v>0</v>
      </c>
      <c r="M4" s="12">
        <v>0</v>
      </c>
      <c r="N4">
        <v>0.1</v>
      </c>
    </row>
    <row r="5" spans="1:54" x14ac:dyDescent="0.4">
      <c r="A5" t="s">
        <v>28</v>
      </c>
      <c r="B5">
        <v>2017</v>
      </c>
      <c r="C5" t="s">
        <v>18</v>
      </c>
      <c r="D5" t="s">
        <v>5</v>
      </c>
      <c r="E5" s="5" t="s">
        <v>98</v>
      </c>
      <c r="F5" s="7">
        <v>4</v>
      </c>
      <c r="G5" s="7">
        <v>5</v>
      </c>
      <c r="H5" s="7">
        <v>2</v>
      </c>
      <c r="I5" s="7">
        <f t="shared" si="1"/>
        <v>8</v>
      </c>
      <c r="J5" s="9">
        <f>L5/G5</f>
        <v>0.66666666666666674</v>
      </c>
      <c r="K5">
        <v>1.2</v>
      </c>
      <c r="L5">
        <f t="shared" si="0"/>
        <v>3.3333333333333335</v>
      </c>
      <c r="M5" s="11">
        <v>0</v>
      </c>
      <c r="N5">
        <v>0.1</v>
      </c>
    </row>
    <row r="6" spans="1:54" x14ac:dyDescent="0.4">
      <c r="A6" t="s">
        <v>28</v>
      </c>
      <c r="B6">
        <v>2017</v>
      </c>
      <c r="C6" t="s">
        <v>18</v>
      </c>
      <c r="D6" t="s">
        <v>6</v>
      </c>
      <c r="E6" t="s">
        <v>7</v>
      </c>
      <c r="F6" s="7">
        <v>5</v>
      </c>
      <c r="G6" s="7">
        <v>10</v>
      </c>
      <c r="H6" s="7">
        <v>1</v>
      </c>
      <c r="I6" s="7">
        <f t="shared" si="1"/>
        <v>5</v>
      </c>
      <c r="J6" s="9">
        <f>L6/G6</f>
        <v>0.5</v>
      </c>
      <c r="K6">
        <v>1</v>
      </c>
      <c r="L6">
        <f t="shared" si="0"/>
        <v>5</v>
      </c>
      <c r="M6" s="11">
        <v>0</v>
      </c>
      <c r="N6">
        <v>0.1</v>
      </c>
    </row>
    <row r="7" spans="1:54" x14ac:dyDescent="0.4">
      <c r="A7" t="s">
        <v>28</v>
      </c>
      <c r="B7">
        <v>2017</v>
      </c>
      <c r="C7" t="s">
        <v>18</v>
      </c>
      <c r="D7" t="s">
        <v>6</v>
      </c>
      <c r="E7" t="s">
        <v>8</v>
      </c>
      <c r="F7" s="7">
        <v>5</v>
      </c>
      <c r="G7" s="7">
        <v>10</v>
      </c>
      <c r="H7" s="7">
        <v>1</v>
      </c>
      <c r="I7" s="7">
        <f t="shared" si="1"/>
        <v>5</v>
      </c>
      <c r="J7" s="9">
        <f>L7/G7</f>
        <v>0.5</v>
      </c>
      <c r="K7">
        <v>1</v>
      </c>
      <c r="L7">
        <f t="shared" si="0"/>
        <v>5</v>
      </c>
      <c r="M7" s="11">
        <v>0</v>
      </c>
      <c r="N7">
        <v>0.1</v>
      </c>
    </row>
    <row r="9" spans="1:54" x14ac:dyDescent="0.4">
      <c r="A9" t="s">
        <v>27</v>
      </c>
      <c r="B9" t="s">
        <v>23</v>
      </c>
      <c r="C9" t="s">
        <v>17</v>
      </c>
      <c r="D9" t="s">
        <v>0</v>
      </c>
      <c r="E9" t="s">
        <v>1</v>
      </c>
      <c r="F9" s="1" t="s">
        <v>26</v>
      </c>
      <c r="G9" t="s">
        <v>20</v>
      </c>
      <c r="H9" s="1" t="s">
        <v>46</v>
      </c>
      <c r="I9" t="s">
        <v>45</v>
      </c>
      <c r="J9" t="s">
        <v>39</v>
      </c>
      <c r="K9" t="s">
        <v>97</v>
      </c>
      <c r="L9" t="s">
        <v>94</v>
      </c>
      <c r="M9" t="s">
        <v>104</v>
      </c>
      <c r="N9" t="s">
        <v>109</v>
      </c>
      <c r="O9" s="16" t="s">
        <v>111</v>
      </c>
    </row>
    <row r="10" spans="1:54" x14ac:dyDescent="0.4">
      <c r="A10" t="s">
        <v>96</v>
      </c>
      <c r="B10">
        <v>2018</v>
      </c>
      <c r="C10" t="s">
        <v>18</v>
      </c>
      <c r="D10" t="s">
        <v>4</v>
      </c>
      <c r="E10" t="s">
        <v>7</v>
      </c>
      <c r="F10" s="1">
        <v>1</v>
      </c>
      <c r="G10">
        <f>K2*F10</f>
        <v>1.5</v>
      </c>
      <c r="H10" s="1">
        <v>1</v>
      </c>
      <c r="I10">
        <f t="shared" ref="I10:I15" si="2">N2*H10</f>
        <v>0.1</v>
      </c>
      <c r="J10">
        <f>G2*I10</f>
        <v>0.5</v>
      </c>
      <c r="K10">
        <f>-J10+M2</f>
        <v>99.5</v>
      </c>
      <c r="L10">
        <f>(K10)*J2*G10</f>
        <v>99.500000000000014</v>
      </c>
      <c r="M10">
        <f>G2+K10</f>
        <v>104.5</v>
      </c>
      <c r="N10">
        <f>(M10)*J2*G10</f>
        <v>104.5</v>
      </c>
      <c r="O10" s="16">
        <f>SUM(N$10:N$15)</f>
        <v>126.1</v>
      </c>
      <c r="BB10" t="s">
        <v>24</v>
      </c>
    </row>
    <row r="11" spans="1:54" x14ac:dyDescent="0.4">
      <c r="A11" t="s">
        <v>96</v>
      </c>
      <c r="B11">
        <v>2018</v>
      </c>
      <c r="C11" t="s">
        <v>18</v>
      </c>
      <c r="D11" t="s">
        <v>4</v>
      </c>
      <c r="E11" t="s">
        <v>8</v>
      </c>
      <c r="F11" s="1">
        <v>1</v>
      </c>
      <c r="G11">
        <f t="shared" ref="G11:G15" si="3">K3*F11</f>
        <v>1.5</v>
      </c>
      <c r="H11" s="1">
        <v>1</v>
      </c>
      <c r="I11">
        <f t="shared" si="2"/>
        <v>0.1</v>
      </c>
      <c r="J11">
        <f t="shared" ref="J11:J15" si="4">G3*I11</f>
        <v>1</v>
      </c>
      <c r="K11">
        <f t="shared" ref="K11:K15" si="5">-J11+M3</f>
        <v>-1</v>
      </c>
      <c r="L11">
        <f t="shared" ref="L11:L15" si="6">(K11)*J3*G11</f>
        <v>-1</v>
      </c>
      <c r="M11">
        <f t="shared" ref="M11:M15" si="7">G3+K11</f>
        <v>9</v>
      </c>
      <c r="N11">
        <f t="shared" ref="N11:N15" si="8">(M11)*J3*G11</f>
        <v>9.0000000000000018</v>
      </c>
      <c r="O11" s="16">
        <f t="shared" ref="O11:O15" si="9">SUM(N$10:N$15)</f>
        <v>126.1</v>
      </c>
    </row>
    <row r="12" spans="1:54" x14ac:dyDescent="0.4">
      <c r="A12" t="s">
        <v>96</v>
      </c>
      <c r="B12">
        <v>2018</v>
      </c>
      <c r="C12" t="s">
        <v>18</v>
      </c>
      <c r="D12" s="5" t="s">
        <v>4</v>
      </c>
      <c r="E12" s="5" t="s">
        <v>98</v>
      </c>
      <c r="F12" s="1">
        <v>1</v>
      </c>
      <c r="G12">
        <f t="shared" si="3"/>
        <v>1.2</v>
      </c>
      <c r="H12" s="1">
        <v>1</v>
      </c>
      <c r="I12">
        <f t="shared" si="2"/>
        <v>0.1</v>
      </c>
      <c r="J12">
        <f t="shared" si="4"/>
        <v>0</v>
      </c>
      <c r="K12">
        <f t="shared" si="5"/>
        <v>0</v>
      </c>
      <c r="L12">
        <f t="shared" si="6"/>
        <v>0</v>
      </c>
      <c r="M12">
        <f t="shared" si="7"/>
        <v>0</v>
      </c>
      <c r="N12">
        <f t="shared" si="8"/>
        <v>0</v>
      </c>
      <c r="O12" s="16">
        <f t="shared" si="9"/>
        <v>126.1</v>
      </c>
    </row>
    <row r="13" spans="1:54" x14ac:dyDescent="0.4">
      <c r="A13" t="s">
        <v>96</v>
      </c>
      <c r="B13">
        <v>2018</v>
      </c>
      <c r="C13" t="s">
        <v>18</v>
      </c>
      <c r="D13" t="s">
        <v>5</v>
      </c>
      <c r="E13" s="5" t="s">
        <v>98</v>
      </c>
      <c r="F13" s="1">
        <v>1</v>
      </c>
      <c r="G13">
        <f t="shared" si="3"/>
        <v>1.2</v>
      </c>
      <c r="H13" s="1">
        <v>1</v>
      </c>
      <c r="I13">
        <f t="shared" si="2"/>
        <v>0.1</v>
      </c>
      <c r="J13">
        <f t="shared" si="4"/>
        <v>0.5</v>
      </c>
      <c r="K13">
        <f t="shared" si="5"/>
        <v>-0.5</v>
      </c>
      <c r="L13">
        <f t="shared" si="6"/>
        <v>-0.4</v>
      </c>
      <c r="M13">
        <f>G5+K13</f>
        <v>4.5</v>
      </c>
      <c r="N13">
        <f t="shared" si="8"/>
        <v>3.6000000000000005</v>
      </c>
      <c r="O13" s="16">
        <f t="shared" si="9"/>
        <v>126.1</v>
      </c>
    </row>
    <row r="14" spans="1:54" x14ac:dyDescent="0.4">
      <c r="A14" t="s">
        <v>96</v>
      </c>
      <c r="B14">
        <v>2018</v>
      </c>
      <c r="C14" t="s">
        <v>18</v>
      </c>
      <c r="D14" t="s">
        <v>6</v>
      </c>
      <c r="E14" t="s">
        <v>7</v>
      </c>
      <c r="F14" s="1">
        <v>1</v>
      </c>
      <c r="G14">
        <f t="shared" si="3"/>
        <v>1</v>
      </c>
      <c r="H14" s="1">
        <v>1</v>
      </c>
      <c r="I14">
        <f t="shared" si="2"/>
        <v>0.1</v>
      </c>
      <c r="J14">
        <f t="shared" si="4"/>
        <v>1</v>
      </c>
      <c r="K14">
        <f t="shared" si="5"/>
        <v>-1</v>
      </c>
      <c r="L14">
        <f t="shared" si="6"/>
        <v>-0.5</v>
      </c>
      <c r="M14">
        <f t="shared" si="7"/>
        <v>9</v>
      </c>
      <c r="N14">
        <f t="shared" si="8"/>
        <v>4.5</v>
      </c>
      <c r="O14" s="16">
        <f t="shared" si="9"/>
        <v>126.1</v>
      </c>
    </row>
    <row r="15" spans="1:54" x14ac:dyDescent="0.4">
      <c r="A15" t="s">
        <v>96</v>
      </c>
      <c r="B15">
        <v>2018</v>
      </c>
      <c r="C15" t="s">
        <v>18</v>
      </c>
      <c r="D15" t="s">
        <v>6</v>
      </c>
      <c r="E15" t="s">
        <v>8</v>
      </c>
      <c r="F15" s="1">
        <v>1</v>
      </c>
      <c r="G15">
        <f t="shared" si="3"/>
        <v>1</v>
      </c>
      <c r="H15" s="1">
        <v>1</v>
      </c>
      <c r="I15">
        <f t="shared" si="2"/>
        <v>0.1</v>
      </c>
      <c r="J15">
        <f t="shared" si="4"/>
        <v>1</v>
      </c>
      <c r="K15">
        <f t="shared" si="5"/>
        <v>-1</v>
      </c>
      <c r="L15">
        <f t="shared" si="6"/>
        <v>-0.5</v>
      </c>
      <c r="M15">
        <f t="shared" si="7"/>
        <v>9</v>
      </c>
      <c r="N15">
        <f t="shared" si="8"/>
        <v>4.5</v>
      </c>
      <c r="O15" s="16">
        <f t="shared" si="9"/>
        <v>126.1</v>
      </c>
    </row>
    <row r="17" spans="1:69" x14ac:dyDescent="0.4">
      <c r="A17" t="s">
        <v>27</v>
      </c>
      <c r="B17" t="s">
        <v>23</v>
      </c>
      <c r="C17" t="s">
        <v>17</v>
      </c>
      <c r="D17" t="s">
        <v>0</v>
      </c>
      <c r="E17" t="s">
        <v>1</v>
      </c>
      <c r="F17" s="1" t="s">
        <v>31</v>
      </c>
      <c r="G17" t="s">
        <v>25</v>
      </c>
      <c r="H17" t="s">
        <v>110</v>
      </c>
      <c r="I17" s="11" t="s">
        <v>119</v>
      </c>
      <c r="J17" s="11" t="s">
        <v>120</v>
      </c>
      <c r="K17" t="s">
        <v>113</v>
      </c>
      <c r="L17" t="s">
        <v>114</v>
      </c>
      <c r="M17" s="1" t="s">
        <v>95</v>
      </c>
      <c r="N17" t="s">
        <v>112</v>
      </c>
      <c r="O17" s="11" t="s">
        <v>115</v>
      </c>
      <c r="P17" t="s">
        <v>116</v>
      </c>
      <c r="Q17" t="s">
        <v>105</v>
      </c>
      <c r="R17" t="s">
        <v>118</v>
      </c>
      <c r="S17" s="2" t="s">
        <v>21</v>
      </c>
      <c r="T17" t="s">
        <v>117</v>
      </c>
      <c r="U17" t="s">
        <v>42</v>
      </c>
      <c r="V17" s="15" t="s">
        <v>22</v>
      </c>
      <c r="W17" s="11" t="s">
        <v>108</v>
      </c>
      <c r="X17" s="13" t="s">
        <v>106</v>
      </c>
      <c r="Y17" s="1" t="s">
        <v>30</v>
      </c>
      <c r="Z17" t="s">
        <v>14</v>
      </c>
      <c r="AA17" s="11" t="s">
        <v>107</v>
      </c>
      <c r="AB17" t="s">
        <v>121</v>
      </c>
    </row>
    <row r="18" spans="1:69" x14ac:dyDescent="0.4">
      <c r="A18" t="s">
        <v>29</v>
      </c>
      <c r="B18">
        <v>2018</v>
      </c>
      <c r="C18" t="s">
        <v>18</v>
      </c>
      <c r="D18" t="s">
        <v>4</v>
      </c>
      <c r="E18" t="s">
        <v>7</v>
      </c>
      <c r="F18" s="1">
        <f>-0.15</f>
        <v>-0.15</v>
      </c>
      <c r="G18">
        <f>SUM(F$2:F$7)</f>
        <v>29</v>
      </c>
      <c r="H18">
        <f>(F18*G18)</f>
        <v>-4.3499999999999996</v>
      </c>
      <c r="I18" s="11">
        <f t="shared" ref="I18:I23" si="10">IF(O10-G18-H18&lt;0, O10-G18-H18,0)</f>
        <v>0</v>
      </c>
      <c r="J18" s="11">
        <f t="shared" ref="J18:J23" si="11">IF(O10-G18-H18&gt;0, O10-G18-H18,0)</f>
        <v>101.44999999999999</v>
      </c>
      <c r="K18">
        <f t="shared" ref="K18:K23" si="12">J18/O10</f>
        <v>0.80452022204599516</v>
      </c>
      <c r="L18">
        <f t="shared" ref="L18:L23" si="13">K18*N10</f>
        <v>84.072363203806489</v>
      </c>
      <c r="M18" s="1">
        <v>0.142355008787346</v>
      </c>
      <c r="N18">
        <f>I18*M18</f>
        <v>0</v>
      </c>
      <c r="O18" s="11">
        <f t="shared" ref="O18:O23" si="14">N10+N18-L18</f>
        <v>20.427636796193511</v>
      </c>
      <c r="P18">
        <f t="shared" ref="P18:P23" si="15">O18/G10</f>
        <v>13.618424530795673</v>
      </c>
      <c r="Q18">
        <f t="shared" ref="Q18:Q23" si="16">N18/G10</f>
        <v>0</v>
      </c>
      <c r="R18">
        <f t="shared" ref="R18:R23" si="17">L18/G10</f>
        <v>56.048242135870993</v>
      </c>
      <c r="S18" s="2">
        <f>J2</f>
        <v>0.66666666666666674</v>
      </c>
      <c r="T18">
        <f t="shared" ref="T18:T23" si="18">P18/S18</f>
        <v>20.427636796193507</v>
      </c>
      <c r="U18">
        <f t="shared" ref="U18:U23" si="19">Q18/S18</f>
        <v>0</v>
      </c>
      <c r="V18">
        <f>R18/S18</f>
        <v>84.072363203806475</v>
      </c>
      <c r="W18" s="11">
        <f t="shared" ref="W18:W23" si="20">T18-U18</f>
        <v>20.427636796193507</v>
      </c>
      <c r="X18" s="13">
        <f t="shared" ref="X18:X23" si="21">H2</f>
        <v>1.2</v>
      </c>
      <c r="Y18" s="1">
        <v>1.0833333333333299</v>
      </c>
      <c r="Z18">
        <f t="shared" ref="Z18:Z23" si="22">Y18*H2</f>
        <v>1.2999999999999958</v>
      </c>
      <c r="AA18" s="11">
        <f t="shared" ref="AA18:AA23" si="23">IF(T18=0,Z18,(IF(U18&lt;0,H2,((U18*Z18)+(W18*H2))/(T18))))</f>
        <v>1.2</v>
      </c>
      <c r="AB18">
        <f>P18/AA18</f>
        <v>11.348687108996394</v>
      </c>
      <c r="BQ18" t="s">
        <v>24</v>
      </c>
    </row>
    <row r="19" spans="1:69" x14ac:dyDescent="0.4">
      <c r="A19" t="s">
        <v>29</v>
      </c>
      <c r="B19">
        <v>2018</v>
      </c>
      <c r="C19" t="s">
        <v>18</v>
      </c>
      <c r="D19" t="s">
        <v>4</v>
      </c>
      <c r="E19" t="s">
        <v>8</v>
      </c>
      <c r="F19" s="1">
        <f>F18</f>
        <v>-0.15</v>
      </c>
      <c r="G19">
        <f t="shared" ref="G19:G23" si="24">SUM(F$2:F$7)</f>
        <v>29</v>
      </c>
      <c r="H19">
        <f t="shared" ref="H19:H23" si="25">(F19*G19)</f>
        <v>-4.3499999999999996</v>
      </c>
      <c r="I19" s="11">
        <f t="shared" si="10"/>
        <v>0</v>
      </c>
      <c r="J19" s="11">
        <f t="shared" si="11"/>
        <v>101.44999999999999</v>
      </c>
      <c r="K19">
        <f t="shared" si="12"/>
        <v>0.80452022204599516</v>
      </c>
      <c r="L19">
        <f t="shared" si="13"/>
        <v>7.2406819984139581</v>
      </c>
      <c r="M19" s="1">
        <v>0.284710017574692</v>
      </c>
      <c r="N19">
        <f t="shared" ref="N19:N23" si="26">I19*M19</f>
        <v>0</v>
      </c>
      <c r="O19" s="11">
        <f t="shared" si="14"/>
        <v>1.7593180015860437</v>
      </c>
      <c r="P19">
        <f t="shared" si="15"/>
        <v>1.172878667724029</v>
      </c>
      <c r="Q19">
        <f t="shared" si="16"/>
        <v>0</v>
      </c>
      <c r="R19">
        <f t="shared" si="17"/>
        <v>4.8271213322759721</v>
      </c>
      <c r="S19" s="2">
        <v>0.66666666666666674</v>
      </c>
      <c r="T19">
        <f t="shared" si="18"/>
        <v>1.7593180015860435</v>
      </c>
      <c r="U19">
        <f t="shared" si="19"/>
        <v>0</v>
      </c>
      <c r="V19">
        <f>R19/S19</f>
        <v>7.2406819984139572</v>
      </c>
      <c r="W19" s="11">
        <f t="shared" si="20"/>
        <v>1.7593180015860435</v>
      </c>
      <c r="X19" s="13">
        <f t="shared" si="21"/>
        <v>1.1000000000000001</v>
      </c>
      <c r="Y19" s="1">
        <v>1.0909090909090908</v>
      </c>
      <c r="Z19">
        <f t="shared" si="22"/>
        <v>1.2</v>
      </c>
      <c r="AA19" s="11">
        <f t="shared" si="23"/>
        <v>1.1000000000000001</v>
      </c>
      <c r="AB19">
        <f t="shared" ref="AB19:AB23" si="27">P19/AA19</f>
        <v>1.0662533342945717</v>
      </c>
    </row>
    <row r="20" spans="1:69" x14ac:dyDescent="0.4">
      <c r="A20" t="s">
        <v>29</v>
      </c>
      <c r="B20">
        <v>2018</v>
      </c>
      <c r="C20" t="s">
        <v>18</v>
      </c>
      <c r="D20" s="5" t="s">
        <v>4</v>
      </c>
      <c r="E20" s="5" t="s">
        <v>98</v>
      </c>
      <c r="F20" s="1">
        <f>F19</f>
        <v>-0.15</v>
      </c>
      <c r="G20">
        <f>SUM(F$2:F$7)</f>
        <v>29</v>
      </c>
      <c r="H20">
        <f>(F20*G20)</f>
        <v>-4.3499999999999996</v>
      </c>
      <c r="I20" s="11">
        <f t="shared" si="10"/>
        <v>0</v>
      </c>
      <c r="J20" s="11">
        <f t="shared" si="11"/>
        <v>101.44999999999999</v>
      </c>
      <c r="K20">
        <f t="shared" si="12"/>
        <v>0.80452022204599516</v>
      </c>
      <c r="L20">
        <f t="shared" si="13"/>
        <v>0</v>
      </c>
      <c r="M20" s="1">
        <v>5.4481546572934969E-2</v>
      </c>
      <c r="N20">
        <f t="shared" si="26"/>
        <v>0</v>
      </c>
      <c r="O20" s="11">
        <f t="shared" si="14"/>
        <v>0</v>
      </c>
      <c r="P20">
        <f t="shared" si="15"/>
        <v>0</v>
      </c>
      <c r="Q20">
        <f t="shared" si="16"/>
        <v>0</v>
      </c>
      <c r="R20">
        <f t="shared" si="17"/>
        <v>0</v>
      </c>
      <c r="S20" s="2">
        <f>J4</f>
        <v>0.66666666666666674</v>
      </c>
      <c r="T20">
        <f t="shared" si="18"/>
        <v>0</v>
      </c>
      <c r="U20">
        <f t="shared" si="19"/>
        <v>0</v>
      </c>
      <c r="V20">
        <f t="shared" ref="V20:V23" si="28">R20/S20</f>
        <v>0</v>
      </c>
      <c r="W20" s="11">
        <f t="shared" si="20"/>
        <v>0</v>
      </c>
      <c r="X20" s="13">
        <f t="shared" si="21"/>
        <v>2</v>
      </c>
      <c r="Y20" s="1">
        <v>1.05</v>
      </c>
      <c r="Z20">
        <f t="shared" si="22"/>
        <v>2.1</v>
      </c>
      <c r="AA20" s="11">
        <f t="shared" si="23"/>
        <v>2.1</v>
      </c>
      <c r="AB20">
        <f t="shared" si="27"/>
        <v>0</v>
      </c>
    </row>
    <row r="21" spans="1:69" x14ac:dyDescent="0.4">
      <c r="A21" t="s">
        <v>29</v>
      </c>
      <c r="B21">
        <v>2018</v>
      </c>
      <c r="C21" t="s">
        <v>18</v>
      </c>
      <c r="D21" t="s">
        <v>5</v>
      </c>
      <c r="E21" s="5" t="s">
        <v>98</v>
      </c>
      <c r="F21" s="1">
        <f t="shared" ref="F21:F22" si="29">F20</f>
        <v>-0.15</v>
      </c>
      <c r="G21">
        <f t="shared" si="24"/>
        <v>29</v>
      </c>
      <c r="H21">
        <f t="shared" si="25"/>
        <v>-4.3499999999999996</v>
      </c>
      <c r="I21" s="11">
        <f t="shared" si="10"/>
        <v>0</v>
      </c>
      <c r="J21" s="11">
        <f t="shared" si="11"/>
        <v>101.44999999999999</v>
      </c>
      <c r="K21">
        <f t="shared" si="12"/>
        <v>0.80452022204599516</v>
      </c>
      <c r="L21">
        <f t="shared" si="13"/>
        <v>2.8962727993655828</v>
      </c>
      <c r="M21" s="1">
        <v>0.34270650263620378</v>
      </c>
      <c r="N21">
        <f t="shared" si="26"/>
        <v>0</v>
      </c>
      <c r="O21" s="11">
        <f t="shared" si="14"/>
        <v>0.70372720063441774</v>
      </c>
      <c r="P21">
        <f t="shared" si="15"/>
        <v>0.58643933386201486</v>
      </c>
      <c r="Q21">
        <f t="shared" si="16"/>
        <v>0</v>
      </c>
      <c r="R21">
        <f t="shared" si="17"/>
        <v>2.4135606661379856</v>
      </c>
      <c r="S21" s="2">
        <v>0.66666666666666674</v>
      </c>
      <c r="T21">
        <f t="shared" si="18"/>
        <v>0.87965900079302217</v>
      </c>
      <c r="U21">
        <f t="shared" si="19"/>
        <v>0</v>
      </c>
      <c r="V21">
        <f t="shared" si="28"/>
        <v>3.6203409992069782</v>
      </c>
      <c r="W21" s="11">
        <f t="shared" si="20"/>
        <v>0.87965900079302217</v>
      </c>
      <c r="X21" s="13">
        <f t="shared" si="21"/>
        <v>2</v>
      </c>
      <c r="Y21" s="1">
        <v>1.05</v>
      </c>
      <c r="Z21">
        <f t="shared" si="22"/>
        <v>2.1</v>
      </c>
      <c r="AA21" s="11">
        <f t="shared" si="23"/>
        <v>2</v>
      </c>
      <c r="AB21">
        <f t="shared" si="27"/>
        <v>0.29321966693100743</v>
      </c>
    </row>
    <row r="22" spans="1:69" x14ac:dyDescent="0.4">
      <c r="A22" t="s">
        <v>29</v>
      </c>
      <c r="B22">
        <v>2018</v>
      </c>
      <c r="C22" t="s">
        <v>18</v>
      </c>
      <c r="D22" t="s">
        <v>6</v>
      </c>
      <c r="E22" t="s">
        <v>7</v>
      </c>
      <c r="F22" s="1">
        <f t="shared" si="29"/>
        <v>-0.15</v>
      </c>
      <c r="G22">
        <f t="shared" si="24"/>
        <v>29</v>
      </c>
      <c r="H22">
        <f t="shared" si="25"/>
        <v>-4.3499999999999996</v>
      </c>
      <c r="I22" s="11">
        <f t="shared" si="10"/>
        <v>0</v>
      </c>
      <c r="J22" s="11">
        <f t="shared" si="11"/>
        <v>101.44999999999999</v>
      </c>
      <c r="K22">
        <f t="shared" si="12"/>
        <v>0.80452022204599516</v>
      </c>
      <c r="L22">
        <f t="shared" si="13"/>
        <v>3.6203409992069782</v>
      </c>
      <c r="M22" s="1">
        <v>8.7873462214411238E-2</v>
      </c>
      <c r="N22">
        <f t="shared" si="26"/>
        <v>0</v>
      </c>
      <c r="O22" s="11">
        <f t="shared" si="14"/>
        <v>0.87965900079302184</v>
      </c>
      <c r="P22">
        <f t="shared" si="15"/>
        <v>0.87965900079302184</v>
      </c>
      <c r="Q22">
        <f t="shared" si="16"/>
        <v>0</v>
      </c>
      <c r="R22">
        <f t="shared" si="17"/>
        <v>3.6203409992069782</v>
      </c>
      <c r="S22" s="2">
        <v>0.5</v>
      </c>
      <c r="T22">
        <f t="shared" si="18"/>
        <v>1.7593180015860437</v>
      </c>
      <c r="U22">
        <f t="shared" si="19"/>
        <v>0</v>
      </c>
      <c r="V22">
        <f t="shared" si="28"/>
        <v>7.2406819984139563</v>
      </c>
      <c r="W22" s="11">
        <f t="shared" si="20"/>
        <v>1.7593180015860437</v>
      </c>
      <c r="X22" s="13">
        <f t="shared" si="21"/>
        <v>1</v>
      </c>
      <c r="Y22" s="1">
        <v>1.1000000000000001</v>
      </c>
      <c r="Z22">
        <f t="shared" si="22"/>
        <v>1.1000000000000001</v>
      </c>
      <c r="AA22" s="11">
        <f t="shared" si="23"/>
        <v>1</v>
      </c>
      <c r="AB22">
        <f t="shared" si="27"/>
        <v>0.87965900079302184</v>
      </c>
    </row>
    <row r="23" spans="1:69" x14ac:dyDescent="0.4">
      <c r="A23" t="s">
        <v>29</v>
      </c>
      <c r="B23">
        <v>2018</v>
      </c>
      <c r="C23" t="s">
        <v>18</v>
      </c>
      <c r="D23" t="s">
        <v>6</v>
      </c>
      <c r="E23" t="s">
        <v>8</v>
      </c>
      <c r="F23" s="1">
        <f>F22</f>
        <v>-0.15</v>
      </c>
      <c r="G23">
        <f t="shared" si="24"/>
        <v>29</v>
      </c>
      <c r="H23">
        <f t="shared" si="25"/>
        <v>-4.3499999999999996</v>
      </c>
      <c r="I23" s="11">
        <f t="shared" si="10"/>
        <v>0</v>
      </c>
      <c r="J23" s="11">
        <f t="shared" si="11"/>
        <v>101.44999999999999</v>
      </c>
      <c r="K23">
        <f t="shared" si="12"/>
        <v>0.80452022204599516</v>
      </c>
      <c r="L23">
        <f t="shared" si="13"/>
        <v>3.6203409992069782</v>
      </c>
      <c r="M23" s="1">
        <v>8.7873462214411238E-2</v>
      </c>
      <c r="N23">
        <f t="shared" si="26"/>
        <v>0</v>
      </c>
      <c r="O23" s="11">
        <f t="shared" si="14"/>
        <v>0.87965900079302184</v>
      </c>
      <c r="P23">
        <f t="shared" si="15"/>
        <v>0.87965900079302184</v>
      </c>
      <c r="Q23">
        <f t="shared" si="16"/>
        <v>0</v>
      </c>
      <c r="R23">
        <f t="shared" si="17"/>
        <v>3.6203409992069782</v>
      </c>
      <c r="S23" s="2">
        <v>0.5</v>
      </c>
      <c r="T23">
        <f t="shared" si="18"/>
        <v>1.7593180015860437</v>
      </c>
      <c r="U23">
        <f t="shared" si="19"/>
        <v>0</v>
      </c>
      <c r="V23">
        <f t="shared" si="28"/>
        <v>7.2406819984139563</v>
      </c>
      <c r="W23" s="11">
        <f t="shared" si="20"/>
        <v>1.7593180015860437</v>
      </c>
      <c r="X23" s="13">
        <f t="shared" si="21"/>
        <v>1</v>
      </c>
      <c r="Y23" s="1">
        <v>1.1000000000000001</v>
      </c>
      <c r="Z23">
        <f t="shared" si="22"/>
        <v>1.1000000000000001</v>
      </c>
      <c r="AA23" s="11">
        <f t="shared" si="23"/>
        <v>1</v>
      </c>
      <c r="AB23">
        <f t="shared" si="27"/>
        <v>0.87965900079302184</v>
      </c>
    </row>
    <row r="25" spans="1:69" x14ac:dyDescent="0.4">
      <c r="A25" t="s">
        <v>27</v>
      </c>
      <c r="B25" t="s">
        <v>23</v>
      </c>
      <c r="C25" t="s">
        <v>17</v>
      </c>
      <c r="D25" t="s">
        <v>0</v>
      </c>
      <c r="E25" t="s">
        <v>1</v>
      </c>
      <c r="F25" t="s">
        <v>100</v>
      </c>
      <c r="G25" s="1" t="s">
        <v>37</v>
      </c>
      <c r="H25" s="7" t="s">
        <v>102</v>
      </c>
    </row>
    <row r="26" spans="1:69" x14ac:dyDescent="0.4">
      <c r="A26" t="s">
        <v>99</v>
      </c>
      <c r="B26">
        <v>2018</v>
      </c>
      <c r="C26" t="s">
        <v>18</v>
      </c>
      <c r="D26" t="s">
        <v>4</v>
      </c>
      <c r="E26" t="s">
        <v>7</v>
      </c>
      <c r="F26" t="s">
        <v>35</v>
      </c>
      <c r="G26" s="1">
        <v>1</v>
      </c>
      <c r="H26" s="7">
        <f>G26*AB18</f>
        <v>11.348687108996394</v>
      </c>
      <c r="T26" s="6"/>
      <c r="BN26" t="s">
        <v>24</v>
      </c>
    </row>
    <row r="27" spans="1:69" x14ac:dyDescent="0.4">
      <c r="A27" t="s">
        <v>99</v>
      </c>
      <c r="B27">
        <v>2018</v>
      </c>
      <c r="C27" t="s">
        <v>18</v>
      </c>
      <c r="D27" t="s">
        <v>4</v>
      </c>
      <c r="E27" t="s">
        <v>8</v>
      </c>
      <c r="F27" t="s">
        <v>59</v>
      </c>
      <c r="G27" s="1">
        <v>0.9</v>
      </c>
      <c r="H27" s="7">
        <f>G27*AB19</f>
        <v>0.95962800086511457</v>
      </c>
      <c r="T27" s="6"/>
    </row>
    <row r="28" spans="1:69" x14ac:dyDescent="0.4">
      <c r="A28" t="s">
        <v>99</v>
      </c>
      <c r="B28">
        <v>2018</v>
      </c>
      <c r="C28" t="s">
        <v>18</v>
      </c>
      <c r="D28" t="s">
        <v>4</v>
      </c>
      <c r="E28" t="s">
        <v>8</v>
      </c>
      <c r="F28" t="s">
        <v>101</v>
      </c>
      <c r="G28" s="1">
        <v>0.1</v>
      </c>
      <c r="H28" s="7">
        <f>G28*AB19</f>
        <v>0.10662533342945718</v>
      </c>
      <c r="T28" s="6"/>
    </row>
    <row r="29" spans="1:69" x14ac:dyDescent="0.4">
      <c r="A29" t="s">
        <v>99</v>
      </c>
      <c r="B29">
        <v>2018</v>
      </c>
      <c r="C29" t="s">
        <v>18</v>
      </c>
      <c r="D29" s="5" t="s">
        <v>4</v>
      </c>
      <c r="E29" s="5" t="s">
        <v>98</v>
      </c>
      <c r="F29" s="5" t="s">
        <v>59</v>
      </c>
      <c r="G29" s="1">
        <v>0.45</v>
      </c>
      <c r="H29" s="7">
        <f>G29*AB20</f>
        <v>0</v>
      </c>
      <c r="T29" s="6"/>
    </row>
    <row r="30" spans="1:69" x14ac:dyDescent="0.4">
      <c r="A30" t="s">
        <v>99</v>
      </c>
      <c r="B30">
        <v>2018</v>
      </c>
      <c r="C30" t="s">
        <v>18</v>
      </c>
      <c r="D30" t="s">
        <v>4</v>
      </c>
      <c r="E30" s="5" t="s">
        <v>98</v>
      </c>
      <c r="F30" s="5" t="s">
        <v>35</v>
      </c>
      <c r="G30" s="1">
        <v>0.4</v>
      </c>
      <c r="H30" s="7">
        <f>G30*AB20</f>
        <v>0</v>
      </c>
      <c r="T30" s="6"/>
    </row>
    <row r="31" spans="1:69" x14ac:dyDescent="0.4">
      <c r="A31" t="s">
        <v>99</v>
      </c>
      <c r="B31">
        <v>2018</v>
      </c>
      <c r="C31" t="s">
        <v>18</v>
      </c>
      <c r="D31" t="s">
        <v>4</v>
      </c>
      <c r="E31" s="5" t="s">
        <v>98</v>
      </c>
      <c r="F31" t="s">
        <v>101</v>
      </c>
      <c r="G31" s="1">
        <v>0.05</v>
      </c>
      <c r="H31" s="7">
        <f>G31*AB20</f>
        <v>0</v>
      </c>
      <c r="T31" s="6"/>
    </row>
    <row r="32" spans="1:69" x14ac:dyDescent="0.4">
      <c r="A32" t="s">
        <v>99</v>
      </c>
      <c r="B32">
        <v>2018</v>
      </c>
      <c r="C32" t="s">
        <v>18</v>
      </c>
      <c r="D32" t="s">
        <v>5</v>
      </c>
      <c r="E32" s="5" t="s">
        <v>98</v>
      </c>
      <c r="F32" s="5" t="s">
        <v>59</v>
      </c>
      <c r="G32" s="1">
        <v>0.45</v>
      </c>
      <c r="H32" s="7">
        <f>G32*AB21</f>
        <v>0.13194885011895335</v>
      </c>
      <c r="T32" s="6"/>
    </row>
    <row r="33" spans="1:54" x14ac:dyDescent="0.4">
      <c r="A33" t="s">
        <v>99</v>
      </c>
      <c r="B33">
        <v>2018</v>
      </c>
      <c r="C33" t="s">
        <v>18</v>
      </c>
      <c r="D33" t="s">
        <v>5</v>
      </c>
      <c r="E33" s="5" t="s">
        <v>98</v>
      </c>
      <c r="F33" s="5" t="s">
        <v>35</v>
      </c>
      <c r="G33" s="1">
        <v>0.4</v>
      </c>
      <c r="H33" s="7">
        <f>G33*AB21</f>
        <v>0.11728786677240298</v>
      </c>
      <c r="T33" s="6"/>
    </row>
    <row r="34" spans="1:54" x14ac:dyDescent="0.4">
      <c r="A34" t="s">
        <v>99</v>
      </c>
      <c r="B34">
        <v>2018</v>
      </c>
      <c r="C34" t="s">
        <v>18</v>
      </c>
      <c r="D34" t="s">
        <v>4</v>
      </c>
      <c r="E34" s="5" t="s">
        <v>98</v>
      </c>
      <c r="F34" t="s">
        <v>101</v>
      </c>
      <c r="G34" s="1">
        <v>0.05</v>
      </c>
      <c r="H34" s="7">
        <f>G34*AB21</f>
        <v>1.4660983346550372E-2</v>
      </c>
      <c r="T34" s="6"/>
    </row>
    <row r="35" spans="1:54" x14ac:dyDescent="0.4">
      <c r="A35" t="s">
        <v>99</v>
      </c>
      <c r="B35">
        <v>2018</v>
      </c>
      <c r="C35" t="s">
        <v>18</v>
      </c>
      <c r="D35" t="s">
        <v>6</v>
      </c>
      <c r="E35" t="s">
        <v>7</v>
      </c>
      <c r="F35" s="5" t="s">
        <v>35</v>
      </c>
      <c r="G35" s="1">
        <v>1</v>
      </c>
      <c r="H35" s="7">
        <f>G35*AB22</f>
        <v>0.87965900079302184</v>
      </c>
      <c r="T35" s="6"/>
    </row>
    <row r="36" spans="1:54" x14ac:dyDescent="0.4">
      <c r="A36" t="s">
        <v>99</v>
      </c>
      <c r="B36">
        <v>2018</v>
      </c>
      <c r="C36" t="s">
        <v>18</v>
      </c>
      <c r="D36" t="s">
        <v>6</v>
      </c>
      <c r="E36" t="s">
        <v>8</v>
      </c>
      <c r="F36" s="5" t="s">
        <v>59</v>
      </c>
      <c r="G36" s="1">
        <v>0.9</v>
      </c>
      <c r="H36" s="7">
        <f>G36*AB23</f>
        <v>0.79169310071371968</v>
      </c>
      <c r="T36" s="6"/>
    </row>
    <row r="37" spans="1:54" x14ac:dyDescent="0.4">
      <c r="A37" t="s">
        <v>99</v>
      </c>
      <c r="B37">
        <v>2018</v>
      </c>
      <c r="C37" t="s">
        <v>18</v>
      </c>
      <c r="D37" t="s">
        <v>6</v>
      </c>
      <c r="E37" t="s">
        <v>8</v>
      </c>
      <c r="F37" t="s">
        <v>101</v>
      </c>
      <c r="G37" s="1">
        <v>0.1</v>
      </c>
      <c r="H37" s="7">
        <f>G37*AB23</f>
        <v>8.7965900079302189E-2</v>
      </c>
      <c r="T37" s="6"/>
    </row>
    <row r="39" spans="1:54" x14ac:dyDescent="0.4">
      <c r="A39" t="s">
        <v>27</v>
      </c>
      <c r="B39" t="s">
        <v>23</v>
      </c>
      <c r="C39" t="s">
        <v>17</v>
      </c>
      <c r="D39" t="s">
        <v>0</v>
      </c>
      <c r="E39" t="s">
        <v>1</v>
      </c>
      <c r="F39" s="7" t="s">
        <v>9</v>
      </c>
      <c r="G39" s="7" t="s">
        <v>2</v>
      </c>
      <c r="H39" s="7" t="s">
        <v>11</v>
      </c>
      <c r="I39" s="7" t="s">
        <v>3</v>
      </c>
      <c r="J39" s="10" t="s">
        <v>21</v>
      </c>
      <c r="K39" t="s">
        <v>15</v>
      </c>
      <c r="L39" t="s">
        <v>19</v>
      </c>
      <c r="M39" s="11" t="s">
        <v>43</v>
      </c>
      <c r="N39" t="s">
        <v>47</v>
      </c>
    </row>
    <row r="40" spans="1:54" x14ac:dyDescent="0.4">
      <c r="A40" t="s">
        <v>28</v>
      </c>
      <c r="B40">
        <v>2018</v>
      </c>
      <c r="C40" t="s">
        <v>18</v>
      </c>
      <c r="D40" t="s">
        <v>4</v>
      </c>
      <c r="E40" t="s">
        <v>7</v>
      </c>
      <c r="F40" s="7">
        <f t="shared" ref="F40:F45" si="30">O18</f>
        <v>20.427636796193511</v>
      </c>
      <c r="G40" s="7">
        <f t="shared" ref="G40:G45" si="31">T18</f>
        <v>20.427636796193507</v>
      </c>
      <c r="H40" s="7">
        <f t="shared" ref="H40:I45" si="32">AA18</f>
        <v>1.2</v>
      </c>
      <c r="I40" s="7">
        <f t="shared" si="32"/>
        <v>11.348687108996394</v>
      </c>
      <c r="J40" s="10">
        <f t="shared" ref="J40:J45" si="33">IFERROR(L40/G40,S18)</f>
        <v>0.66666666666666674</v>
      </c>
      <c r="K40">
        <f>G10</f>
        <v>1.5</v>
      </c>
      <c r="L40">
        <f t="shared" ref="L40:L45" si="34">P18</f>
        <v>13.618424530795673</v>
      </c>
      <c r="M40" s="11">
        <f>V18</f>
        <v>84.072363203806475</v>
      </c>
      <c r="N40">
        <f>I10</f>
        <v>0.1</v>
      </c>
    </row>
    <row r="41" spans="1:54" x14ac:dyDescent="0.4">
      <c r="A41" t="s">
        <v>28</v>
      </c>
      <c r="B41">
        <v>2018</v>
      </c>
      <c r="C41" t="s">
        <v>18</v>
      </c>
      <c r="D41" t="s">
        <v>4</v>
      </c>
      <c r="E41" t="s">
        <v>8</v>
      </c>
      <c r="F41" s="7">
        <f t="shared" si="30"/>
        <v>1.7593180015860437</v>
      </c>
      <c r="G41" s="7">
        <f t="shared" si="31"/>
        <v>1.7593180015860435</v>
      </c>
      <c r="H41" s="7">
        <f t="shared" si="32"/>
        <v>1.1000000000000001</v>
      </c>
      <c r="I41" s="7">
        <f t="shared" si="32"/>
        <v>1.0662533342945717</v>
      </c>
      <c r="J41" s="10">
        <f t="shared" si="33"/>
        <v>0.66666666666666674</v>
      </c>
      <c r="K41">
        <f t="shared" ref="K41:K45" si="35">G11</f>
        <v>1.5</v>
      </c>
      <c r="L41">
        <f t="shared" si="34"/>
        <v>1.172878667724029</v>
      </c>
      <c r="M41" s="11">
        <f t="shared" ref="M41:M45" si="36">V19</f>
        <v>7.2406819984139572</v>
      </c>
      <c r="N41">
        <f t="shared" ref="N41:N45" si="37">I11</f>
        <v>0.1</v>
      </c>
    </row>
    <row r="42" spans="1:54" x14ac:dyDescent="0.4">
      <c r="A42" t="s">
        <v>28</v>
      </c>
      <c r="B42">
        <v>2018</v>
      </c>
      <c r="C42" t="s">
        <v>18</v>
      </c>
      <c r="D42" s="5" t="s">
        <v>4</v>
      </c>
      <c r="E42" s="5" t="s">
        <v>98</v>
      </c>
      <c r="F42" s="7">
        <f t="shared" si="30"/>
        <v>0</v>
      </c>
      <c r="G42" s="7">
        <f t="shared" si="31"/>
        <v>0</v>
      </c>
      <c r="H42" s="7">
        <f t="shared" si="32"/>
        <v>2.1</v>
      </c>
      <c r="I42" s="7">
        <f t="shared" si="32"/>
        <v>0</v>
      </c>
      <c r="J42" s="10">
        <f t="shared" si="33"/>
        <v>0.66666666666666674</v>
      </c>
      <c r="K42">
        <f t="shared" si="35"/>
        <v>1.2</v>
      </c>
      <c r="L42">
        <f t="shared" si="34"/>
        <v>0</v>
      </c>
      <c r="M42" s="11">
        <f t="shared" si="36"/>
        <v>0</v>
      </c>
      <c r="N42">
        <f t="shared" si="37"/>
        <v>0.1</v>
      </c>
    </row>
    <row r="43" spans="1:54" x14ac:dyDescent="0.4">
      <c r="A43" t="s">
        <v>28</v>
      </c>
      <c r="B43">
        <v>2018</v>
      </c>
      <c r="C43" t="s">
        <v>18</v>
      </c>
      <c r="D43" t="s">
        <v>5</v>
      </c>
      <c r="E43" s="5" t="s">
        <v>98</v>
      </c>
      <c r="F43" s="7">
        <f t="shared" si="30"/>
        <v>0.70372720063441774</v>
      </c>
      <c r="G43" s="7">
        <f t="shared" si="31"/>
        <v>0.87965900079302217</v>
      </c>
      <c r="H43" s="7">
        <f t="shared" si="32"/>
        <v>2</v>
      </c>
      <c r="I43" s="7">
        <f t="shared" si="32"/>
        <v>0.29321966693100743</v>
      </c>
      <c r="J43" s="10">
        <f t="shared" si="33"/>
        <v>0.66666666666666674</v>
      </c>
      <c r="K43">
        <f t="shared" si="35"/>
        <v>1.2</v>
      </c>
      <c r="L43">
        <f t="shared" si="34"/>
        <v>0.58643933386201486</v>
      </c>
      <c r="M43" s="11">
        <f t="shared" si="36"/>
        <v>3.6203409992069782</v>
      </c>
      <c r="N43">
        <f t="shared" si="37"/>
        <v>0.1</v>
      </c>
    </row>
    <row r="44" spans="1:54" x14ac:dyDescent="0.4">
      <c r="A44" t="s">
        <v>28</v>
      </c>
      <c r="B44">
        <v>2018</v>
      </c>
      <c r="C44" t="s">
        <v>18</v>
      </c>
      <c r="D44" t="s">
        <v>6</v>
      </c>
      <c r="E44" t="s">
        <v>7</v>
      </c>
      <c r="F44" s="7">
        <f t="shared" si="30"/>
        <v>0.87965900079302184</v>
      </c>
      <c r="G44" s="7">
        <f t="shared" si="31"/>
        <v>1.7593180015860437</v>
      </c>
      <c r="H44" s="7">
        <f t="shared" si="32"/>
        <v>1</v>
      </c>
      <c r="I44" s="7">
        <f t="shared" si="32"/>
        <v>0.87965900079302184</v>
      </c>
      <c r="J44" s="10">
        <f t="shared" si="33"/>
        <v>0.5</v>
      </c>
      <c r="K44">
        <f t="shared" si="35"/>
        <v>1</v>
      </c>
      <c r="L44">
        <f t="shared" si="34"/>
        <v>0.87965900079302184</v>
      </c>
      <c r="M44" s="11">
        <f t="shared" si="36"/>
        <v>7.2406819984139563</v>
      </c>
      <c r="N44">
        <f t="shared" si="37"/>
        <v>0.1</v>
      </c>
    </row>
    <row r="45" spans="1:54" x14ac:dyDescent="0.4">
      <c r="A45" t="s">
        <v>28</v>
      </c>
      <c r="B45">
        <v>2018</v>
      </c>
      <c r="C45" t="s">
        <v>18</v>
      </c>
      <c r="D45" t="s">
        <v>6</v>
      </c>
      <c r="E45" t="s">
        <v>8</v>
      </c>
      <c r="F45" s="7">
        <f t="shared" si="30"/>
        <v>0.87965900079302184</v>
      </c>
      <c r="G45" s="7">
        <f t="shared" si="31"/>
        <v>1.7593180015860437</v>
      </c>
      <c r="H45" s="7">
        <f t="shared" si="32"/>
        <v>1</v>
      </c>
      <c r="I45" s="7">
        <f t="shared" si="32"/>
        <v>0.87965900079302184</v>
      </c>
      <c r="J45" s="10">
        <f t="shared" si="33"/>
        <v>0.5</v>
      </c>
      <c r="K45">
        <f t="shared" si="35"/>
        <v>1</v>
      </c>
      <c r="L45">
        <f t="shared" si="34"/>
        <v>0.87965900079302184</v>
      </c>
      <c r="M45" s="11">
        <f t="shared" si="36"/>
        <v>7.2406819984139563</v>
      </c>
      <c r="N45">
        <f t="shared" si="37"/>
        <v>0.1</v>
      </c>
    </row>
    <row r="46" spans="1:54" x14ac:dyDescent="0.4">
      <c r="J46" s="14"/>
    </row>
    <row r="47" spans="1:54" x14ac:dyDescent="0.4">
      <c r="A47" t="s">
        <v>27</v>
      </c>
      <c r="B47" t="s">
        <v>23</v>
      </c>
      <c r="C47" t="s">
        <v>17</v>
      </c>
      <c r="D47" t="s">
        <v>0</v>
      </c>
      <c r="E47" t="s">
        <v>1</v>
      </c>
      <c r="F47" s="1" t="s">
        <v>26</v>
      </c>
      <c r="G47" t="s">
        <v>20</v>
      </c>
      <c r="H47" s="1" t="s">
        <v>46</v>
      </c>
      <c r="I47" t="s">
        <v>45</v>
      </c>
      <c r="J47" t="s">
        <v>39</v>
      </c>
      <c r="K47" t="s">
        <v>97</v>
      </c>
      <c r="L47" t="s">
        <v>94</v>
      </c>
      <c r="M47" t="s">
        <v>104</v>
      </c>
      <c r="N47" t="s">
        <v>109</v>
      </c>
      <c r="O47" s="16" t="s">
        <v>111</v>
      </c>
    </row>
    <row r="48" spans="1:54" x14ac:dyDescent="0.4">
      <c r="A48" t="s">
        <v>96</v>
      </c>
      <c r="B48">
        <v>2019</v>
      </c>
      <c r="C48" t="s">
        <v>18</v>
      </c>
      <c r="D48" t="s">
        <v>4</v>
      </c>
      <c r="E48" t="s">
        <v>7</v>
      </c>
      <c r="F48" s="1">
        <v>1</v>
      </c>
      <c r="G48">
        <f>K40*F48</f>
        <v>1.5</v>
      </c>
      <c r="H48" s="1">
        <v>1.0001</v>
      </c>
      <c r="I48">
        <f>N40*H48</f>
        <v>0.10001</v>
      </c>
      <c r="J48">
        <f>G40*I48</f>
        <v>2.0429679559873128</v>
      </c>
      <c r="K48">
        <f>-J48+M40</f>
        <v>82.029395247819167</v>
      </c>
      <c r="L48">
        <f>(K48)*J40*G48</f>
        <v>82.029395247819181</v>
      </c>
      <c r="M48">
        <f>G40+K48</f>
        <v>102.45703204401268</v>
      </c>
      <c r="N48">
        <f>(M48)*J40*G48</f>
        <v>102.45703204401269</v>
      </c>
      <c r="O48" s="16">
        <f>SUM(N$48:N$53)</f>
        <v>123.63475350000002</v>
      </c>
      <c r="BB48" t="s">
        <v>24</v>
      </c>
    </row>
    <row r="49" spans="1:66" x14ac:dyDescent="0.4">
      <c r="A49" t="s">
        <v>96</v>
      </c>
      <c r="B49">
        <v>2019</v>
      </c>
      <c r="C49" t="s">
        <v>18</v>
      </c>
      <c r="D49" t="s">
        <v>4</v>
      </c>
      <c r="E49" t="s">
        <v>8</v>
      </c>
      <c r="F49" s="1">
        <v>1</v>
      </c>
      <c r="G49">
        <f t="shared" ref="G49:G53" si="38">K41*F49</f>
        <v>1.5</v>
      </c>
      <c r="H49" s="1">
        <v>1.0001</v>
      </c>
      <c r="I49">
        <f t="shared" ref="I49:I53" si="39">N41*H49</f>
        <v>0.10001</v>
      </c>
      <c r="J49">
        <f t="shared" ref="J49:J53" si="40">G41*I49</f>
        <v>0.1759493933386202</v>
      </c>
      <c r="K49">
        <f t="shared" ref="K49:K53" si="41">-J49+M41</f>
        <v>7.0647326050753367</v>
      </c>
      <c r="L49">
        <f t="shared" ref="L49:L53" si="42">(K49)*J41*G49</f>
        <v>7.0647326050753376</v>
      </c>
      <c r="M49">
        <f t="shared" ref="M49:M53" si="43">G41+K49</f>
        <v>8.8240506066613804</v>
      </c>
      <c r="N49">
        <f t="shared" ref="N49:N53" si="44">(M49)*J41*G49</f>
        <v>8.8240506066613804</v>
      </c>
      <c r="O49" s="16">
        <f t="shared" ref="O49:O53" si="45">SUM(N$48:N$53)</f>
        <v>123.63475350000002</v>
      </c>
    </row>
    <row r="50" spans="1:66" x14ac:dyDescent="0.4">
      <c r="A50" t="s">
        <v>96</v>
      </c>
      <c r="B50">
        <v>2019</v>
      </c>
      <c r="C50" t="s">
        <v>18</v>
      </c>
      <c r="D50" s="5" t="s">
        <v>4</v>
      </c>
      <c r="E50" s="5" t="s">
        <v>98</v>
      </c>
      <c r="F50" s="1">
        <v>1</v>
      </c>
      <c r="G50">
        <f t="shared" si="38"/>
        <v>1.2</v>
      </c>
      <c r="H50" s="1">
        <v>1.0001</v>
      </c>
      <c r="I50">
        <f t="shared" si="39"/>
        <v>0.10001</v>
      </c>
      <c r="J50">
        <f t="shared" si="40"/>
        <v>0</v>
      </c>
      <c r="K50">
        <f t="shared" si="41"/>
        <v>0</v>
      </c>
      <c r="L50">
        <f t="shared" si="42"/>
        <v>0</v>
      </c>
      <c r="M50">
        <f t="shared" si="43"/>
        <v>0</v>
      </c>
      <c r="N50">
        <f t="shared" si="44"/>
        <v>0</v>
      </c>
      <c r="O50" s="16">
        <f t="shared" si="45"/>
        <v>123.63475350000002</v>
      </c>
    </row>
    <row r="51" spans="1:66" x14ac:dyDescent="0.4">
      <c r="A51" t="s">
        <v>96</v>
      </c>
      <c r="B51">
        <v>2019</v>
      </c>
      <c r="C51" t="s">
        <v>18</v>
      </c>
      <c r="D51" t="s">
        <v>5</v>
      </c>
      <c r="E51" s="5" t="s">
        <v>98</v>
      </c>
      <c r="F51" s="1">
        <v>1</v>
      </c>
      <c r="G51">
        <f t="shared" si="38"/>
        <v>1.2</v>
      </c>
      <c r="H51" s="1">
        <v>1.0001</v>
      </c>
      <c r="I51">
        <f t="shared" si="39"/>
        <v>0.10001</v>
      </c>
      <c r="J51">
        <f t="shared" si="40"/>
        <v>8.7974696669310154E-2</v>
      </c>
      <c r="K51">
        <f t="shared" si="41"/>
        <v>3.5323663025376679</v>
      </c>
      <c r="L51">
        <f t="shared" si="42"/>
        <v>2.8258930420301343</v>
      </c>
      <c r="M51">
        <f t="shared" si="43"/>
        <v>4.4120253033306902</v>
      </c>
      <c r="N51">
        <f t="shared" si="44"/>
        <v>3.5296202426645524</v>
      </c>
      <c r="O51" s="16">
        <f t="shared" si="45"/>
        <v>123.63475350000002</v>
      </c>
    </row>
    <row r="52" spans="1:66" x14ac:dyDescent="0.4">
      <c r="A52" t="s">
        <v>96</v>
      </c>
      <c r="B52">
        <v>2019</v>
      </c>
      <c r="C52" t="s">
        <v>18</v>
      </c>
      <c r="D52" t="s">
        <v>6</v>
      </c>
      <c r="E52" t="s">
        <v>7</v>
      </c>
      <c r="F52" s="1">
        <v>1</v>
      </c>
      <c r="G52">
        <f t="shared" si="38"/>
        <v>1</v>
      </c>
      <c r="H52" s="1">
        <v>1.0001</v>
      </c>
      <c r="I52">
        <f t="shared" si="39"/>
        <v>0.10001</v>
      </c>
      <c r="J52">
        <f t="shared" si="40"/>
        <v>0.17594939333862022</v>
      </c>
      <c r="K52">
        <f t="shared" si="41"/>
        <v>7.0647326050753358</v>
      </c>
      <c r="L52">
        <f t="shared" si="42"/>
        <v>3.5323663025376679</v>
      </c>
      <c r="M52">
        <f t="shared" si="43"/>
        <v>8.8240506066613804</v>
      </c>
      <c r="N52">
        <f t="shared" si="44"/>
        <v>4.4120253033306902</v>
      </c>
      <c r="O52" s="16">
        <f t="shared" si="45"/>
        <v>123.63475350000002</v>
      </c>
    </row>
    <row r="53" spans="1:66" x14ac:dyDescent="0.4">
      <c r="A53" t="s">
        <v>96</v>
      </c>
      <c r="B53">
        <v>2019</v>
      </c>
      <c r="C53" t="s">
        <v>18</v>
      </c>
      <c r="D53" t="s">
        <v>6</v>
      </c>
      <c r="E53" t="s">
        <v>8</v>
      </c>
      <c r="F53" s="1">
        <v>1</v>
      </c>
      <c r="G53">
        <f t="shared" si="38"/>
        <v>1</v>
      </c>
      <c r="H53" s="1">
        <v>1.0001</v>
      </c>
      <c r="I53">
        <f t="shared" si="39"/>
        <v>0.10001</v>
      </c>
      <c r="J53">
        <f t="shared" si="40"/>
        <v>0.17594939333862022</v>
      </c>
      <c r="K53">
        <f t="shared" si="41"/>
        <v>7.0647326050753358</v>
      </c>
      <c r="L53">
        <f t="shared" si="42"/>
        <v>3.5323663025376679</v>
      </c>
      <c r="M53">
        <f t="shared" si="43"/>
        <v>8.8240506066613804</v>
      </c>
      <c r="N53">
        <f t="shared" si="44"/>
        <v>4.4120253033306902</v>
      </c>
      <c r="O53" s="16">
        <f t="shared" si="45"/>
        <v>123.63475350000002</v>
      </c>
    </row>
    <row r="55" spans="1:66" x14ac:dyDescent="0.4">
      <c r="A55" t="s">
        <v>27</v>
      </c>
      <c r="B55" t="s">
        <v>23</v>
      </c>
      <c r="C55" t="s">
        <v>17</v>
      </c>
      <c r="D55" t="s">
        <v>0</v>
      </c>
      <c r="E55" t="s">
        <v>1</v>
      </c>
      <c r="F55" s="1" t="s">
        <v>31</v>
      </c>
      <c r="G55" t="s">
        <v>25</v>
      </c>
      <c r="H55" t="s">
        <v>110</v>
      </c>
      <c r="I55" s="11" t="s">
        <v>119</v>
      </c>
      <c r="J55" s="11" t="s">
        <v>120</v>
      </c>
      <c r="K55" t="s">
        <v>113</v>
      </c>
      <c r="L55" t="s">
        <v>114</v>
      </c>
      <c r="M55" s="1" t="s">
        <v>95</v>
      </c>
      <c r="N55" t="s">
        <v>112</v>
      </c>
      <c r="O55" s="11" t="s">
        <v>115</v>
      </c>
      <c r="P55" t="s">
        <v>116</v>
      </c>
      <c r="Q55" t="s">
        <v>105</v>
      </c>
      <c r="R55" t="s">
        <v>118</v>
      </c>
      <c r="S55" s="2" t="s">
        <v>21</v>
      </c>
      <c r="T55" t="s">
        <v>117</v>
      </c>
      <c r="U55" t="s">
        <v>42</v>
      </c>
      <c r="V55" s="15" t="s">
        <v>22</v>
      </c>
      <c r="W55" s="11" t="s">
        <v>108</v>
      </c>
      <c r="X55" s="13" t="s">
        <v>106</v>
      </c>
      <c r="Y55" s="1" t="s">
        <v>30</v>
      </c>
      <c r="Z55" t="s">
        <v>14</v>
      </c>
      <c r="AA55" s="11" t="s">
        <v>107</v>
      </c>
      <c r="AB55" t="s">
        <v>103</v>
      </c>
    </row>
    <row r="56" spans="1:66" x14ac:dyDescent="0.4">
      <c r="A56" t="s">
        <v>29</v>
      </c>
      <c r="B56">
        <v>2019</v>
      </c>
      <c r="C56" t="s">
        <v>18</v>
      </c>
      <c r="D56" t="s">
        <v>4</v>
      </c>
      <c r="E56" t="s">
        <v>7</v>
      </c>
      <c r="F56" s="1">
        <f>-0.15</f>
        <v>-0.15</v>
      </c>
      <c r="G56">
        <f>SUM(F$40:F$45)</f>
        <v>24.65000000000002</v>
      </c>
      <c r="H56">
        <f t="shared" ref="H56:H61" si="46">(F56*G56)</f>
        <v>-3.6975000000000029</v>
      </c>
      <c r="I56" s="11">
        <f t="shared" ref="I56:I61" si="47">IF(O48-G56-H56&lt;0, O48-G56-H56,0)</f>
        <v>0</v>
      </c>
      <c r="J56" s="11">
        <f t="shared" ref="J56:J61" si="48">IF(O48-G56-H56&gt;0, O48-G56-H56,0)</f>
        <v>102.6822535</v>
      </c>
      <c r="K56">
        <f t="shared" ref="K56:K61" si="49">J56/O48</f>
        <v>0.83052904295231189</v>
      </c>
      <c r="L56">
        <f t="shared" ref="L56:L61" si="50">K56*N48</f>
        <v>85.093540767248214</v>
      </c>
      <c r="M56" s="1">
        <v>0.142355008787346</v>
      </c>
      <c r="N56">
        <f>I56*M56</f>
        <v>0</v>
      </c>
      <c r="O56" s="11">
        <f t="shared" ref="O56:O61" si="51">N48+N56-L56</f>
        <v>17.363491276764478</v>
      </c>
      <c r="P56">
        <f t="shared" ref="P56:P61" si="52">O56/G48</f>
        <v>11.575660851176318</v>
      </c>
      <c r="Q56">
        <f t="shared" ref="Q56:Q61" si="53">N56/G48</f>
        <v>0</v>
      </c>
      <c r="R56">
        <f t="shared" ref="R56:R61" si="54">L56/G48</f>
        <v>56.729027178165474</v>
      </c>
      <c r="S56" s="2">
        <f>J40</f>
        <v>0.66666666666666674</v>
      </c>
      <c r="T56">
        <f t="shared" ref="T56:T61" si="55">P56/S56</f>
        <v>17.363491276764474</v>
      </c>
      <c r="U56">
        <f t="shared" ref="U56:U61" si="56">Q56/S56</f>
        <v>0</v>
      </c>
      <c r="V56">
        <f>R56/S56</f>
        <v>85.0935407672482</v>
      </c>
      <c r="W56" s="11">
        <f t="shared" ref="W56:W61" si="57">T56-U56</f>
        <v>17.363491276764474</v>
      </c>
      <c r="X56" s="13">
        <f t="shared" ref="X56:X61" si="58">H40</f>
        <v>1.2</v>
      </c>
      <c r="Y56" s="1">
        <v>1.0833333333333299</v>
      </c>
      <c r="Z56">
        <f t="shared" ref="Z56:Z61" si="59">Y56*H40</f>
        <v>1.2999999999999958</v>
      </c>
      <c r="AA56" s="11">
        <f t="shared" ref="AA56:AA61" si="60">IF(T56=0,Z56,(IF(U56&lt;0,H40,((U56*Z56)+(W56*H40))/(T56))))</f>
        <v>1.2</v>
      </c>
      <c r="AB56">
        <f>P56/AA56</f>
        <v>9.6463840426469325</v>
      </c>
    </row>
    <row r="57" spans="1:66" x14ac:dyDescent="0.4">
      <c r="A57" t="s">
        <v>29</v>
      </c>
      <c r="B57">
        <v>2019</v>
      </c>
      <c r="C57" t="s">
        <v>18</v>
      </c>
      <c r="D57" t="s">
        <v>4</v>
      </c>
      <c r="E57" t="s">
        <v>8</v>
      </c>
      <c r="F57" s="1">
        <f>F56</f>
        <v>-0.15</v>
      </c>
      <c r="G57">
        <f t="shared" ref="G57:G61" si="61">SUM(F$40:F$45)</f>
        <v>24.65000000000002</v>
      </c>
      <c r="H57">
        <f t="shared" si="46"/>
        <v>-3.6975000000000029</v>
      </c>
      <c r="I57" s="11">
        <f t="shared" si="47"/>
        <v>0</v>
      </c>
      <c r="J57" s="11">
        <f t="shared" si="48"/>
        <v>102.6822535</v>
      </c>
      <c r="K57">
        <f t="shared" si="49"/>
        <v>0.83052904295231189</v>
      </c>
      <c r="L57">
        <f t="shared" si="50"/>
        <v>7.3286303053132436</v>
      </c>
      <c r="M57" s="1">
        <v>0.284710017574692</v>
      </c>
      <c r="N57">
        <f t="shared" ref="N57:N61" si="62">I57*M57</f>
        <v>0</v>
      </c>
      <c r="O57" s="11">
        <f t="shared" si="51"/>
        <v>1.4954203013481369</v>
      </c>
      <c r="P57">
        <f t="shared" si="52"/>
        <v>0.99694686756542461</v>
      </c>
      <c r="Q57">
        <f t="shared" si="53"/>
        <v>0</v>
      </c>
      <c r="R57">
        <f t="shared" si="54"/>
        <v>4.8857535368754954</v>
      </c>
      <c r="S57" s="2">
        <v>0.66666666666666674</v>
      </c>
      <c r="T57">
        <f t="shared" si="55"/>
        <v>1.4954203013481369</v>
      </c>
      <c r="U57">
        <f t="shared" si="56"/>
        <v>0</v>
      </c>
      <c r="V57">
        <f>R57/S57</f>
        <v>7.3286303053132427</v>
      </c>
      <c r="W57" s="11">
        <f t="shared" si="57"/>
        <v>1.4954203013481369</v>
      </c>
      <c r="X57" s="13">
        <f t="shared" si="58"/>
        <v>1.1000000000000001</v>
      </c>
      <c r="Y57" s="1">
        <v>1.0909090909090908</v>
      </c>
      <c r="Z57">
        <f t="shared" si="59"/>
        <v>1.2</v>
      </c>
      <c r="AA57" s="11">
        <f t="shared" si="60"/>
        <v>1.1000000000000001</v>
      </c>
      <c r="AB57">
        <f t="shared" ref="AB57:AB61" si="63">P57/AA57</f>
        <v>0.9063153341503859</v>
      </c>
    </row>
    <row r="58" spans="1:66" x14ac:dyDescent="0.4">
      <c r="A58" t="s">
        <v>29</v>
      </c>
      <c r="B58">
        <v>2019</v>
      </c>
      <c r="C58" t="s">
        <v>18</v>
      </c>
      <c r="D58" s="5" t="s">
        <v>4</v>
      </c>
      <c r="E58" s="5" t="s">
        <v>98</v>
      </c>
      <c r="F58" s="1">
        <f>F57</f>
        <v>-0.15</v>
      </c>
      <c r="G58">
        <f t="shared" si="61"/>
        <v>24.65000000000002</v>
      </c>
      <c r="H58">
        <f t="shared" si="46"/>
        <v>-3.6975000000000029</v>
      </c>
      <c r="I58" s="11">
        <f t="shared" si="47"/>
        <v>0</v>
      </c>
      <c r="J58" s="11">
        <f t="shared" si="48"/>
        <v>102.6822535</v>
      </c>
      <c r="K58">
        <f t="shared" si="49"/>
        <v>0.83052904295231189</v>
      </c>
      <c r="L58">
        <f t="shared" si="50"/>
        <v>0</v>
      </c>
      <c r="M58" s="1">
        <v>5.4481546572934969E-2</v>
      </c>
      <c r="N58">
        <f t="shared" si="62"/>
        <v>0</v>
      </c>
      <c r="O58" s="11">
        <f t="shared" si="51"/>
        <v>0</v>
      </c>
      <c r="P58">
        <f t="shared" si="52"/>
        <v>0</v>
      </c>
      <c r="Q58">
        <f t="shared" si="53"/>
        <v>0</v>
      </c>
      <c r="R58">
        <f t="shared" si="54"/>
        <v>0</v>
      </c>
      <c r="S58" s="2">
        <f>J42</f>
        <v>0.66666666666666674</v>
      </c>
      <c r="T58">
        <f t="shared" si="55"/>
        <v>0</v>
      </c>
      <c r="U58">
        <f t="shared" si="56"/>
        <v>0</v>
      </c>
      <c r="V58">
        <f t="shared" ref="V58:V61" si="64">R58/S58</f>
        <v>0</v>
      </c>
      <c r="W58" s="11">
        <f t="shared" si="57"/>
        <v>0</v>
      </c>
      <c r="X58" s="13">
        <f t="shared" si="58"/>
        <v>2.1</v>
      </c>
      <c r="Y58" s="1">
        <v>1.05</v>
      </c>
      <c r="Z58">
        <f t="shared" si="59"/>
        <v>2.2050000000000001</v>
      </c>
      <c r="AA58" s="11">
        <f t="shared" si="60"/>
        <v>2.2050000000000001</v>
      </c>
      <c r="AB58">
        <f t="shared" si="63"/>
        <v>0</v>
      </c>
    </row>
    <row r="59" spans="1:66" x14ac:dyDescent="0.4">
      <c r="A59" t="s">
        <v>29</v>
      </c>
      <c r="B59">
        <v>2019</v>
      </c>
      <c r="C59" t="s">
        <v>18</v>
      </c>
      <c r="D59" t="s">
        <v>5</v>
      </c>
      <c r="E59" s="5" t="s">
        <v>98</v>
      </c>
      <c r="F59" s="1">
        <f t="shared" ref="F59:F60" si="65">F58</f>
        <v>-0.15</v>
      </c>
      <c r="G59">
        <f t="shared" si="61"/>
        <v>24.65000000000002</v>
      </c>
      <c r="H59">
        <f t="shared" si="46"/>
        <v>-3.6975000000000029</v>
      </c>
      <c r="I59" s="11">
        <f t="shared" si="47"/>
        <v>0</v>
      </c>
      <c r="J59" s="11">
        <f t="shared" si="48"/>
        <v>102.6822535</v>
      </c>
      <c r="K59">
        <f t="shared" si="49"/>
        <v>0.83052904295231189</v>
      </c>
      <c r="L59">
        <f t="shared" si="50"/>
        <v>2.9314521221252976</v>
      </c>
      <c r="M59" s="1">
        <v>0.34270650263620378</v>
      </c>
      <c r="N59">
        <f t="shared" si="62"/>
        <v>0</v>
      </c>
      <c r="O59" s="11">
        <f t="shared" si="51"/>
        <v>0.59816812053925483</v>
      </c>
      <c r="P59">
        <f t="shared" si="52"/>
        <v>0.49847343378271236</v>
      </c>
      <c r="Q59">
        <f t="shared" si="53"/>
        <v>0</v>
      </c>
      <c r="R59">
        <f t="shared" si="54"/>
        <v>2.4428767684377481</v>
      </c>
      <c r="S59" s="2">
        <v>0.66666666666666674</v>
      </c>
      <c r="T59">
        <f t="shared" si="55"/>
        <v>0.74771015067406843</v>
      </c>
      <c r="U59">
        <f t="shared" si="56"/>
        <v>0</v>
      </c>
      <c r="V59">
        <f t="shared" si="64"/>
        <v>3.6643151526566218</v>
      </c>
      <c r="W59" s="11">
        <f t="shared" si="57"/>
        <v>0.74771015067406843</v>
      </c>
      <c r="X59" s="13">
        <f t="shared" si="58"/>
        <v>2</v>
      </c>
      <c r="Y59" s="1">
        <v>1.05</v>
      </c>
      <c r="Z59">
        <f t="shared" si="59"/>
        <v>2.1</v>
      </c>
      <c r="AA59" s="11">
        <f t="shared" si="60"/>
        <v>2</v>
      </c>
      <c r="AB59">
        <f t="shared" si="63"/>
        <v>0.24923671689135618</v>
      </c>
    </row>
    <row r="60" spans="1:66" x14ac:dyDescent="0.4">
      <c r="A60" t="s">
        <v>29</v>
      </c>
      <c r="B60">
        <v>2019</v>
      </c>
      <c r="C60" t="s">
        <v>18</v>
      </c>
      <c r="D60" t="s">
        <v>6</v>
      </c>
      <c r="E60" t="s">
        <v>7</v>
      </c>
      <c r="F60" s="1">
        <f t="shared" si="65"/>
        <v>-0.15</v>
      </c>
      <c r="G60">
        <f t="shared" si="61"/>
        <v>24.65000000000002</v>
      </c>
      <c r="H60">
        <f t="shared" si="46"/>
        <v>-3.6975000000000029</v>
      </c>
      <c r="I60" s="11">
        <f t="shared" si="47"/>
        <v>0</v>
      </c>
      <c r="J60" s="11">
        <f t="shared" si="48"/>
        <v>102.6822535</v>
      </c>
      <c r="K60">
        <f t="shared" si="49"/>
        <v>0.83052904295231189</v>
      </c>
      <c r="L60">
        <f t="shared" si="50"/>
        <v>3.6643151526566218</v>
      </c>
      <c r="M60" s="1">
        <v>8.7873462214411238E-2</v>
      </c>
      <c r="N60">
        <f t="shared" si="62"/>
        <v>0</v>
      </c>
      <c r="O60" s="11">
        <f t="shared" si="51"/>
        <v>0.74771015067406843</v>
      </c>
      <c r="P60">
        <f t="shared" si="52"/>
        <v>0.74771015067406843</v>
      </c>
      <c r="Q60">
        <f t="shared" si="53"/>
        <v>0</v>
      </c>
      <c r="R60">
        <f t="shared" si="54"/>
        <v>3.6643151526566218</v>
      </c>
      <c r="S60" s="2">
        <v>0.5</v>
      </c>
      <c r="T60">
        <f t="shared" si="55"/>
        <v>1.4954203013481369</v>
      </c>
      <c r="U60">
        <f t="shared" si="56"/>
        <v>0</v>
      </c>
      <c r="V60">
        <f t="shared" si="64"/>
        <v>7.3286303053132436</v>
      </c>
      <c r="W60" s="11">
        <f t="shared" si="57"/>
        <v>1.4954203013481369</v>
      </c>
      <c r="X60" s="13">
        <f t="shared" si="58"/>
        <v>1</v>
      </c>
      <c r="Y60" s="1">
        <v>1.1000000000000001</v>
      </c>
      <c r="Z60">
        <f t="shared" si="59"/>
        <v>1.1000000000000001</v>
      </c>
      <c r="AA60" s="11">
        <f t="shared" si="60"/>
        <v>1</v>
      </c>
      <c r="AB60">
        <f t="shared" si="63"/>
        <v>0.74771015067406843</v>
      </c>
    </row>
    <row r="61" spans="1:66" x14ac:dyDescent="0.4">
      <c r="A61" t="s">
        <v>29</v>
      </c>
      <c r="B61">
        <v>2019</v>
      </c>
      <c r="C61" t="s">
        <v>18</v>
      </c>
      <c r="D61" t="s">
        <v>6</v>
      </c>
      <c r="E61" t="s">
        <v>8</v>
      </c>
      <c r="F61" s="1">
        <f>F60</f>
        <v>-0.15</v>
      </c>
      <c r="G61">
        <f t="shared" si="61"/>
        <v>24.65000000000002</v>
      </c>
      <c r="H61">
        <f t="shared" si="46"/>
        <v>-3.6975000000000029</v>
      </c>
      <c r="I61" s="11">
        <f t="shared" si="47"/>
        <v>0</v>
      </c>
      <c r="J61" s="11">
        <f t="shared" si="48"/>
        <v>102.6822535</v>
      </c>
      <c r="K61">
        <f t="shared" si="49"/>
        <v>0.83052904295231189</v>
      </c>
      <c r="L61">
        <f t="shared" si="50"/>
        <v>3.6643151526566218</v>
      </c>
      <c r="M61" s="1">
        <v>8.7873462214411238E-2</v>
      </c>
      <c r="N61">
        <f t="shared" si="62"/>
        <v>0</v>
      </c>
      <c r="O61" s="11">
        <f t="shared" si="51"/>
        <v>0.74771015067406843</v>
      </c>
      <c r="P61">
        <f t="shared" si="52"/>
        <v>0.74771015067406843</v>
      </c>
      <c r="Q61">
        <f t="shared" si="53"/>
        <v>0</v>
      </c>
      <c r="R61">
        <f t="shared" si="54"/>
        <v>3.6643151526566218</v>
      </c>
      <c r="S61" s="2">
        <v>0.5</v>
      </c>
      <c r="T61">
        <f t="shared" si="55"/>
        <v>1.4954203013481369</v>
      </c>
      <c r="U61">
        <f t="shared" si="56"/>
        <v>0</v>
      </c>
      <c r="V61">
        <f t="shared" si="64"/>
        <v>7.3286303053132436</v>
      </c>
      <c r="W61" s="11">
        <f t="shared" si="57"/>
        <v>1.4954203013481369</v>
      </c>
      <c r="X61" s="13">
        <f t="shared" si="58"/>
        <v>1</v>
      </c>
      <c r="Y61" s="1">
        <v>1.1000000000000001</v>
      </c>
      <c r="Z61">
        <f t="shared" si="59"/>
        <v>1.1000000000000001</v>
      </c>
      <c r="AA61" s="11">
        <f t="shared" si="60"/>
        <v>1</v>
      </c>
      <c r="AB61">
        <f t="shared" si="63"/>
        <v>0.74771015067406843</v>
      </c>
    </row>
    <row r="63" spans="1:66" x14ac:dyDescent="0.4">
      <c r="A63" t="s">
        <v>27</v>
      </c>
      <c r="B63" t="s">
        <v>23</v>
      </c>
      <c r="C63" t="s">
        <v>17</v>
      </c>
      <c r="D63" t="s">
        <v>0</v>
      </c>
      <c r="E63" t="s">
        <v>1</v>
      </c>
      <c r="F63" t="s">
        <v>100</v>
      </c>
      <c r="G63" s="1" t="s">
        <v>37</v>
      </c>
      <c r="H63" s="7" t="s">
        <v>102</v>
      </c>
    </row>
    <row r="64" spans="1:66" x14ac:dyDescent="0.4">
      <c r="A64" t="s">
        <v>99</v>
      </c>
      <c r="B64">
        <v>2018</v>
      </c>
      <c r="C64" t="s">
        <v>18</v>
      </c>
      <c r="D64" t="s">
        <v>4</v>
      </c>
      <c r="E64" t="s">
        <v>7</v>
      </c>
      <c r="F64" t="s">
        <v>35</v>
      </c>
      <c r="G64" s="1">
        <v>1</v>
      </c>
      <c r="H64" s="7">
        <f>G64*AB56</f>
        <v>9.6463840426469325</v>
      </c>
      <c r="T64" s="6"/>
      <c r="BN64" t="s">
        <v>24</v>
      </c>
    </row>
    <row r="65" spans="1:20" x14ac:dyDescent="0.4">
      <c r="A65" t="s">
        <v>99</v>
      </c>
      <c r="B65">
        <v>2018</v>
      </c>
      <c r="C65" t="s">
        <v>18</v>
      </c>
      <c r="D65" t="s">
        <v>4</v>
      </c>
      <c r="E65" t="s">
        <v>8</v>
      </c>
      <c r="F65" t="s">
        <v>59</v>
      </c>
      <c r="G65" s="1">
        <v>0.9</v>
      </c>
      <c r="H65" s="7">
        <f>G65*AB57</f>
        <v>0.8156838007353473</v>
      </c>
      <c r="T65" s="6"/>
    </row>
    <row r="66" spans="1:20" x14ac:dyDescent="0.4">
      <c r="A66" t="s">
        <v>99</v>
      </c>
      <c r="B66">
        <v>2018</v>
      </c>
      <c r="C66" t="s">
        <v>18</v>
      </c>
      <c r="D66" t="s">
        <v>4</v>
      </c>
      <c r="E66" t="s">
        <v>8</v>
      </c>
      <c r="F66" t="s">
        <v>101</v>
      </c>
      <c r="G66" s="1">
        <v>0.1</v>
      </c>
      <c r="H66" s="7">
        <f>G66*AB57</f>
        <v>9.0631533415038601E-2</v>
      </c>
      <c r="T66" s="6"/>
    </row>
    <row r="67" spans="1:20" x14ac:dyDescent="0.4">
      <c r="A67" t="s">
        <v>99</v>
      </c>
      <c r="B67">
        <v>2018</v>
      </c>
      <c r="C67" t="s">
        <v>18</v>
      </c>
      <c r="D67" s="5" t="s">
        <v>4</v>
      </c>
      <c r="E67" s="5" t="s">
        <v>98</v>
      </c>
      <c r="F67" s="5" t="s">
        <v>59</v>
      </c>
      <c r="G67" s="1">
        <v>0.45</v>
      </c>
      <c r="H67" s="7">
        <f>G67*AB58</f>
        <v>0</v>
      </c>
      <c r="T67" s="6"/>
    </row>
    <row r="68" spans="1:20" x14ac:dyDescent="0.4">
      <c r="A68" t="s">
        <v>99</v>
      </c>
      <c r="B68">
        <v>2018</v>
      </c>
      <c r="C68" t="s">
        <v>18</v>
      </c>
      <c r="D68" t="s">
        <v>4</v>
      </c>
      <c r="E68" s="5" t="s">
        <v>98</v>
      </c>
      <c r="F68" s="5" t="s">
        <v>35</v>
      </c>
      <c r="G68" s="1">
        <v>0.4</v>
      </c>
      <c r="H68" s="7">
        <f>G68*AB58</f>
        <v>0</v>
      </c>
      <c r="T68" s="6"/>
    </row>
    <row r="69" spans="1:20" x14ac:dyDescent="0.4">
      <c r="A69" t="s">
        <v>99</v>
      </c>
      <c r="B69">
        <v>2018</v>
      </c>
      <c r="C69" t="s">
        <v>18</v>
      </c>
      <c r="D69" t="s">
        <v>4</v>
      </c>
      <c r="E69" s="5" t="s">
        <v>98</v>
      </c>
      <c r="F69" t="s">
        <v>101</v>
      </c>
      <c r="G69" s="1">
        <v>0.05</v>
      </c>
      <c r="H69" s="7">
        <f>G69*AB58</f>
        <v>0</v>
      </c>
      <c r="T69" s="6"/>
    </row>
    <row r="70" spans="1:20" x14ac:dyDescent="0.4">
      <c r="A70" t="s">
        <v>99</v>
      </c>
      <c r="B70">
        <v>2018</v>
      </c>
      <c r="C70" t="s">
        <v>18</v>
      </c>
      <c r="D70" t="s">
        <v>5</v>
      </c>
      <c r="E70" s="5" t="s">
        <v>98</v>
      </c>
      <c r="F70" s="5" t="s">
        <v>59</v>
      </c>
      <c r="G70" s="1">
        <v>0.45</v>
      </c>
      <c r="H70" s="7">
        <f>G70*AB59</f>
        <v>0.11215652260111028</v>
      </c>
      <c r="T70" s="6"/>
    </row>
    <row r="71" spans="1:20" x14ac:dyDescent="0.4">
      <c r="A71" t="s">
        <v>99</v>
      </c>
      <c r="B71">
        <v>2018</v>
      </c>
      <c r="C71" t="s">
        <v>18</v>
      </c>
      <c r="D71" t="s">
        <v>5</v>
      </c>
      <c r="E71" s="5" t="s">
        <v>98</v>
      </c>
      <c r="F71" s="5" t="s">
        <v>35</v>
      </c>
      <c r="G71" s="1">
        <v>0.4</v>
      </c>
      <c r="H71" s="7">
        <f>G71*AB59</f>
        <v>9.9694686756542472E-2</v>
      </c>
      <c r="T71" s="6"/>
    </row>
    <row r="72" spans="1:20" x14ac:dyDescent="0.4">
      <c r="A72" t="s">
        <v>99</v>
      </c>
      <c r="B72">
        <v>2018</v>
      </c>
      <c r="C72" t="s">
        <v>18</v>
      </c>
      <c r="D72" t="s">
        <v>4</v>
      </c>
      <c r="E72" s="5" t="s">
        <v>98</v>
      </c>
      <c r="F72" t="s">
        <v>101</v>
      </c>
      <c r="G72" s="1">
        <v>0.05</v>
      </c>
      <c r="H72" s="7">
        <f>G72*AB59</f>
        <v>1.2461835844567809E-2</v>
      </c>
      <c r="T72" s="6"/>
    </row>
    <row r="73" spans="1:20" x14ac:dyDescent="0.4">
      <c r="A73" t="s">
        <v>99</v>
      </c>
      <c r="B73">
        <v>2018</v>
      </c>
      <c r="C73" t="s">
        <v>18</v>
      </c>
      <c r="D73" t="s">
        <v>6</v>
      </c>
      <c r="E73" t="s">
        <v>7</v>
      </c>
      <c r="F73" s="5" t="s">
        <v>35</v>
      </c>
      <c r="G73" s="1">
        <v>1</v>
      </c>
      <c r="H73" s="7">
        <f>G73*AB60</f>
        <v>0.74771015067406843</v>
      </c>
      <c r="T73" s="6"/>
    </row>
    <row r="74" spans="1:20" x14ac:dyDescent="0.4">
      <c r="A74" t="s">
        <v>99</v>
      </c>
      <c r="B74">
        <v>2018</v>
      </c>
      <c r="C74" t="s">
        <v>18</v>
      </c>
      <c r="D74" t="s">
        <v>6</v>
      </c>
      <c r="E74" t="s">
        <v>8</v>
      </c>
      <c r="F74" s="5" t="s">
        <v>59</v>
      </c>
      <c r="G74" s="1">
        <v>0.9</v>
      </c>
      <c r="H74" s="7">
        <f>G74*AB61</f>
        <v>0.67293913560666163</v>
      </c>
      <c r="T74" s="6"/>
    </row>
    <row r="75" spans="1:20" x14ac:dyDescent="0.4">
      <c r="A75" t="s">
        <v>99</v>
      </c>
      <c r="B75">
        <v>2018</v>
      </c>
      <c r="C75" t="s">
        <v>18</v>
      </c>
      <c r="D75" t="s">
        <v>6</v>
      </c>
      <c r="E75" t="s">
        <v>8</v>
      </c>
      <c r="F75" t="s">
        <v>101</v>
      </c>
      <c r="G75" s="1">
        <v>0.1</v>
      </c>
      <c r="H75" s="7">
        <f>G75*AB61</f>
        <v>7.477101506740684E-2</v>
      </c>
      <c r="T75" s="6"/>
    </row>
    <row r="77" spans="1:20" x14ac:dyDescent="0.4">
      <c r="A77" t="s">
        <v>27</v>
      </c>
      <c r="B77" t="s">
        <v>23</v>
      </c>
      <c r="C77" t="s">
        <v>17</v>
      </c>
      <c r="D77" t="s">
        <v>0</v>
      </c>
      <c r="E77" t="s">
        <v>1</v>
      </c>
      <c r="F77" s="7" t="s">
        <v>9</v>
      </c>
      <c r="G77" s="7" t="s">
        <v>2</v>
      </c>
      <c r="H77" s="7" t="s">
        <v>11</v>
      </c>
      <c r="I77" s="7" t="s">
        <v>3</v>
      </c>
      <c r="J77" s="10" t="s">
        <v>21</v>
      </c>
      <c r="K77" t="s">
        <v>15</v>
      </c>
      <c r="L77" t="s">
        <v>19</v>
      </c>
      <c r="M77" s="11" t="s">
        <v>43</v>
      </c>
      <c r="N77" t="s">
        <v>47</v>
      </c>
    </row>
    <row r="78" spans="1:20" x14ac:dyDescent="0.4">
      <c r="A78" t="s">
        <v>28</v>
      </c>
      <c r="B78">
        <v>2019</v>
      </c>
      <c r="C78" t="s">
        <v>18</v>
      </c>
      <c r="D78" t="s">
        <v>4</v>
      </c>
      <c r="E78" t="s">
        <v>7</v>
      </c>
      <c r="F78" s="7">
        <f t="shared" ref="F78:F83" si="66">O56</f>
        <v>17.363491276764478</v>
      </c>
      <c r="G78" s="7">
        <f t="shared" ref="G78:G83" si="67">T56</f>
        <v>17.363491276764474</v>
      </c>
      <c r="H78" s="7">
        <f t="shared" ref="H78:I83" si="68">AA56</f>
        <v>1.2</v>
      </c>
      <c r="I78" s="7">
        <f t="shared" si="68"/>
        <v>9.6463840426469325</v>
      </c>
      <c r="J78" s="10">
        <f t="shared" ref="J78:J83" si="69">IFERROR(L78/G78,S56)</f>
        <v>0.66666666666666674</v>
      </c>
      <c r="K78">
        <f>G48</f>
        <v>1.5</v>
      </c>
      <c r="L78">
        <f t="shared" ref="L78:L83" si="70">P56</f>
        <v>11.575660851176318</v>
      </c>
      <c r="M78" s="11">
        <f>V56</f>
        <v>85.0935407672482</v>
      </c>
      <c r="N78">
        <f>I48</f>
        <v>0.10001</v>
      </c>
    </row>
    <row r="79" spans="1:20" x14ac:dyDescent="0.4">
      <c r="A79" t="s">
        <v>28</v>
      </c>
      <c r="B79">
        <v>2019</v>
      </c>
      <c r="C79" t="s">
        <v>18</v>
      </c>
      <c r="D79" t="s">
        <v>4</v>
      </c>
      <c r="E79" t="s">
        <v>8</v>
      </c>
      <c r="F79" s="7">
        <f t="shared" si="66"/>
        <v>1.4954203013481369</v>
      </c>
      <c r="G79" s="7">
        <f t="shared" si="67"/>
        <v>1.4954203013481369</v>
      </c>
      <c r="H79" s="7">
        <f t="shared" si="68"/>
        <v>1.1000000000000001</v>
      </c>
      <c r="I79" s="7">
        <f t="shared" si="68"/>
        <v>0.9063153341503859</v>
      </c>
      <c r="J79" s="10">
        <f t="shared" si="69"/>
        <v>0.66666666666666674</v>
      </c>
      <c r="K79">
        <f t="shared" ref="K79:K83" si="71">G49</f>
        <v>1.5</v>
      </c>
      <c r="L79">
        <f t="shared" si="70"/>
        <v>0.99694686756542461</v>
      </c>
      <c r="M79" s="11">
        <f t="shared" ref="M79:M83" si="72">V57</f>
        <v>7.3286303053132427</v>
      </c>
      <c r="N79">
        <f t="shared" ref="N79:N83" si="73">I49</f>
        <v>0.10001</v>
      </c>
    </row>
    <row r="80" spans="1:20" x14ac:dyDescent="0.4">
      <c r="A80" t="s">
        <v>28</v>
      </c>
      <c r="B80">
        <v>2019</v>
      </c>
      <c r="C80" t="s">
        <v>18</v>
      </c>
      <c r="D80" s="5" t="s">
        <v>4</v>
      </c>
      <c r="E80" s="5" t="s">
        <v>98</v>
      </c>
      <c r="F80" s="7">
        <f t="shared" si="66"/>
        <v>0</v>
      </c>
      <c r="G80" s="7">
        <f t="shared" si="67"/>
        <v>0</v>
      </c>
      <c r="H80" s="7">
        <f t="shared" si="68"/>
        <v>2.2050000000000001</v>
      </c>
      <c r="I80" s="7">
        <f t="shared" si="68"/>
        <v>0</v>
      </c>
      <c r="J80" s="10">
        <f t="shared" si="69"/>
        <v>0.66666666666666674</v>
      </c>
      <c r="K80">
        <f t="shared" si="71"/>
        <v>1.2</v>
      </c>
      <c r="L80">
        <f t="shared" si="70"/>
        <v>0</v>
      </c>
      <c r="M80" s="11">
        <f t="shared" si="72"/>
        <v>0</v>
      </c>
      <c r="N80">
        <f t="shared" si="73"/>
        <v>0.10001</v>
      </c>
    </row>
    <row r="81" spans="1:14" x14ac:dyDescent="0.4">
      <c r="A81" t="s">
        <v>28</v>
      </c>
      <c r="B81">
        <v>2019</v>
      </c>
      <c r="C81" t="s">
        <v>18</v>
      </c>
      <c r="D81" t="s">
        <v>5</v>
      </c>
      <c r="E81" s="5" t="s">
        <v>98</v>
      </c>
      <c r="F81" s="7">
        <f t="shared" si="66"/>
        <v>0.59816812053925483</v>
      </c>
      <c r="G81" s="7">
        <f t="shared" si="67"/>
        <v>0.74771015067406843</v>
      </c>
      <c r="H81" s="7">
        <f t="shared" si="68"/>
        <v>2</v>
      </c>
      <c r="I81" s="7">
        <f t="shared" si="68"/>
        <v>0.24923671689135618</v>
      </c>
      <c r="J81" s="10">
        <f t="shared" si="69"/>
        <v>0.66666666666666674</v>
      </c>
      <c r="K81">
        <f t="shared" si="71"/>
        <v>1.2</v>
      </c>
      <c r="L81">
        <f t="shared" si="70"/>
        <v>0.49847343378271236</v>
      </c>
      <c r="M81" s="11">
        <f t="shared" si="72"/>
        <v>3.6643151526566218</v>
      </c>
      <c r="N81">
        <f t="shared" si="73"/>
        <v>0.10001</v>
      </c>
    </row>
    <row r="82" spans="1:14" x14ac:dyDescent="0.4">
      <c r="A82" t="s">
        <v>28</v>
      </c>
      <c r="B82">
        <v>2019</v>
      </c>
      <c r="C82" t="s">
        <v>18</v>
      </c>
      <c r="D82" t="s">
        <v>6</v>
      </c>
      <c r="E82" t="s">
        <v>7</v>
      </c>
      <c r="F82" s="7">
        <f t="shared" si="66"/>
        <v>0.74771015067406843</v>
      </c>
      <c r="G82" s="7">
        <f t="shared" si="67"/>
        <v>1.4954203013481369</v>
      </c>
      <c r="H82" s="7">
        <f t="shared" si="68"/>
        <v>1</v>
      </c>
      <c r="I82" s="7">
        <f t="shared" si="68"/>
        <v>0.74771015067406843</v>
      </c>
      <c r="J82" s="10">
        <f t="shared" si="69"/>
        <v>0.5</v>
      </c>
      <c r="K82">
        <f t="shared" si="71"/>
        <v>1</v>
      </c>
      <c r="L82">
        <f t="shared" si="70"/>
        <v>0.74771015067406843</v>
      </c>
      <c r="M82" s="11">
        <f t="shared" si="72"/>
        <v>7.3286303053132436</v>
      </c>
      <c r="N82">
        <f t="shared" si="73"/>
        <v>0.10001</v>
      </c>
    </row>
    <row r="83" spans="1:14" x14ac:dyDescent="0.4">
      <c r="A83" t="s">
        <v>28</v>
      </c>
      <c r="B83">
        <v>2019</v>
      </c>
      <c r="C83" t="s">
        <v>18</v>
      </c>
      <c r="D83" t="s">
        <v>6</v>
      </c>
      <c r="E83" t="s">
        <v>8</v>
      </c>
      <c r="F83" s="7">
        <f t="shared" si="66"/>
        <v>0.74771015067406843</v>
      </c>
      <c r="G83" s="7">
        <f t="shared" si="67"/>
        <v>1.4954203013481369</v>
      </c>
      <c r="H83" s="7">
        <f t="shared" si="68"/>
        <v>1</v>
      </c>
      <c r="I83" s="7">
        <f t="shared" si="68"/>
        <v>0.74771015067406843</v>
      </c>
      <c r="J83" s="10">
        <f t="shared" si="69"/>
        <v>0.5</v>
      </c>
      <c r="K83">
        <f t="shared" si="71"/>
        <v>1</v>
      </c>
      <c r="L83">
        <f t="shared" si="70"/>
        <v>0.74771015067406843</v>
      </c>
      <c r="M83" s="11">
        <f t="shared" si="72"/>
        <v>7.3286303053132436</v>
      </c>
      <c r="N83">
        <f t="shared" si="73"/>
        <v>0.10001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1090-0F3C-4C43-AF69-62C7C62888D1}">
  <dimension ref="A1:O87"/>
  <sheetViews>
    <sheetView workbookViewId="0">
      <selection activeCell="M62" sqref="M62"/>
    </sheetView>
  </sheetViews>
  <sheetFormatPr defaultRowHeight="14.6" x14ac:dyDescent="0.4"/>
  <sheetData>
    <row r="1" spans="1:15" x14ac:dyDescent="0.4">
      <c r="A1" t="s">
        <v>27</v>
      </c>
      <c r="B1" t="s">
        <v>23</v>
      </c>
      <c r="C1" t="s">
        <v>17</v>
      </c>
      <c r="D1" t="s">
        <v>0</v>
      </c>
      <c r="E1" t="s">
        <v>1</v>
      </c>
      <c r="F1" t="s">
        <v>34</v>
      </c>
      <c r="J1" t="s">
        <v>58</v>
      </c>
      <c r="K1" t="s">
        <v>34</v>
      </c>
    </row>
    <row r="2" spans="1:15" x14ac:dyDescent="0.4">
      <c r="A2" t="s">
        <v>28</v>
      </c>
      <c r="B2">
        <v>2017</v>
      </c>
      <c r="C2" t="s">
        <v>18</v>
      </c>
      <c r="D2" t="s">
        <v>4</v>
      </c>
      <c r="E2" t="s">
        <v>7</v>
      </c>
      <c r="F2" t="s">
        <v>35</v>
      </c>
      <c r="J2" t="s">
        <v>7</v>
      </c>
    </row>
    <row r="3" spans="1:15" x14ac:dyDescent="0.4">
      <c r="A3" t="s">
        <v>28</v>
      </c>
      <c r="B3">
        <v>2017</v>
      </c>
      <c r="C3" t="s">
        <v>18</v>
      </c>
      <c r="D3" t="s">
        <v>4</v>
      </c>
      <c r="E3" t="s">
        <v>8</v>
      </c>
      <c r="F3" t="s">
        <v>36</v>
      </c>
      <c r="J3" t="s">
        <v>52</v>
      </c>
    </row>
    <row r="4" spans="1:15" x14ac:dyDescent="0.4">
      <c r="A4" s="5" t="s">
        <v>28</v>
      </c>
      <c r="B4" s="5">
        <v>2017</v>
      </c>
      <c r="C4" s="5" t="s">
        <v>18</v>
      </c>
      <c r="D4" s="5" t="s">
        <v>5</v>
      </c>
      <c r="E4" s="5" t="s">
        <v>7</v>
      </c>
      <c r="F4" s="5" t="s">
        <v>35</v>
      </c>
      <c r="J4" t="s">
        <v>52</v>
      </c>
    </row>
    <row r="5" spans="1:15" x14ac:dyDescent="0.4">
      <c r="A5" t="s">
        <v>28</v>
      </c>
      <c r="B5">
        <v>2017</v>
      </c>
      <c r="C5" t="s">
        <v>18</v>
      </c>
      <c r="D5" t="s">
        <v>5</v>
      </c>
      <c r="E5" t="s">
        <v>8</v>
      </c>
      <c r="F5" t="s">
        <v>36</v>
      </c>
      <c r="J5" t="s">
        <v>53</v>
      </c>
    </row>
    <row r="6" spans="1:15" x14ac:dyDescent="0.4">
      <c r="A6" t="s">
        <v>28</v>
      </c>
      <c r="B6">
        <v>2017</v>
      </c>
      <c r="C6" t="s">
        <v>18</v>
      </c>
      <c r="D6" t="s">
        <v>6</v>
      </c>
      <c r="E6" t="s">
        <v>7</v>
      </c>
      <c r="F6" t="s">
        <v>35</v>
      </c>
      <c r="J6" t="s">
        <v>53</v>
      </c>
      <c r="O6">
        <v>1</v>
      </c>
    </row>
    <row r="7" spans="1:15" x14ac:dyDescent="0.4">
      <c r="A7" t="s">
        <v>28</v>
      </c>
      <c r="B7">
        <v>2017</v>
      </c>
      <c r="C7" t="s">
        <v>18</v>
      </c>
      <c r="D7" t="s">
        <v>6</v>
      </c>
      <c r="E7" t="s">
        <v>8</v>
      </c>
      <c r="F7" t="s">
        <v>36</v>
      </c>
      <c r="J7" t="s">
        <v>59</v>
      </c>
    </row>
    <row r="8" spans="1:15" x14ac:dyDescent="0.4">
      <c r="A8" t="s">
        <v>28</v>
      </c>
      <c r="B8">
        <v>2017</v>
      </c>
      <c r="C8" t="s">
        <v>18</v>
      </c>
      <c r="D8" t="s">
        <v>4</v>
      </c>
      <c r="E8" t="s">
        <v>52</v>
      </c>
      <c r="F8" t="s">
        <v>35</v>
      </c>
      <c r="J8" t="s">
        <v>60</v>
      </c>
    </row>
    <row r="9" spans="1:15" x14ac:dyDescent="0.4">
      <c r="A9" t="s">
        <v>28</v>
      </c>
      <c r="B9">
        <v>2017</v>
      </c>
      <c r="C9" t="s">
        <v>18</v>
      </c>
      <c r="D9" t="s">
        <v>4</v>
      </c>
      <c r="E9" t="s">
        <v>52</v>
      </c>
      <c r="F9" t="s">
        <v>36</v>
      </c>
      <c r="J9" t="s">
        <v>61</v>
      </c>
    </row>
    <row r="10" spans="1:15" x14ac:dyDescent="0.4">
      <c r="A10" s="5" t="s">
        <v>28</v>
      </c>
      <c r="B10" s="5">
        <v>2017</v>
      </c>
      <c r="C10" s="5" t="s">
        <v>18</v>
      </c>
      <c r="D10" s="5" t="s">
        <v>5</v>
      </c>
      <c r="E10" t="s">
        <v>53</v>
      </c>
      <c r="F10" t="s">
        <v>35</v>
      </c>
      <c r="J10" t="s">
        <v>62</v>
      </c>
    </row>
    <row r="11" spans="1:15" x14ac:dyDescent="0.4">
      <c r="A11" t="s">
        <v>28</v>
      </c>
      <c r="B11">
        <v>2017</v>
      </c>
      <c r="C11" t="s">
        <v>18</v>
      </c>
      <c r="D11" t="s">
        <v>5</v>
      </c>
      <c r="E11" t="s">
        <v>53</v>
      </c>
      <c r="F11" t="s">
        <v>54</v>
      </c>
    </row>
    <row r="13" spans="1:15" x14ac:dyDescent="0.4">
      <c r="A13" t="s">
        <v>27</v>
      </c>
      <c r="B13" t="s">
        <v>23</v>
      </c>
      <c r="C13" t="s">
        <v>1</v>
      </c>
      <c r="D13" t="s">
        <v>34</v>
      </c>
      <c r="E13" t="s">
        <v>56</v>
      </c>
    </row>
    <row r="14" spans="1:15" x14ac:dyDescent="0.4">
      <c r="A14" t="s">
        <v>51</v>
      </c>
      <c r="B14">
        <v>2017</v>
      </c>
      <c r="C14" t="s">
        <v>60</v>
      </c>
      <c r="D14" t="s">
        <v>93</v>
      </c>
      <c r="E14">
        <v>0.05</v>
      </c>
      <c r="N14" t="s">
        <v>63</v>
      </c>
    </row>
    <row r="15" spans="1:15" x14ac:dyDescent="0.4">
      <c r="A15" t="s">
        <v>51</v>
      </c>
      <c r="B15">
        <v>2017</v>
      </c>
      <c r="C15" t="s">
        <v>60</v>
      </c>
      <c r="D15" t="s">
        <v>81</v>
      </c>
      <c r="E15">
        <v>0.95</v>
      </c>
      <c r="N15" t="s">
        <v>64</v>
      </c>
    </row>
    <row r="16" spans="1:15" x14ac:dyDescent="0.4">
      <c r="A16" t="s">
        <v>51</v>
      </c>
      <c r="B16">
        <v>2017</v>
      </c>
      <c r="C16" t="s">
        <v>59</v>
      </c>
      <c r="D16" t="s">
        <v>92</v>
      </c>
      <c r="E16">
        <v>0.05</v>
      </c>
      <c r="N16" t="s">
        <v>65</v>
      </c>
    </row>
    <row r="17" spans="1:14" x14ac:dyDescent="0.4">
      <c r="A17" t="s">
        <v>51</v>
      </c>
      <c r="B17">
        <v>2017</v>
      </c>
      <c r="C17" t="s">
        <v>59</v>
      </c>
      <c r="D17" t="s">
        <v>81</v>
      </c>
      <c r="E17">
        <v>0.95</v>
      </c>
      <c r="N17" t="s">
        <v>66</v>
      </c>
    </row>
    <row r="18" spans="1:14" x14ac:dyDescent="0.4">
      <c r="A18" t="s">
        <v>51</v>
      </c>
      <c r="B18">
        <v>2017</v>
      </c>
      <c r="C18" t="s">
        <v>52</v>
      </c>
      <c r="D18" t="s">
        <v>92</v>
      </c>
      <c r="E18">
        <v>0.05</v>
      </c>
      <c r="N18" t="s">
        <v>67</v>
      </c>
    </row>
    <row r="19" spans="1:14" x14ac:dyDescent="0.4">
      <c r="A19" t="s">
        <v>51</v>
      </c>
      <c r="B19">
        <v>2017</v>
      </c>
      <c r="C19" t="s">
        <v>52</v>
      </c>
      <c r="D19" t="s">
        <v>81</v>
      </c>
      <c r="E19">
        <v>0.95</v>
      </c>
      <c r="N19" t="s">
        <v>68</v>
      </c>
    </row>
    <row r="20" spans="1:14" x14ac:dyDescent="0.4">
      <c r="A20" t="s">
        <v>51</v>
      </c>
      <c r="B20" s="5">
        <v>2017</v>
      </c>
      <c r="C20" t="s">
        <v>53</v>
      </c>
      <c r="D20" t="s">
        <v>93</v>
      </c>
      <c r="E20">
        <v>0.05</v>
      </c>
      <c r="N20" t="s">
        <v>69</v>
      </c>
    </row>
    <row r="21" spans="1:14" x14ac:dyDescent="0.4">
      <c r="A21" t="s">
        <v>51</v>
      </c>
      <c r="B21">
        <v>2017</v>
      </c>
      <c r="C21" t="s">
        <v>53</v>
      </c>
      <c r="D21" t="s">
        <v>81</v>
      </c>
      <c r="E21">
        <v>0.95</v>
      </c>
      <c r="N21" t="s">
        <v>70</v>
      </c>
    </row>
    <row r="22" spans="1:14" x14ac:dyDescent="0.4">
      <c r="N22" t="s">
        <v>71</v>
      </c>
    </row>
    <row r="23" spans="1:14" x14ac:dyDescent="0.4">
      <c r="A23" t="s">
        <v>27</v>
      </c>
      <c r="B23" t="s">
        <v>23</v>
      </c>
      <c r="C23" t="s">
        <v>1</v>
      </c>
      <c r="D23" t="s">
        <v>34</v>
      </c>
      <c r="E23" t="s">
        <v>56</v>
      </c>
      <c r="N23" t="s">
        <v>72</v>
      </c>
    </row>
    <row r="24" spans="1:14" x14ac:dyDescent="0.4">
      <c r="A24" t="s">
        <v>57</v>
      </c>
      <c r="B24">
        <v>2017</v>
      </c>
      <c r="C24" t="s">
        <v>52</v>
      </c>
      <c r="D24" t="s">
        <v>35</v>
      </c>
      <c r="E24">
        <v>0.5</v>
      </c>
      <c r="N24" t="s">
        <v>73</v>
      </c>
    </row>
    <row r="25" spans="1:14" x14ac:dyDescent="0.4">
      <c r="A25" t="s">
        <v>57</v>
      </c>
      <c r="B25">
        <v>2017</v>
      </c>
      <c r="C25" t="s">
        <v>52</v>
      </c>
      <c r="D25" t="s">
        <v>81</v>
      </c>
      <c r="E25">
        <v>0.5</v>
      </c>
      <c r="N25" t="s">
        <v>74</v>
      </c>
    </row>
    <row r="26" spans="1:14" x14ac:dyDescent="0.4">
      <c r="A26" t="s">
        <v>57</v>
      </c>
      <c r="B26" s="5">
        <v>2017</v>
      </c>
      <c r="C26" t="s">
        <v>53</v>
      </c>
      <c r="D26" t="s">
        <v>35</v>
      </c>
      <c r="E26">
        <v>0.5</v>
      </c>
      <c r="N26" t="s">
        <v>75</v>
      </c>
    </row>
    <row r="27" spans="1:14" x14ac:dyDescent="0.4">
      <c r="A27" t="s">
        <v>57</v>
      </c>
      <c r="B27">
        <v>2017</v>
      </c>
      <c r="C27" t="s">
        <v>53</v>
      </c>
      <c r="D27" t="s">
        <v>81</v>
      </c>
      <c r="E27">
        <v>0.5</v>
      </c>
      <c r="N27" t="s">
        <v>76</v>
      </c>
    </row>
    <row r="28" spans="1:14" ht="15.45" customHeight="1" x14ac:dyDescent="0.4">
      <c r="N28" t="s">
        <v>77</v>
      </c>
    </row>
    <row r="29" spans="1:14" x14ac:dyDescent="0.4">
      <c r="A29" t="s">
        <v>27</v>
      </c>
      <c r="B29" t="s">
        <v>23</v>
      </c>
      <c r="C29" t="s">
        <v>1</v>
      </c>
      <c r="D29" t="s">
        <v>83</v>
      </c>
      <c r="E29" t="s">
        <v>87</v>
      </c>
      <c r="F29" t="s">
        <v>84</v>
      </c>
      <c r="G29" t="s">
        <v>88</v>
      </c>
    </row>
    <row r="30" spans="1:14" x14ac:dyDescent="0.4">
      <c r="A30" t="s">
        <v>82</v>
      </c>
      <c r="B30">
        <v>2017</v>
      </c>
      <c r="C30" t="s">
        <v>59</v>
      </c>
      <c r="D30" t="s">
        <v>55</v>
      </c>
      <c r="E30">
        <v>0.05</v>
      </c>
      <c r="F30" t="s">
        <v>78</v>
      </c>
      <c r="G30">
        <v>1</v>
      </c>
    </row>
    <row r="31" spans="1:14" x14ac:dyDescent="0.4">
      <c r="A31" t="s">
        <v>82</v>
      </c>
      <c r="B31">
        <v>2017</v>
      </c>
      <c r="C31" t="s">
        <v>59</v>
      </c>
      <c r="D31" t="s">
        <v>81</v>
      </c>
      <c r="E31">
        <v>0.95</v>
      </c>
      <c r="F31" t="s">
        <v>78</v>
      </c>
      <c r="G31">
        <v>1</v>
      </c>
    </row>
    <row r="32" spans="1:14" x14ac:dyDescent="0.4">
      <c r="A32" t="s">
        <v>82</v>
      </c>
      <c r="B32">
        <v>2017</v>
      </c>
      <c r="C32" t="s">
        <v>60</v>
      </c>
      <c r="D32" t="s">
        <v>55</v>
      </c>
      <c r="E32">
        <v>0.05</v>
      </c>
      <c r="F32" t="s">
        <v>78</v>
      </c>
      <c r="G32">
        <v>1</v>
      </c>
    </row>
    <row r="33" spans="1:7" x14ac:dyDescent="0.4">
      <c r="A33" t="s">
        <v>82</v>
      </c>
      <c r="B33">
        <v>2017</v>
      </c>
      <c r="C33" t="s">
        <v>60</v>
      </c>
      <c r="D33" t="s">
        <v>81</v>
      </c>
      <c r="E33">
        <v>0.95</v>
      </c>
      <c r="F33" t="s">
        <v>78</v>
      </c>
      <c r="G33">
        <v>1</v>
      </c>
    </row>
    <row r="34" spans="1:7" x14ac:dyDescent="0.4">
      <c r="A34" t="s">
        <v>82</v>
      </c>
      <c r="B34">
        <v>2017</v>
      </c>
      <c r="C34" t="s">
        <v>52</v>
      </c>
      <c r="D34" t="s">
        <v>55</v>
      </c>
      <c r="E34">
        <v>0.05</v>
      </c>
      <c r="F34" t="s">
        <v>35</v>
      </c>
      <c r="G34">
        <v>0.5</v>
      </c>
    </row>
    <row r="35" spans="1:7" x14ac:dyDescent="0.4">
      <c r="A35" t="s">
        <v>82</v>
      </c>
      <c r="B35" s="5">
        <v>2017</v>
      </c>
      <c r="C35" t="s">
        <v>52</v>
      </c>
      <c r="D35" t="s">
        <v>81</v>
      </c>
      <c r="E35">
        <v>0.95</v>
      </c>
      <c r="F35" t="s">
        <v>35</v>
      </c>
      <c r="G35">
        <v>0.5</v>
      </c>
    </row>
    <row r="36" spans="1:7" x14ac:dyDescent="0.4">
      <c r="A36" t="s">
        <v>82</v>
      </c>
      <c r="B36">
        <v>2017</v>
      </c>
      <c r="C36" t="s">
        <v>53</v>
      </c>
      <c r="D36" t="s">
        <v>55</v>
      </c>
      <c r="E36">
        <v>0.05</v>
      </c>
      <c r="F36" t="s">
        <v>35</v>
      </c>
      <c r="G36">
        <v>0.5</v>
      </c>
    </row>
    <row r="37" spans="1:7" x14ac:dyDescent="0.4">
      <c r="A37" t="s">
        <v>82</v>
      </c>
      <c r="B37" s="5">
        <v>2017</v>
      </c>
      <c r="C37" t="s">
        <v>53</v>
      </c>
      <c r="D37" t="s">
        <v>81</v>
      </c>
      <c r="E37">
        <v>0.95</v>
      </c>
      <c r="F37" t="s">
        <v>35</v>
      </c>
      <c r="G37">
        <v>0.5</v>
      </c>
    </row>
    <row r="38" spans="1:7" x14ac:dyDescent="0.4">
      <c r="A38" t="s">
        <v>82</v>
      </c>
      <c r="B38">
        <v>2017</v>
      </c>
      <c r="C38" t="s">
        <v>52</v>
      </c>
      <c r="D38" t="s">
        <v>55</v>
      </c>
      <c r="E38">
        <v>0.05</v>
      </c>
      <c r="F38" t="s">
        <v>81</v>
      </c>
      <c r="G38">
        <v>0.5</v>
      </c>
    </row>
    <row r="39" spans="1:7" x14ac:dyDescent="0.4">
      <c r="A39" t="s">
        <v>82</v>
      </c>
      <c r="B39" s="5">
        <v>2017</v>
      </c>
      <c r="C39" t="s">
        <v>52</v>
      </c>
      <c r="D39" t="s">
        <v>81</v>
      </c>
      <c r="E39">
        <v>0.95</v>
      </c>
      <c r="F39" t="s">
        <v>81</v>
      </c>
      <c r="G39">
        <v>0.5</v>
      </c>
    </row>
    <row r="40" spans="1:7" x14ac:dyDescent="0.4">
      <c r="A40" t="s">
        <v>82</v>
      </c>
      <c r="B40">
        <v>2017</v>
      </c>
      <c r="C40" t="s">
        <v>53</v>
      </c>
      <c r="D40" t="s">
        <v>55</v>
      </c>
      <c r="E40">
        <v>0.05</v>
      </c>
      <c r="F40" t="s">
        <v>81</v>
      </c>
      <c r="G40">
        <v>0.5</v>
      </c>
    </row>
    <row r="41" spans="1:7" x14ac:dyDescent="0.4">
      <c r="A41" t="s">
        <v>82</v>
      </c>
      <c r="B41" s="5">
        <v>2017</v>
      </c>
      <c r="C41" t="s">
        <v>53</v>
      </c>
      <c r="D41" t="s">
        <v>81</v>
      </c>
      <c r="E41">
        <v>0.95</v>
      </c>
      <c r="F41" t="s">
        <v>81</v>
      </c>
      <c r="G41">
        <v>0.5</v>
      </c>
    </row>
    <row r="42" spans="1:7" x14ac:dyDescent="0.4">
      <c r="B42" s="5"/>
    </row>
    <row r="43" spans="1:7" x14ac:dyDescent="0.4">
      <c r="A43" t="s">
        <v>27</v>
      </c>
      <c r="B43" t="s">
        <v>23</v>
      </c>
      <c r="C43" t="s">
        <v>1</v>
      </c>
      <c r="D43" t="s">
        <v>79</v>
      </c>
      <c r="E43" t="s">
        <v>80</v>
      </c>
    </row>
    <row r="44" spans="1:7" x14ac:dyDescent="0.4">
      <c r="A44" t="s">
        <v>51</v>
      </c>
      <c r="B44">
        <v>2017</v>
      </c>
      <c r="C44" t="s">
        <v>59</v>
      </c>
      <c r="D44" t="s">
        <v>59</v>
      </c>
      <c r="E44" t="s">
        <v>55</v>
      </c>
      <c r="F44">
        <v>0.05</v>
      </c>
    </row>
    <row r="45" spans="1:7" x14ac:dyDescent="0.4">
      <c r="A45" t="s">
        <v>51</v>
      </c>
      <c r="B45">
        <v>2017</v>
      </c>
      <c r="C45" t="s">
        <v>59</v>
      </c>
      <c r="D45" t="s">
        <v>59</v>
      </c>
      <c r="E45" t="s">
        <v>59</v>
      </c>
      <c r="F45">
        <v>0.95</v>
      </c>
    </row>
    <row r="46" spans="1:7" x14ac:dyDescent="0.4">
      <c r="A46" t="s">
        <v>51</v>
      </c>
      <c r="B46">
        <v>2017</v>
      </c>
      <c r="C46" t="s">
        <v>60</v>
      </c>
      <c r="D46" t="s">
        <v>60</v>
      </c>
      <c r="E46" t="s">
        <v>55</v>
      </c>
      <c r="F46">
        <v>0.05</v>
      </c>
    </row>
    <row r="47" spans="1:7" x14ac:dyDescent="0.4">
      <c r="A47" t="s">
        <v>51</v>
      </c>
      <c r="B47">
        <v>2017</v>
      </c>
      <c r="C47" t="s">
        <v>60</v>
      </c>
      <c r="D47" t="s">
        <v>60</v>
      </c>
      <c r="E47" t="s">
        <v>60</v>
      </c>
      <c r="F47">
        <v>0.95</v>
      </c>
    </row>
    <row r="48" spans="1:7" x14ac:dyDescent="0.4">
      <c r="A48" t="s">
        <v>51</v>
      </c>
      <c r="B48">
        <v>2017</v>
      </c>
      <c r="C48" t="s">
        <v>52</v>
      </c>
      <c r="D48" t="s">
        <v>59</v>
      </c>
      <c r="E48" t="s">
        <v>55</v>
      </c>
      <c r="F48">
        <v>0.05</v>
      </c>
    </row>
    <row r="49" spans="1:13" x14ac:dyDescent="0.4">
      <c r="A49" t="s">
        <v>51</v>
      </c>
      <c r="B49" s="5">
        <v>2017</v>
      </c>
      <c r="C49" t="s">
        <v>52</v>
      </c>
      <c r="D49" t="s">
        <v>59</v>
      </c>
      <c r="E49" t="s">
        <v>59</v>
      </c>
      <c r="F49">
        <v>0.95</v>
      </c>
    </row>
    <row r="50" spans="1:13" x14ac:dyDescent="0.4">
      <c r="A50" t="s">
        <v>51</v>
      </c>
      <c r="B50">
        <v>2017</v>
      </c>
      <c r="C50" t="s">
        <v>53</v>
      </c>
      <c r="D50" t="s">
        <v>60</v>
      </c>
      <c r="E50" t="s">
        <v>55</v>
      </c>
      <c r="F50">
        <v>0.05</v>
      </c>
    </row>
    <row r="51" spans="1:13" x14ac:dyDescent="0.4">
      <c r="A51" t="s">
        <v>51</v>
      </c>
      <c r="B51" s="5">
        <v>2017</v>
      </c>
      <c r="C51" t="s">
        <v>53</v>
      </c>
      <c r="D51" t="s">
        <v>60</v>
      </c>
      <c r="E51" t="s">
        <v>60</v>
      </c>
      <c r="F51">
        <v>0.95</v>
      </c>
    </row>
    <row r="53" spans="1:13" x14ac:dyDescent="0.4">
      <c r="A53" t="s">
        <v>27</v>
      </c>
      <c r="B53" t="s">
        <v>23</v>
      </c>
      <c r="C53" t="s">
        <v>1</v>
      </c>
      <c r="D53" t="s">
        <v>79</v>
      </c>
      <c r="E53" t="s">
        <v>83</v>
      </c>
      <c r="F53" t="s">
        <v>87</v>
      </c>
      <c r="G53" t="s">
        <v>84</v>
      </c>
      <c r="H53" t="s">
        <v>88</v>
      </c>
      <c r="I53" t="s">
        <v>85</v>
      </c>
      <c r="J53" t="s">
        <v>89</v>
      </c>
      <c r="M53" t="s">
        <v>86</v>
      </c>
    </row>
    <row r="54" spans="1:13" x14ac:dyDescent="0.4">
      <c r="A54" t="s">
        <v>51</v>
      </c>
      <c r="B54">
        <v>2017</v>
      </c>
      <c r="C54" t="s">
        <v>59</v>
      </c>
      <c r="D54" t="s">
        <v>59</v>
      </c>
      <c r="E54" t="s">
        <v>55</v>
      </c>
      <c r="F54">
        <v>0.05</v>
      </c>
      <c r="G54" t="s">
        <v>78</v>
      </c>
      <c r="H54">
        <v>1</v>
      </c>
      <c r="I54" t="s">
        <v>55</v>
      </c>
      <c r="J54">
        <f t="shared" ref="J54:J65" si="0">H54*F54</f>
        <v>0.05</v>
      </c>
      <c r="M54" t="s">
        <v>90</v>
      </c>
    </row>
    <row r="55" spans="1:13" x14ac:dyDescent="0.4">
      <c r="A55" t="s">
        <v>51</v>
      </c>
      <c r="B55">
        <v>2017</v>
      </c>
      <c r="C55" t="s">
        <v>59</v>
      </c>
      <c r="D55" t="s">
        <v>59</v>
      </c>
      <c r="E55" t="s">
        <v>81</v>
      </c>
      <c r="F55">
        <v>0.95</v>
      </c>
      <c r="G55" t="s">
        <v>78</v>
      </c>
      <c r="H55">
        <v>1</v>
      </c>
      <c r="I55" t="s">
        <v>60</v>
      </c>
      <c r="J55">
        <f t="shared" si="0"/>
        <v>0.95</v>
      </c>
      <c r="M55" t="s">
        <v>91</v>
      </c>
    </row>
    <row r="56" spans="1:13" x14ac:dyDescent="0.4">
      <c r="A56" t="s">
        <v>51</v>
      </c>
      <c r="B56">
        <v>2017</v>
      </c>
      <c r="C56" t="s">
        <v>60</v>
      </c>
      <c r="D56" t="s">
        <v>60</v>
      </c>
      <c r="E56" t="s">
        <v>55</v>
      </c>
      <c r="F56">
        <v>0.05</v>
      </c>
      <c r="G56" t="s">
        <v>78</v>
      </c>
      <c r="H56">
        <v>1</v>
      </c>
      <c r="I56" t="s">
        <v>55</v>
      </c>
      <c r="J56">
        <f t="shared" si="0"/>
        <v>0.05</v>
      </c>
    </row>
    <row r="57" spans="1:13" x14ac:dyDescent="0.4">
      <c r="A57" t="s">
        <v>51</v>
      </c>
      <c r="B57">
        <v>2017</v>
      </c>
      <c r="C57" t="s">
        <v>60</v>
      </c>
      <c r="D57" t="s">
        <v>60</v>
      </c>
      <c r="E57" t="s">
        <v>81</v>
      </c>
      <c r="F57">
        <v>0.95</v>
      </c>
      <c r="G57" t="s">
        <v>78</v>
      </c>
      <c r="H57">
        <v>1</v>
      </c>
      <c r="I57" t="s">
        <v>60</v>
      </c>
      <c r="J57">
        <f t="shared" si="0"/>
        <v>0.95</v>
      </c>
    </row>
    <row r="58" spans="1:13" x14ac:dyDescent="0.4">
      <c r="A58" t="s">
        <v>51</v>
      </c>
      <c r="B58">
        <v>2017</v>
      </c>
      <c r="C58" t="s">
        <v>52</v>
      </c>
      <c r="D58" t="s">
        <v>59</v>
      </c>
      <c r="E58" t="s">
        <v>55</v>
      </c>
      <c r="F58">
        <v>0.05</v>
      </c>
      <c r="G58" t="s">
        <v>35</v>
      </c>
      <c r="H58">
        <v>0.5</v>
      </c>
      <c r="I58" t="s">
        <v>35</v>
      </c>
      <c r="J58">
        <f t="shared" si="0"/>
        <v>2.5000000000000001E-2</v>
      </c>
    </row>
    <row r="59" spans="1:13" x14ac:dyDescent="0.4">
      <c r="A59" t="s">
        <v>51</v>
      </c>
      <c r="B59">
        <v>2017</v>
      </c>
      <c r="C59" t="s">
        <v>52</v>
      </c>
      <c r="D59" t="s">
        <v>59</v>
      </c>
      <c r="E59" t="s">
        <v>55</v>
      </c>
      <c r="F59">
        <v>0.05</v>
      </c>
      <c r="G59" t="s">
        <v>81</v>
      </c>
      <c r="H59">
        <v>0.5</v>
      </c>
      <c r="I59" t="s">
        <v>55</v>
      </c>
      <c r="J59">
        <f t="shared" si="0"/>
        <v>2.5000000000000001E-2</v>
      </c>
    </row>
    <row r="60" spans="1:13" x14ac:dyDescent="0.4">
      <c r="A60" t="s">
        <v>51</v>
      </c>
      <c r="B60" s="5">
        <v>2017</v>
      </c>
      <c r="C60" t="s">
        <v>52</v>
      </c>
      <c r="D60" t="s">
        <v>59</v>
      </c>
      <c r="E60" t="s">
        <v>81</v>
      </c>
      <c r="F60">
        <v>0.95</v>
      </c>
      <c r="G60" t="s">
        <v>35</v>
      </c>
      <c r="H60">
        <v>0.5</v>
      </c>
      <c r="I60" t="s">
        <v>35</v>
      </c>
      <c r="J60">
        <f t="shared" si="0"/>
        <v>0.47499999999999998</v>
      </c>
    </row>
    <row r="61" spans="1:13" x14ac:dyDescent="0.4">
      <c r="A61" t="s">
        <v>51</v>
      </c>
      <c r="B61">
        <v>2017</v>
      </c>
      <c r="C61" t="s">
        <v>52</v>
      </c>
      <c r="D61" t="s">
        <v>59</v>
      </c>
      <c r="E61" t="s">
        <v>81</v>
      </c>
      <c r="F61">
        <v>0.95</v>
      </c>
      <c r="G61" t="s">
        <v>81</v>
      </c>
      <c r="H61">
        <v>0.5</v>
      </c>
      <c r="I61" t="s">
        <v>59</v>
      </c>
      <c r="J61">
        <f t="shared" si="0"/>
        <v>0.47499999999999998</v>
      </c>
    </row>
    <row r="62" spans="1:13" x14ac:dyDescent="0.4">
      <c r="A62" t="s">
        <v>51</v>
      </c>
      <c r="B62">
        <v>2017</v>
      </c>
      <c r="C62" t="s">
        <v>53</v>
      </c>
      <c r="D62" t="s">
        <v>60</v>
      </c>
      <c r="E62" t="s">
        <v>55</v>
      </c>
      <c r="F62">
        <v>0.05</v>
      </c>
      <c r="G62" t="s">
        <v>35</v>
      </c>
      <c r="H62">
        <v>0.5</v>
      </c>
      <c r="I62" t="s">
        <v>35</v>
      </c>
      <c r="J62">
        <f t="shared" si="0"/>
        <v>2.5000000000000001E-2</v>
      </c>
    </row>
    <row r="63" spans="1:13" x14ac:dyDescent="0.4">
      <c r="A63" t="s">
        <v>51</v>
      </c>
      <c r="B63">
        <v>2017</v>
      </c>
      <c r="C63" t="s">
        <v>53</v>
      </c>
      <c r="D63" t="s">
        <v>60</v>
      </c>
      <c r="E63" t="s">
        <v>55</v>
      </c>
      <c r="F63">
        <v>0.05</v>
      </c>
      <c r="G63" t="s">
        <v>81</v>
      </c>
      <c r="H63">
        <v>0.5</v>
      </c>
      <c r="I63" t="s">
        <v>55</v>
      </c>
      <c r="J63">
        <f t="shared" si="0"/>
        <v>2.5000000000000001E-2</v>
      </c>
    </row>
    <row r="64" spans="1:13" x14ac:dyDescent="0.4">
      <c r="A64" t="s">
        <v>51</v>
      </c>
      <c r="B64" s="5">
        <v>2017</v>
      </c>
      <c r="C64" t="s">
        <v>53</v>
      </c>
      <c r="D64" t="s">
        <v>60</v>
      </c>
      <c r="E64" t="s">
        <v>81</v>
      </c>
      <c r="F64">
        <v>0.95</v>
      </c>
      <c r="G64" t="s">
        <v>35</v>
      </c>
      <c r="H64">
        <v>0.5</v>
      </c>
      <c r="I64" t="s">
        <v>35</v>
      </c>
      <c r="J64">
        <f t="shared" si="0"/>
        <v>0.47499999999999998</v>
      </c>
    </row>
    <row r="65" spans="1:10" x14ac:dyDescent="0.4">
      <c r="A65" t="s">
        <v>51</v>
      </c>
      <c r="B65">
        <v>2017</v>
      </c>
      <c r="C65" t="s">
        <v>53</v>
      </c>
      <c r="D65" t="s">
        <v>60</v>
      </c>
      <c r="E65" t="s">
        <v>81</v>
      </c>
      <c r="F65">
        <v>0.95</v>
      </c>
      <c r="G65" t="s">
        <v>81</v>
      </c>
      <c r="H65">
        <v>0.5</v>
      </c>
      <c r="I65" t="s">
        <v>60</v>
      </c>
      <c r="J65">
        <f t="shared" si="0"/>
        <v>0.47499999999999998</v>
      </c>
    </row>
    <row r="66" spans="1:10" x14ac:dyDescent="0.4">
      <c r="F66" s="5"/>
    </row>
    <row r="67" spans="1:10" x14ac:dyDescent="0.4">
      <c r="A67" t="s">
        <v>27</v>
      </c>
      <c r="B67" t="s">
        <v>23</v>
      </c>
      <c r="C67" t="s">
        <v>17</v>
      </c>
      <c r="D67" t="s">
        <v>0</v>
      </c>
      <c r="E67" t="s">
        <v>1</v>
      </c>
    </row>
    <row r="68" spans="1:10" x14ac:dyDescent="0.4">
      <c r="A68" t="s">
        <v>28</v>
      </c>
      <c r="B68">
        <v>2017</v>
      </c>
      <c r="C68" t="s">
        <v>18</v>
      </c>
      <c r="D68" t="s">
        <v>4</v>
      </c>
      <c r="E68" t="s">
        <v>7</v>
      </c>
    </row>
    <row r="69" spans="1:10" x14ac:dyDescent="0.4">
      <c r="A69" t="s">
        <v>28</v>
      </c>
      <c r="B69">
        <v>2017</v>
      </c>
      <c r="C69" t="s">
        <v>18</v>
      </c>
      <c r="D69" t="s">
        <v>4</v>
      </c>
      <c r="E69" t="s">
        <v>8</v>
      </c>
    </row>
    <row r="70" spans="1:10" x14ac:dyDescent="0.4">
      <c r="A70" s="5" t="s">
        <v>28</v>
      </c>
      <c r="B70" s="5">
        <v>2017</v>
      </c>
      <c r="C70" s="5" t="s">
        <v>18</v>
      </c>
      <c r="D70" s="5" t="s">
        <v>5</v>
      </c>
      <c r="E70" s="5" t="s">
        <v>7</v>
      </c>
    </row>
    <row r="71" spans="1:10" x14ac:dyDescent="0.4">
      <c r="A71" t="s">
        <v>28</v>
      </c>
      <c r="B71">
        <v>2017</v>
      </c>
      <c r="C71" t="s">
        <v>18</v>
      </c>
      <c r="D71" t="s">
        <v>5</v>
      </c>
      <c r="E71" t="s">
        <v>8</v>
      </c>
    </row>
    <row r="72" spans="1:10" x14ac:dyDescent="0.4">
      <c r="A72" t="s">
        <v>28</v>
      </c>
      <c r="B72">
        <v>2017</v>
      </c>
      <c r="C72" t="s">
        <v>18</v>
      </c>
      <c r="D72" t="s">
        <v>6</v>
      </c>
      <c r="E72" t="s">
        <v>7</v>
      </c>
    </row>
    <row r="73" spans="1:10" x14ac:dyDescent="0.4">
      <c r="A73" t="s">
        <v>28</v>
      </c>
      <c r="B73">
        <v>2017</v>
      </c>
      <c r="C73" t="s">
        <v>18</v>
      </c>
      <c r="D73" t="s">
        <v>6</v>
      </c>
      <c r="E73" t="s">
        <v>8</v>
      </c>
    </row>
    <row r="74" spans="1:10" x14ac:dyDescent="0.4">
      <c r="A74" t="s">
        <v>28</v>
      </c>
      <c r="B74">
        <v>2017</v>
      </c>
      <c r="C74" t="s">
        <v>18</v>
      </c>
      <c r="D74" t="s">
        <v>4</v>
      </c>
      <c r="E74" t="s">
        <v>52</v>
      </c>
    </row>
    <row r="75" spans="1:10" x14ac:dyDescent="0.4">
      <c r="A75" t="s">
        <v>28</v>
      </c>
      <c r="B75">
        <v>2017</v>
      </c>
      <c r="C75" t="s">
        <v>18</v>
      </c>
      <c r="D75" t="s">
        <v>4</v>
      </c>
      <c r="E75" t="s">
        <v>52</v>
      </c>
    </row>
    <row r="76" spans="1:10" x14ac:dyDescent="0.4">
      <c r="A76" s="5" t="s">
        <v>28</v>
      </c>
      <c r="B76" s="5">
        <v>2017</v>
      </c>
      <c r="C76" s="5" t="s">
        <v>18</v>
      </c>
      <c r="D76" s="5" t="s">
        <v>5</v>
      </c>
      <c r="E76" t="s">
        <v>53</v>
      </c>
    </row>
    <row r="77" spans="1:10" x14ac:dyDescent="0.4">
      <c r="A77" t="s">
        <v>28</v>
      </c>
      <c r="B77">
        <v>2017</v>
      </c>
      <c r="C77" t="s">
        <v>18</v>
      </c>
      <c r="D77" t="s">
        <v>5</v>
      </c>
      <c r="E77" t="s">
        <v>53</v>
      </c>
    </row>
    <row r="78" spans="1:10" x14ac:dyDescent="0.4">
      <c r="A78" t="s">
        <v>28</v>
      </c>
      <c r="B78">
        <v>2017</v>
      </c>
      <c r="C78" t="s">
        <v>18</v>
      </c>
      <c r="D78" t="s">
        <v>4</v>
      </c>
      <c r="E78" t="s">
        <v>7</v>
      </c>
    </row>
    <row r="79" spans="1:10" x14ac:dyDescent="0.4">
      <c r="A79" t="s">
        <v>28</v>
      </c>
      <c r="B79">
        <v>2017</v>
      </c>
      <c r="C79" t="s">
        <v>18</v>
      </c>
      <c r="D79" t="s">
        <v>4</v>
      </c>
      <c r="E79" t="s">
        <v>8</v>
      </c>
    </row>
    <row r="80" spans="1:10" x14ac:dyDescent="0.4">
      <c r="A80" s="5" t="s">
        <v>28</v>
      </c>
      <c r="B80" s="5">
        <v>2017</v>
      </c>
      <c r="C80" s="5" t="s">
        <v>18</v>
      </c>
      <c r="D80" s="5" t="s">
        <v>5</v>
      </c>
      <c r="E80" s="5" t="s">
        <v>7</v>
      </c>
    </row>
    <row r="81" spans="1:5" x14ac:dyDescent="0.4">
      <c r="A81" t="s">
        <v>28</v>
      </c>
      <c r="B81">
        <v>2017</v>
      </c>
      <c r="C81" t="s">
        <v>18</v>
      </c>
      <c r="D81" t="s">
        <v>5</v>
      </c>
      <c r="E81" t="s">
        <v>8</v>
      </c>
    </row>
    <row r="82" spans="1:5" x14ac:dyDescent="0.4">
      <c r="A82" t="s">
        <v>28</v>
      </c>
      <c r="B82">
        <v>2017</v>
      </c>
      <c r="C82" t="s">
        <v>18</v>
      </c>
      <c r="D82" t="s">
        <v>6</v>
      </c>
      <c r="E82" t="s">
        <v>7</v>
      </c>
    </row>
    <row r="83" spans="1:5" x14ac:dyDescent="0.4">
      <c r="A83" t="s">
        <v>28</v>
      </c>
      <c r="B83">
        <v>2017</v>
      </c>
      <c r="C83" t="s">
        <v>18</v>
      </c>
      <c r="D83" t="s">
        <v>6</v>
      </c>
      <c r="E83" t="s">
        <v>8</v>
      </c>
    </row>
    <row r="84" spans="1:5" x14ac:dyDescent="0.4">
      <c r="A84" t="s">
        <v>28</v>
      </c>
      <c r="B84">
        <v>2017</v>
      </c>
      <c r="C84" t="s">
        <v>18</v>
      </c>
      <c r="D84" t="s">
        <v>4</v>
      </c>
      <c r="E84" t="s">
        <v>52</v>
      </c>
    </row>
    <row r="85" spans="1:5" x14ac:dyDescent="0.4">
      <c r="A85" t="s">
        <v>28</v>
      </c>
      <c r="B85">
        <v>2017</v>
      </c>
      <c r="C85" t="s">
        <v>18</v>
      </c>
      <c r="D85" t="s">
        <v>4</v>
      </c>
      <c r="E85" t="s">
        <v>52</v>
      </c>
    </row>
    <row r="86" spans="1:5" x14ac:dyDescent="0.4">
      <c r="A86" s="5" t="s">
        <v>28</v>
      </c>
      <c r="B86" s="5">
        <v>2017</v>
      </c>
      <c r="C86" s="5" t="s">
        <v>18</v>
      </c>
      <c r="D86" s="5" t="s">
        <v>5</v>
      </c>
      <c r="E86" t="s">
        <v>53</v>
      </c>
    </row>
    <row r="87" spans="1:5" x14ac:dyDescent="0.4">
      <c r="A87" t="s">
        <v>28</v>
      </c>
      <c r="B87">
        <v>2017</v>
      </c>
      <c r="C87" t="s">
        <v>18</v>
      </c>
      <c r="D87" t="s">
        <v>5</v>
      </c>
      <c r="E87" t="s">
        <v>53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85760-DA25-4DE2-AD33-4882105FEA3F}">
  <dimension ref="A1:Q7"/>
  <sheetViews>
    <sheetView topLeftCell="H1" workbookViewId="0">
      <selection activeCell="AE9" sqref="AE9"/>
    </sheetView>
  </sheetViews>
  <sheetFormatPr defaultRowHeight="14.6" x14ac:dyDescent="0.4"/>
  <cols>
    <col min="3" max="3" width="23.3828125" customWidth="1"/>
    <col min="5" max="5" width="15.84375" customWidth="1"/>
    <col min="7" max="8" width="19.3828125" customWidth="1"/>
    <col min="9" max="9" width="16.84375" customWidth="1"/>
    <col min="11" max="11" width="17.69140625" customWidth="1"/>
  </cols>
  <sheetData>
    <row r="1" spans="1:17" x14ac:dyDescent="0.4">
      <c r="A1" t="s">
        <v>0</v>
      </c>
      <c r="B1" t="s">
        <v>1</v>
      </c>
      <c r="C1" t="s">
        <v>9</v>
      </c>
      <c r="D1" t="s">
        <v>2</v>
      </c>
      <c r="E1" t="s">
        <v>11</v>
      </c>
      <c r="F1" t="s">
        <v>3</v>
      </c>
      <c r="G1" t="s">
        <v>10</v>
      </c>
      <c r="H1" t="s">
        <v>21</v>
      </c>
      <c r="I1" t="s">
        <v>15</v>
      </c>
      <c r="J1" t="s">
        <v>19</v>
      </c>
      <c r="K1" t="s">
        <v>16</v>
      </c>
      <c r="O1" t="s">
        <v>17</v>
      </c>
      <c r="P1" t="s">
        <v>12</v>
      </c>
      <c r="Q1" t="s">
        <v>13</v>
      </c>
    </row>
    <row r="2" spans="1:17" x14ac:dyDescent="0.4">
      <c r="A2" t="s">
        <v>4</v>
      </c>
      <c r="B2" t="s">
        <v>7</v>
      </c>
      <c r="C2">
        <v>5</v>
      </c>
      <c r="D2">
        <v>5</v>
      </c>
      <c r="E2">
        <f t="shared" ref="E2:E7" si="0">F2/C2</f>
        <v>1.2</v>
      </c>
      <c r="F2">
        <v>6</v>
      </c>
      <c r="G2">
        <f t="shared" ref="G2:G7" si="1">C2/D2</f>
        <v>1</v>
      </c>
      <c r="H2">
        <f>J2/D2</f>
        <v>0.66666666666666674</v>
      </c>
      <c r="I2">
        <v>1.5</v>
      </c>
      <c r="J2">
        <f>C2/I2</f>
        <v>3.3333333333333335</v>
      </c>
      <c r="K2">
        <f>C2/$P$2</f>
        <v>0.16129032258064516</v>
      </c>
      <c r="O2" t="s">
        <v>18</v>
      </c>
      <c r="P2">
        <f>SUM(C2:C15)</f>
        <v>31</v>
      </c>
      <c r="Q2">
        <f>SUM(F2:F15)</f>
        <v>39</v>
      </c>
    </row>
    <row r="3" spans="1:17" x14ac:dyDescent="0.4">
      <c r="A3" t="s">
        <v>4</v>
      </c>
      <c r="B3" t="s">
        <v>8</v>
      </c>
      <c r="C3">
        <v>10</v>
      </c>
      <c r="D3">
        <v>10</v>
      </c>
      <c r="E3">
        <f t="shared" si="0"/>
        <v>1.1000000000000001</v>
      </c>
      <c r="F3">
        <v>11</v>
      </c>
      <c r="G3">
        <f t="shared" si="1"/>
        <v>1</v>
      </c>
      <c r="H3">
        <f t="shared" ref="H3:H7" si="2">J3/D3</f>
        <v>0.66666666666666674</v>
      </c>
      <c r="I3">
        <v>1.5</v>
      </c>
      <c r="J3">
        <f t="shared" ref="J3:J7" si="3">C3/I3</f>
        <v>6.666666666666667</v>
      </c>
      <c r="K3">
        <f t="shared" ref="K3:K7" si="4">C3/$P$2</f>
        <v>0.32258064516129031</v>
      </c>
    </row>
    <row r="4" spans="1:17" x14ac:dyDescent="0.4">
      <c r="A4" t="s">
        <v>5</v>
      </c>
      <c r="B4" t="s">
        <v>7</v>
      </c>
      <c r="C4">
        <v>2</v>
      </c>
      <c r="D4">
        <v>3</v>
      </c>
      <c r="E4">
        <f t="shared" si="0"/>
        <v>2</v>
      </c>
      <c r="F4">
        <v>4</v>
      </c>
      <c r="G4">
        <f t="shared" si="1"/>
        <v>0.66666666666666663</v>
      </c>
      <c r="H4">
        <f t="shared" si="2"/>
        <v>0.55555555555555558</v>
      </c>
      <c r="I4">
        <v>1.2</v>
      </c>
      <c r="J4">
        <f t="shared" si="3"/>
        <v>1.6666666666666667</v>
      </c>
      <c r="K4">
        <f t="shared" si="4"/>
        <v>6.4516129032258063E-2</v>
      </c>
    </row>
    <row r="5" spans="1:17" x14ac:dyDescent="0.4">
      <c r="A5" t="s">
        <v>5</v>
      </c>
      <c r="B5" t="s">
        <v>8</v>
      </c>
      <c r="C5">
        <v>4</v>
      </c>
      <c r="D5">
        <v>5</v>
      </c>
      <c r="E5">
        <f t="shared" si="0"/>
        <v>2</v>
      </c>
      <c r="F5">
        <v>8</v>
      </c>
      <c r="G5">
        <f t="shared" si="1"/>
        <v>0.8</v>
      </c>
      <c r="H5">
        <f t="shared" si="2"/>
        <v>0.66666666666666674</v>
      </c>
      <c r="I5">
        <v>1.2</v>
      </c>
      <c r="J5">
        <f t="shared" si="3"/>
        <v>3.3333333333333335</v>
      </c>
      <c r="K5">
        <f t="shared" si="4"/>
        <v>0.12903225806451613</v>
      </c>
    </row>
    <row r="6" spans="1:17" x14ac:dyDescent="0.4">
      <c r="A6" t="s">
        <v>6</v>
      </c>
      <c r="B6" t="s">
        <v>7</v>
      </c>
      <c r="C6">
        <v>5</v>
      </c>
      <c r="D6">
        <v>10</v>
      </c>
      <c r="E6">
        <f t="shared" si="0"/>
        <v>1</v>
      </c>
      <c r="F6">
        <v>5</v>
      </c>
      <c r="G6">
        <f t="shared" si="1"/>
        <v>0.5</v>
      </c>
      <c r="H6">
        <f t="shared" si="2"/>
        <v>0.5</v>
      </c>
      <c r="I6">
        <v>1</v>
      </c>
      <c r="J6">
        <f t="shared" si="3"/>
        <v>5</v>
      </c>
      <c r="K6">
        <f t="shared" si="4"/>
        <v>0.16129032258064516</v>
      </c>
    </row>
    <row r="7" spans="1:17" x14ac:dyDescent="0.4">
      <c r="A7" t="s">
        <v>6</v>
      </c>
      <c r="B7" t="s">
        <v>8</v>
      </c>
      <c r="C7">
        <v>5</v>
      </c>
      <c r="D7">
        <v>10</v>
      </c>
      <c r="E7">
        <f t="shared" si="0"/>
        <v>1</v>
      </c>
      <c r="F7">
        <v>5</v>
      </c>
      <c r="G7">
        <f t="shared" si="1"/>
        <v>0.5</v>
      </c>
      <c r="H7">
        <f t="shared" si="2"/>
        <v>0.5</v>
      </c>
      <c r="I7">
        <v>1</v>
      </c>
      <c r="J7">
        <f t="shared" si="3"/>
        <v>5</v>
      </c>
      <c r="K7">
        <f t="shared" si="4"/>
        <v>0.16129032258064516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ED-FE9E-4CAF-B81C-57C585094CFD}">
  <dimension ref="A1"/>
  <sheetViews>
    <sheetView workbookViewId="0">
      <selection activeCell="Z20" sqref="Z20"/>
    </sheetView>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non road model</vt:lpstr>
      <vt:lpstr>road model</vt:lpstr>
      <vt:lpstr>fuel mix simulation</vt:lpstr>
      <vt:lpstr>input</vt:lpstr>
      <vt:lpstr>assumptions and notesWhy didnt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APERC</dc:creator>
  <cp:lastModifiedBy>Finbar Barton MAUNSELL</cp:lastModifiedBy>
  <dcterms:created xsi:type="dcterms:W3CDTF">2022-08-11T08:02:31Z</dcterms:created>
  <dcterms:modified xsi:type="dcterms:W3CDTF">2022-10-20T02:58:57Z</dcterms:modified>
</cp:coreProperties>
</file>