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https://aperc-my.sharepoint.com/personal/finbar_maunsell_aperc_or_jp/Documents/Documents/Github/transport_model_9th_edition/documentation/"/>
    </mc:Choice>
  </mc:AlternateContent>
  <xr:revisionPtr revIDLastSave="0" documentId="8_{437443F3-A272-49A1-8A32-7CCAAD213931}" xr6:coauthVersionLast="47" xr6:coauthVersionMax="47" xr10:uidLastSave="{00000000-0000-0000-0000-000000000000}"/>
  <bookViews>
    <workbookView xWindow="-120" yWindow="-120" windowWidth="38640" windowHeight="21240" activeTab="4" xr2:uid="{FC33B140-7E9F-4908-90CB-09BAA5341BE8}"/>
  </bookViews>
  <sheets>
    <sheet name="new stocks non road" sheetId="3" r:id="rId1"/>
    <sheet name="fuel mix simulation" sheetId="4" r:id="rId2"/>
    <sheet name="input" sheetId="1" r:id="rId3"/>
    <sheet name="new stocks" sheetId="2" r:id="rId4"/>
    <sheet name="Sheet1"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59" i="4" l="1"/>
  <c r="J57" i="4"/>
  <c r="J56" i="4"/>
  <c r="J55" i="4"/>
  <c r="J58" i="4"/>
  <c r="J60" i="4"/>
  <c r="J61" i="4"/>
  <c r="J62" i="4"/>
  <c r="J63" i="4"/>
  <c r="J64" i="4"/>
  <c r="J65" i="4"/>
  <c r="J54" i="4"/>
  <c r="J39" i="3"/>
  <c r="I39" i="3"/>
  <c r="H39" i="3"/>
  <c r="G39" i="3"/>
  <c r="J38" i="3"/>
  <c r="I38" i="3"/>
  <c r="H38" i="3"/>
  <c r="G38" i="3"/>
  <c r="J37" i="3"/>
  <c r="I37" i="3"/>
  <c r="H37" i="3"/>
  <c r="G37" i="3"/>
  <c r="J36" i="3"/>
  <c r="I36" i="3"/>
  <c r="H36" i="3"/>
  <c r="G36" i="3"/>
  <c r="J35" i="3"/>
  <c r="I35" i="3"/>
  <c r="H35" i="3"/>
  <c r="G35" i="3"/>
  <c r="J34" i="3"/>
  <c r="I34" i="3"/>
  <c r="H34" i="3"/>
  <c r="G34" i="3"/>
  <c r="H19" i="3"/>
  <c r="H20" i="3"/>
  <c r="H21" i="3"/>
  <c r="H22" i="3"/>
  <c r="H23" i="3"/>
  <c r="H18" i="3"/>
  <c r="M31" i="3"/>
  <c r="M30" i="3"/>
  <c r="M29" i="3"/>
  <c r="M28" i="3"/>
  <c r="M27" i="3"/>
  <c r="M26" i="3"/>
  <c r="G26" i="3"/>
  <c r="G27" i="3" s="1"/>
  <c r="M15" i="3"/>
  <c r="K15" i="3"/>
  <c r="I23" i="3" s="1"/>
  <c r="M14" i="3"/>
  <c r="K14" i="3"/>
  <c r="I22" i="3" s="1"/>
  <c r="M13" i="3"/>
  <c r="K13" i="3"/>
  <c r="I21" i="3" s="1"/>
  <c r="M12" i="3"/>
  <c r="K12" i="3"/>
  <c r="I20" i="3" s="1"/>
  <c r="M11" i="3"/>
  <c r="K11" i="3"/>
  <c r="I19" i="3" s="1"/>
  <c r="M10" i="3"/>
  <c r="K10" i="3"/>
  <c r="I18" i="3" s="1"/>
  <c r="G10" i="3"/>
  <c r="G11" i="3" s="1"/>
  <c r="H11" i="3" s="1"/>
  <c r="N11" i="3" s="1"/>
  <c r="J7" i="3"/>
  <c r="J6" i="3"/>
  <c r="J5" i="3"/>
  <c r="J4" i="3"/>
  <c r="J3" i="3"/>
  <c r="J2" i="3"/>
  <c r="N12" i="2"/>
  <c r="Q13" i="2"/>
  <c r="S12" i="2"/>
  <c r="X11" i="2"/>
  <c r="W11" i="2"/>
  <c r="S10" i="2"/>
  <c r="N10" i="2"/>
  <c r="Q11" i="2"/>
  <c r="K12" i="2"/>
  <c r="L14" i="2"/>
  <c r="L11" i="2"/>
  <c r="W10" i="2"/>
  <c r="AA12" i="2"/>
  <c r="Q12" i="2"/>
  <c r="S13" i="2"/>
  <c r="H20" i="2"/>
  <c r="L4" i="2"/>
  <c r="R12" i="2"/>
  <c r="R10" i="2"/>
  <c r="K10" i="2"/>
  <c r="K15" i="2"/>
  <c r="K14" i="2"/>
  <c r="N4" i="2"/>
  <c r="N5" i="2"/>
  <c r="L3" i="2"/>
  <c r="V11" i="2"/>
  <c r="U10" i="2"/>
  <c r="P11" i="2"/>
  <c r="I11" i="2"/>
  <c r="H12" i="2"/>
  <c r="G12" i="2"/>
  <c r="L5" i="2"/>
  <c r="K6" i="2"/>
  <c r="M20" i="2"/>
  <c r="M19" i="2"/>
  <c r="I13" i="2"/>
  <c r="K5" i="2"/>
  <c r="P15" i="2"/>
  <c r="H11" i="2"/>
  <c r="H13" i="2"/>
  <c r="H14" i="2"/>
  <c r="H15" i="2"/>
  <c r="H10" i="2"/>
  <c r="U11" i="2"/>
  <c r="U12" i="2"/>
  <c r="V12" i="2" s="1"/>
  <c r="U13" i="2"/>
  <c r="V13" i="2" s="1"/>
  <c r="U14" i="2"/>
  <c r="V14" i="2" s="1"/>
  <c r="U15" i="2"/>
  <c r="V15" i="2" s="1"/>
  <c r="V10" i="2"/>
  <c r="R18" i="2" s="1"/>
  <c r="U26" i="2" s="1"/>
  <c r="K11" i="2"/>
  <c r="H10" i="3" l="1"/>
  <c r="I10" i="3" s="1"/>
  <c r="I11" i="3"/>
  <c r="G19" i="3"/>
  <c r="H27" i="3" s="1"/>
  <c r="I27" i="3" s="1"/>
  <c r="G12" i="3"/>
  <c r="H12" i="3" s="1"/>
  <c r="N12" i="3" s="1"/>
  <c r="G28" i="3"/>
  <c r="L10" i="2"/>
  <c r="M10" i="2" s="1"/>
  <c r="L15" i="2"/>
  <c r="M14" i="2"/>
  <c r="L13" i="2"/>
  <c r="L12" i="2"/>
  <c r="M23" i="2"/>
  <c r="AD31" i="2"/>
  <c r="AD30" i="2"/>
  <c r="AD29" i="2"/>
  <c r="AD28" i="2"/>
  <c r="AD27" i="2"/>
  <c r="AD26" i="2"/>
  <c r="G26" i="2"/>
  <c r="AA10" i="2"/>
  <c r="P10" i="2"/>
  <c r="M18" i="2" s="1"/>
  <c r="P26" i="2" s="1"/>
  <c r="M34" i="2" s="1"/>
  <c r="AD11" i="2"/>
  <c r="AD12" i="2"/>
  <c r="AD13" i="2"/>
  <c r="AD14" i="2"/>
  <c r="AD15" i="2"/>
  <c r="AD10" i="2"/>
  <c r="J3" i="2"/>
  <c r="J4" i="2"/>
  <c r="J5" i="2"/>
  <c r="J6" i="2"/>
  <c r="J7" i="2"/>
  <c r="J2" i="2"/>
  <c r="G10" i="2"/>
  <c r="I10" i="2" s="1"/>
  <c r="K3" i="2"/>
  <c r="P27" i="2"/>
  <c r="M35" i="2" s="1"/>
  <c r="P12" i="2"/>
  <c r="P13" i="2"/>
  <c r="M21" i="2" s="1"/>
  <c r="P29" i="2" s="1"/>
  <c r="M37" i="2" s="1"/>
  <c r="P14" i="2"/>
  <c r="M22" i="2" s="1"/>
  <c r="P31" i="2"/>
  <c r="N7" i="2"/>
  <c r="L7" i="2" s="1"/>
  <c r="K7" i="2"/>
  <c r="AA15" i="2"/>
  <c r="N6" i="2"/>
  <c r="L6" i="2" s="1"/>
  <c r="AA14" i="2"/>
  <c r="AA13" i="2"/>
  <c r="N3" i="2"/>
  <c r="AA11" i="2"/>
  <c r="N2" i="2"/>
  <c r="L2" i="2" s="1"/>
  <c r="K2" i="2"/>
  <c r="H3" i="1"/>
  <c r="H4" i="1"/>
  <c r="H5" i="1"/>
  <c r="H6" i="1"/>
  <c r="H7" i="1"/>
  <c r="H2" i="1"/>
  <c r="G2" i="1"/>
  <c r="J2" i="1"/>
  <c r="J3" i="1"/>
  <c r="J4" i="1"/>
  <c r="J5" i="1"/>
  <c r="J6" i="1"/>
  <c r="J7" i="1"/>
  <c r="Q2" i="1"/>
  <c r="P2" i="1"/>
  <c r="K3" i="1" s="1"/>
  <c r="E3" i="1"/>
  <c r="E4" i="1"/>
  <c r="E5" i="1"/>
  <c r="E6" i="1"/>
  <c r="E7" i="1"/>
  <c r="E2" i="1"/>
  <c r="G4" i="1"/>
  <c r="G3" i="1"/>
  <c r="G5" i="1"/>
  <c r="G6" i="1"/>
  <c r="G7" i="1"/>
  <c r="N10" i="3" l="1"/>
  <c r="G18" i="3"/>
  <c r="H26" i="3" s="1"/>
  <c r="I26" i="3" s="1"/>
  <c r="I12" i="3"/>
  <c r="G20" i="3"/>
  <c r="H28" i="3" s="1"/>
  <c r="I28" i="3" s="1"/>
  <c r="G13" i="3"/>
  <c r="H13" i="3" s="1"/>
  <c r="N13" i="3" s="1"/>
  <c r="G29" i="3"/>
  <c r="P30" i="2"/>
  <c r="M38" i="2" s="1"/>
  <c r="P28" i="2"/>
  <c r="M36" i="2" s="1"/>
  <c r="M39" i="2"/>
  <c r="G11" i="2"/>
  <c r="M11" i="2" s="1"/>
  <c r="G27" i="2"/>
  <c r="W15" i="2"/>
  <c r="R23" i="2"/>
  <c r="U31" i="2" s="1"/>
  <c r="R19" i="2"/>
  <c r="U27" i="2" s="1"/>
  <c r="W14" i="2"/>
  <c r="R22" i="2"/>
  <c r="U30" i="2" s="1"/>
  <c r="W13" i="2"/>
  <c r="R21" i="2"/>
  <c r="U29" i="2" s="1"/>
  <c r="W12" i="2"/>
  <c r="R20" i="2"/>
  <c r="U28" i="2" s="1"/>
  <c r="K2" i="1"/>
  <c r="K7" i="1"/>
  <c r="K6" i="1"/>
  <c r="K5" i="1"/>
  <c r="K4" i="1"/>
  <c r="G21" i="3" l="1"/>
  <c r="H29" i="3" s="1"/>
  <c r="I29" i="3" s="1"/>
  <c r="I13" i="3"/>
  <c r="G14" i="3"/>
  <c r="H14" i="3" s="1"/>
  <c r="N14" i="3" s="1"/>
  <c r="G30" i="3"/>
  <c r="I12" i="2"/>
  <c r="G28" i="2"/>
  <c r="K13" i="2"/>
  <c r="G22" i="3" l="1"/>
  <c r="H30" i="3" s="1"/>
  <c r="I30" i="3" s="1"/>
  <c r="I14" i="3"/>
  <c r="G31" i="3"/>
  <c r="G15" i="3"/>
  <c r="H15" i="3" s="1"/>
  <c r="N15" i="3" s="1"/>
  <c r="G13" i="2"/>
  <c r="G29" i="2"/>
  <c r="I15" i="3" l="1"/>
  <c r="G23" i="3"/>
  <c r="H31" i="3" s="1"/>
  <c r="I31" i="3" s="1"/>
  <c r="G14" i="2"/>
  <c r="I14" i="2" s="1"/>
  <c r="G30" i="2"/>
  <c r="K26" i="3" l="1"/>
  <c r="N26" i="3" s="1"/>
  <c r="J18" i="3"/>
  <c r="K31" i="3"/>
  <c r="N31" i="3" s="1"/>
  <c r="J23" i="3"/>
  <c r="G15" i="2"/>
  <c r="M15" i="2" s="1"/>
  <c r="G31" i="2"/>
  <c r="K27" i="3" l="1"/>
  <c r="N27" i="3" s="1"/>
  <c r="J19" i="3"/>
  <c r="K28" i="3"/>
  <c r="N28" i="3" s="1"/>
  <c r="J20" i="3"/>
  <c r="N15" i="2"/>
  <c r="Q15" i="2" s="1"/>
  <c r="M12" i="2"/>
  <c r="J21" i="3" l="1"/>
  <c r="K29" i="3"/>
  <c r="N29" i="3" s="1"/>
  <c r="O18" i="2"/>
  <c r="K26" i="2" s="1"/>
  <c r="Q10" i="2"/>
  <c r="N11" i="2"/>
  <c r="O19" i="2"/>
  <c r="K27" i="2" s="1"/>
  <c r="O22" i="2"/>
  <c r="K30" i="2" s="1"/>
  <c r="N14" i="2"/>
  <c r="M13" i="2"/>
  <c r="N13" i="2" s="1"/>
  <c r="O21" i="2"/>
  <c r="K29" i="2" s="1"/>
  <c r="O23" i="2"/>
  <c r="K31" i="2" s="1"/>
  <c r="O20" i="2"/>
  <c r="K28" i="2" s="1"/>
  <c r="K30" i="3" l="1"/>
  <c r="N30" i="3" s="1"/>
  <c r="J22" i="3"/>
  <c r="N18" i="2"/>
  <c r="L29" i="2"/>
  <c r="O37" i="2" s="1"/>
  <c r="G22" i="2"/>
  <c r="Q14" i="2"/>
  <c r="S14" i="2" s="1"/>
  <c r="X14" i="2" s="1"/>
  <c r="L30" i="2"/>
  <c r="O38" i="2" s="1"/>
  <c r="G21" i="2"/>
  <c r="L28" i="2"/>
  <c r="O36" i="2" s="1"/>
  <c r="L27" i="2"/>
  <c r="O35" i="2" s="1"/>
  <c r="N20" i="2"/>
  <c r="G20" i="2"/>
  <c r="G19" i="2"/>
  <c r="S11" i="2"/>
  <c r="G23" i="2"/>
  <c r="L31" i="2"/>
  <c r="O39" i="2" s="1"/>
  <c r="L26" i="2"/>
  <c r="O34" i="2" s="1"/>
  <c r="N23" i="2" l="1"/>
  <c r="S15" i="2"/>
  <c r="N21" i="2"/>
  <c r="N22" i="2"/>
  <c r="N19" i="2"/>
  <c r="H23" i="2" l="1"/>
  <c r="V31" i="2" s="1"/>
  <c r="X15" i="2"/>
  <c r="X12" i="2"/>
  <c r="H19" i="2"/>
  <c r="L19" i="2" s="1"/>
  <c r="AB11" i="2"/>
  <c r="H21" i="2"/>
  <c r="L21" i="2" s="1"/>
  <c r="X13" i="2"/>
  <c r="H22" i="2"/>
  <c r="L22" i="2" s="1"/>
  <c r="G18" i="2"/>
  <c r="V28" i="2" l="1"/>
  <c r="L20" i="2"/>
  <c r="H29" i="2"/>
  <c r="I29" i="2" s="1"/>
  <c r="M29" i="2" s="1"/>
  <c r="N29" i="2" s="1"/>
  <c r="Q29" i="2" s="1"/>
  <c r="H30" i="2"/>
  <c r="I30" i="2" s="1"/>
  <c r="M30" i="2" s="1"/>
  <c r="N30" i="2" s="1"/>
  <c r="H31" i="2"/>
  <c r="I31" i="2" s="1"/>
  <c r="M31" i="2" s="1"/>
  <c r="N31" i="2" s="1"/>
  <c r="Q31" i="2" s="1"/>
  <c r="H26" i="2"/>
  <c r="I26" i="2" s="1"/>
  <c r="M26" i="2" s="1"/>
  <c r="N26" i="2" s="1"/>
  <c r="H27" i="2"/>
  <c r="I27" i="2" s="1"/>
  <c r="M27" i="2" s="1"/>
  <c r="N27" i="2" s="1"/>
  <c r="H28" i="2"/>
  <c r="I28" i="2" s="1"/>
  <c r="M28" i="2" s="1"/>
  <c r="N28" i="2" s="1"/>
  <c r="L23" i="2"/>
  <c r="V29" i="2"/>
  <c r="AB12" i="2"/>
  <c r="Y12" i="2"/>
  <c r="Q20" i="2" s="1"/>
  <c r="W28" i="2" s="1"/>
  <c r="Y11" i="2"/>
  <c r="Q19" i="2" s="1"/>
  <c r="Y14" i="2"/>
  <c r="Q22" i="2" s="1"/>
  <c r="AB14" i="2"/>
  <c r="V30" i="2"/>
  <c r="AB15" i="2"/>
  <c r="Y15" i="2"/>
  <c r="Q23" i="2" s="1"/>
  <c r="W31" i="2" s="1"/>
  <c r="V27" i="2"/>
  <c r="Y13" i="2"/>
  <c r="Q21" i="2" s="1"/>
  <c r="AB13" i="2"/>
  <c r="W29" i="2" l="1"/>
  <c r="W27" i="2"/>
  <c r="W30" i="2"/>
  <c r="I19" i="2"/>
  <c r="AA27" i="2" s="1"/>
  <c r="AE11" i="2"/>
  <c r="J19" i="2" s="1"/>
  <c r="I23" i="2"/>
  <c r="AA31" i="2" s="1"/>
  <c r="AE15" i="2"/>
  <c r="J23" i="2" s="1"/>
  <c r="AE12" i="2"/>
  <c r="J20" i="2" s="1"/>
  <c r="I20" i="2"/>
  <c r="AA28" i="2" s="1"/>
  <c r="I21" i="2"/>
  <c r="AA29" i="2" s="1"/>
  <c r="AE13" i="2"/>
  <c r="J21" i="2" s="1"/>
  <c r="AE14" i="2"/>
  <c r="J22" i="2" s="1"/>
  <c r="I22" i="2"/>
  <c r="AA30" i="2" s="1"/>
  <c r="Q28" i="2"/>
  <c r="G36" i="2"/>
  <c r="Q26" i="2"/>
  <c r="G34" i="2"/>
  <c r="Q30" i="2"/>
  <c r="G38" i="2"/>
  <c r="G37" i="2"/>
  <c r="G39" i="2"/>
  <c r="Q27" i="2"/>
  <c r="G35" i="2"/>
  <c r="X10" i="2"/>
  <c r="N36" i="2" l="1"/>
  <c r="S28" i="2"/>
  <c r="S27" i="2"/>
  <c r="N35" i="2"/>
  <c r="S30" i="2"/>
  <c r="N38" i="2"/>
  <c r="S31" i="2"/>
  <c r="N39" i="2"/>
  <c r="S29" i="2"/>
  <c r="N37" i="2"/>
  <c r="N34" i="2"/>
  <c r="Y10" i="2"/>
  <c r="Q18" i="2" s="1"/>
  <c r="AB10" i="2"/>
  <c r="AE10" i="2" s="1"/>
  <c r="J18" i="2" s="1"/>
  <c r="H18" i="2"/>
  <c r="L18" i="2" s="1"/>
  <c r="V26" i="2" l="1"/>
  <c r="W26" i="2" s="1"/>
  <c r="X28" i="2"/>
  <c r="H36" i="2"/>
  <c r="L36" i="2" s="1"/>
  <c r="R26" i="2"/>
  <c r="S26" i="2" s="1"/>
  <c r="X31" i="2"/>
  <c r="H39" i="2"/>
  <c r="L39" i="2" s="1"/>
  <c r="X29" i="2"/>
  <c r="H37" i="2"/>
  <c r="L37" i="2" s="1"/>
  <c r="X30" i="2"/>
  <c r="H38" i="2"/>
  <c r="L38" i="2" s="1"/>
  <c r="X27" i="2"/>
  <c r="H35" i="2"/>
  <c r="L35" i="2" s="1"/>
  <c r="I18" i="2"/>
  <c r="AA26" i="2" s="1"/>
  <c r="Y28" i="2" l="1"/>
  <c r="Q36" i="2" s="1"/>
  <c r="AB28" i="2"/>
  <c r="H34" i="2"/>
  <c r="L34" i="2" s="1"/>
  <c r="X26" i="2"/>
  <c r="AB26" i="2" s="1"/>
  <c r="AB29" i="2"/>
  <c r="Y29" i="2"/>
  <c r="Q37" i="2" s="1"/>
  <c r="AB31" i="2"/>
  <c r="Y31" i="2"/>
  <c r="Q39" i="2" s="1"/>
  <c r="Y30" i="2"/>
  <c r="Q38" i="2" s="1"/>
  <c r="AB30" i="2"/>
  <c r="Y27" i="2"/>
  <c r="Q35" i="2" s="1"/>
  <c r="AB27" i="2"/>
  <c r="AE28" i="2" l="1"/>
  <c r="J36" i="2" s="1"/>
  <c r="I36" i="2"/>
  <c r="Y26" i="2"/>
  <c r="Q34" i="2" s="1"/>
  <c r="AE27" i="2"/>
  <c r="J35" i="2" s="1"/>
  <c r="I35" i="2"/>
  <c r="AE30" i="2"/>
  <c r="J38" i="2" s="1"/>
  <c r="I38" i="2"/>
  <c r="AE31" i="2"/>
  <c r="J39" i="2" s="1"/>
  <c r="I39" i="2"/>
  <c r="AE26" i="2"/>
  <c r="J34" i="2" s="1"/>
  <c r="I34" i="2"/>
  <c r="AE29" i="2"/>
  <c r="J37" i="2" s="1"/>
  <c r="I3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Finbar Barton MAUNSELL</author>
  </authors>
  <commentList>
    <comment ref="AJ25" authorId="0" shapeId="0" xr:uid="{E99E70BD-23FF-42D5-93FA-0079BB7715FA}">
      <text>
        <r>
          <rPr>
            <b/>
            <sz val="9"/>
            <color indexed="81"/>
            <rFont val="Tahoma"/>
            <charset val="1"/>
          </rPr>
          <t>Finbar Barton MAUNSELL:</t>
        </r>
        <r>
          <rPr>
            <sz val="9"/>
            <color indexed="81"/>
            <rFont val="Tahoma"/>
            <charset val="1"/>
          </rPr>
          <t xml:space="preserve">
intend for this to be carried over between years and used to satisfy growth in stocks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APERC</author>
    <author>Finbar Barton MAUNSELL</author>
  </authors>
  <commentList>
    <comment ref="K4" authorId="0" shapeId="0" xr:uid="{8BE8F0A6-3CA0-4EFF-BF0E-A0E354D3FEBE}">
      <text>
        <r>
          <rPr>
            <b/>
            <sz val="9"/>
            <color indexed="81"/>
            <rFont val="Tahoma"/>
            <family val="2"/>
          </rPr>
          <t xml:space="preserve">APERC:
NOTE A_P_S is not actually used for antything so below doesnt matter </t>
        </r>
        <r>
          <rPr>
            <sz val="9"/>
            <color indexed="81"/>
            <rFont val="Tahoma"/>
            <family val="2"/>
          </rPr>
          <t xml:space="preserve">
I think its okay to assume activity per stock of a new drive type is the same as the average of the other drives (using the total number of stocks as the denominator). the rule can be that if activity per stocks is being calculated with 0/0, then make it the 
This seems like the best avialable assumption and it allows for changing the value if we find an actual value to fill it with. </t>
        </r>
      </text>
    </comment>
    <comment ref="L4" authorId="0" shapeId="0" xr:uid="{747354DF-60C9-4ECB-9608-1ACFC4318258}">
      <text>
        <r>
          <rPr>
            <b/>
            <sz val="9"/>
            <color indexed="81"/>
            <rFont val="Tahoma"/>
            <family val="2"/>
          </rPr>
          <t>APERC:</t>
        </r>
        <r>
          <rPr>
            <sz val="9"/>
            <color indexed="81"/>
            <rFont val="Tahoma"/>
            <family val="2"/>
          </rPr>
          <t xml:space="preserve">
I think its okay to assume travel km per stock of a new drive type is the same as the average of the other drives (using the total number of stocks as the denominator). the rule can be that if travel km per stocks is being calculated with 0/0 in the first year of the model, then make it the average of the other drive types that arent 0 or NA.
This seems like the best avialable assumption and it allows for changing the value if we find an actual value to fill it with.
realistically this is what you would expect with most vehicles, for example EVs or even air taxis (air taxis: decreased occupancy rate will cause number of stocks to be increased to satisfy activity..  travel km per stock will remain constant as the vehivcle will see constant use?).
 The thing which might cause this value to change is the elasticity of demand ot price of fuel. This is worth conisdering as the price of fuel  will vary for diff drive types. i think we could include a price elasticity for fuel, which could be used to adjust the travel km accoridng to a forecast of price, but then this also is a bit cvomplicated... although, could make this a seraprate part of the model that can be kept constant if the user wants??</t>
        </r>
      </text>
    </comment>
    <comment ref="L9" authorId="0" shapeId="0" xr:uid="{1993CD0C-CB7D-49D5-9398-9C3064895501}">
      <text>
        <r>
          <rPr>
            <b/>
            <sz val="9"/>
            <color indexed="81"/>
            <rFont val="Tahoma"/>
            <charset val="1"/>
          </rPr>
          <t>APERC:</t>
        </r>
        <r>
          <rPr>
            <sz val="9"/>
            <color indexed="81"/>
            <rFont val="Tahoma"/>
            <charset val="1"/>
          </rPr>
          <t xml:space="preserve">
Am I able to calculate new stock dist using the nmumbe rof stocks an erconomy want s to sell in a specfici year? I NEED TO DO THIS SOMEHOW
perhaps it will be a complicated funciton</t>
        </r>
      </text>
    </comment>
    <comment ref="Y9" authorId="1" shapeId="0" xr:uid="{FABF2233-F103-4778-92F4-720BD15319B1}">
      <text>
        <r>
          <rPr>
            <b/>
            <sz val="9"/>
            <color indexed="81"/>
            <rFont val="Tahoma"/>
            <charset val="1"/>
          </rPr>
          <t>Finbar Barton MAUNSELL:</t>
        </r>
        <r>
          <rPr>
            <sz val="9"/>
            <color indexed="81"/>
            <rFont val="Tahoma"/>
            <charset val="1"/>
          </rPr>
          <t xml:space="preserve">
intend for this to be carried over between years and used to satisfy growth in stocks
</t>
        </r>
      </text>
    </comment>
    <comment ref="K17" authorId="0" shapeId="0" xr:uid="{DAECEC85-562A-4FFD-A072-24C0A4A134AD}">
      <text>
        <r>
          <rPr>
            <b/>
            <sz val="9"/>
            <color indexed="81"/>
            <rFont val="Tahoma"/>
            <family val="2"/>
          </rPr>
          <t>APERC:</t>
        </r>
        <r>
          <rPr>
            <sz val="9"/>
            <color indexed="81"/>
            <rFont val="Tahoma"/>
            <family val="2"/>
          </rPr>
          <t xml:space="preserve">
is there a way to make this </t>
        </r>
        <r>
          <rPr>
            <b/>
            <sz val="9"/>
            <color indexed="81"/>
            <rFont val="Tahoma"/>
            <family val="2"/>
          </rPr>
          <t>not</t>
        </r>
        <r>
          <rPr>
            <sz val="9"/>
            <color indexed="81"/>
            <rFont val="Tahoma"/>
            <family val="2"/>
          </rPr>
          <t xml:space="preserve"> constant and would this be ebtter?</t>
        </r>
      </text>
    </comment>
    <comment ref="Y25" authorId="1" shapeId="0" xr:uid="{CFA28FBE-D05D-44A4-9C1A-36ECC883BF97}">
      <text>
        <r>
          <rPr>
            <b/>
            <sz val="9"/>
            <color indexed="81"/>
            <rFont val="Tahoma"/>
            <charset val="1"/>
          </rPr>
          <t>Finbar Barton MAUNSELL:</t>
        </r>
        <r>
          <rPr>
            <sz val="9"/>
            <color indexed="81"/>
            <rFont val="Tahoma"/>
            <charset val="1"/>
          </rPr>
          <t xml:space="preserve">
intend for this to be carried over between years and used to satisfy growth in stocks
</t>
        </r>
      </text>
    </comment>
    <comment ref="BA25" authorId="1" shapeId="0" xr:uid="{89A14A39-BB90-4312-B18D-F7C145AC0C89}">
      <text>
        <r>
          <rPr>
            <b/>
            <sz val="9"/>
            <color indexed="81"/>
            <rFont val="Tahoma"/>
            <charset val="1"/>
          </rPr>
          <t>Finbar Barton MAUNSELL:</t>
        </r>
        <r>
          <rPr>
            <sz val="9"/>
            <color indexed="81"/>
            <rFont val="Tahoma"/>
            <charset val="1"/>
          </rPr>
          <t xml:space="preserve">
intend for this to be carried over between years and used to satisfy growth in stocks
</t>
        </r>
      </text>
    </comment>
  </commentList>
</comments>
</file>

<file path=xl/sharedStrings.xml><?xml version="1.0" encoding="utf-8"?>
<sst xmlns="http://schemas.openxmlformats.org/spreadsheetml/2006/main" count="896" uniqueCount="106">
  <si>
    <t>vehicle type</t>
  </si>
  <si>
    <t>drive</t>
  </si>
  <si>
    <t>stocks</t>
  </si>
  <si>
    <t>energy</t>
  </si>
  <si>
    <t>lv</t>
  </si>
  <si>
    <t>lt</t>
  </si>
  <si>
    <t>2w</t>
  </si>
  <si>
    <t>bev</t>
  </si>
  <si>
    <t>ice</t>
  </si>
  <si>
    <t>activity (passenger km)</t>
  </si>
  <si>
    <t>activity per stocks</t>
  </si>
  <si>
    <t>eff per vehicle</t>
  </si>
  <si>
    <t>Act</t>
  </si>
  <si>
    <t>Energy</t>
  </si>
  <si>
    <t>new v eff</t>
  </si>
  <si>
    <t>switching</t>
  </si>
  <si>
    <t>occupancy rate</t>
  </si>
  <si>
    <t>stock dist of activity</t>
  </si>
  <si>
    <t>transport type</t>
  </si>
  <si>
    <t>pass</t>
  </si>
  <si>
    <t>travel km</t>
  </si>
  <si>
    <t>new occupancy</t>
  </si>
  <si>
    <t>new travel km</t>
  </si>
  <si>
    <t>travel km per stock</t>
  </si>
  <si>
    <t>surplus stocks</t>
  </si>
  <si>
    <t>Year</t>
  </si>
  <si>
    <t>c</t>
  </si>
  <si>
    <t>Actvity total (sum for transport type)</t>
  </si>
  <si>
    <t>occupancy growth</t>
  </si>
  <si>
    <t>Dataset</t>
  </si>
  <si>
    <t>Year totals</t>
  </si>
  <si>
    <t>Change</t>
  </si>
  <si>
    <t>new v eff improvement</t>
  </si>
  <si>
    <t>stock_dist_adjusted</t>
  </si>
  <si>
    <t>new stock dist normalised to 1</t>
  </si>
  <si>
    <t>act growth (whole economy) %</t>
  </si>
  <si>
    <t>act growth (transport type) abs</t>
  </si>
  <si>
    <t>New stock sales (activity)</t>
  </si>
  <si>
    <t>Fuel mix change</t>
  </si>
  <si>
    <t>Fuel</t>
  </si>
  <si>
    <t>elec</t>
  </si>
  <si>
    <t>petrol</t>
  </si>
  <si>
    <t>Fuel mix</t>
  </si>
  <si>
    <t>energy use</t>
  </si>
  <si>
    <t>new avg vehicle eff</t>
  </si>
  <si>
    <t>stock turnover</t>
  </si>
  <si>
    <t>total energy use</t>
  </si>
  <si>
    <t>New activity</t>
  </si>
  <si>
    <t>Stocks needed</t>
  </si>
  <si>
    <t>New stocks needed</t>
  </si>
  <si>
    <t>Surplus stocks</t>
  </si>
  <si>
    <t>Stocks after turnover and surplus</t>
  </si>
  <si>
    <t>new stock dist of activity</t>
  </si>
  <si>
    <t>travel km per stock (check)</t>
  </si>
  <si>
    <t>avg eff per vehicle</t>
  </si>
  <si>
    <t>activity per stocks (constant)</t>
  </si>
  <si>
    <t>stock turnover rate adjusted</t>
  </si>
  <si>
    <t>stock turnover adjsutment (%)</t>
  </si>
  <si>
    <t>stock turnover rate</t>
  </si>
  <si>
    <t>`</t>
  </si>
  <si>
    <t>air</t>
  </si>
  <si>
    <t>rail</t>
  </si>
  <si>
    <t>ship</t>
  </si>
  <si>
    <t>Biofuel mix</t>
  </si>
  <si>
    <t>phevg</t>
  </si>
  <si>
    <t>phevd</t>
  </si>
  <si>
    <t>diesel</t>
  </si>
  <si>
    <t>biofuel</t>
  </si>
  <si>
    <t>Share</t>
  </si>
  <si>
    <t>PHEV mix</t>
  </si>
  <si>
    <t>Drive</t>
  </si>
  <si>
    <t>g</t>
  </si>
  <si>
    <t>d</t>
  </si>
  <si>
    <t>cng</t>
  </si>
  <si>
    <t>fcev</t>
  </si>
  <si>
    <t>16_5_biogasoline</t>
  </si>
  <si>
    <t>16_7_bio_jet_kerosene</t>
  </si>
  <si>
    <t>16_x_hydrogen</t>
  </si>
  <si>
    <t>7_2_aviation_gasoline</t>
  </si>
  <si>
    <t>7_x_jet_fuel</t>
  </si>
  <si>
    <t>17_electricity</t>
  </si>
  <si>
    <t>8_1_natural_gas</t>
  </si>
  <si>
    <t>16_6_biodiesel</t>
  </si>
  <si>
    <t>7_7_gas_diesel_oil</t>
  </si>
  <si>
    <t>7_1_motor_gasoline</t>
  </si>
  <si>
    <t>7_9_lpg</t>
  </si>
  <si>
    <t>7_6_kerosene</t>
  </si>
  <si>
    <t>7_8_fuel_oil</t>
  </si>
  <si>
    <t>7_x_other_petroleum_products</t>
  </si>
  <si>
    <t>1_x_coal_thermal</t>
  </si>
  <si>
    <t>NA</t>
  </si>
  <si>
    <t>Original fuel</t>
  </si>
  <si>
    <t>new Fuel</t>
  </si>
  <si>
    <t>original_fuel</t>
  </si>
  <si>
    <t>Fuel mixes combined</t>
  </si>
  <si>
    <t>Fuel 1</t>
  </si>
  <si>
    <t>Fuel 2</t>
  </si>
  <si>
    <t>final Fuel</t>
  </si>
  <si>
    <t>while na or orignal fuel, set to previous ful column</t>
  </si>
  <si>
    <t>Share 1</t>
  </si>
  <si>
    <t>Share 2</t>
  </si>
  <si>
    <t>final share</t>
  </si>
  <si>
    <t>final share = share 1 *share 2</t>
  </si>
  <si>
    <t>then joinn this df onto the final df and times energy by fuel share</t>
  </si>
  <si>
    <t>biogasoline</t>
  </si>
  <si>
    <t>biodiesel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</si>
</sst>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sz val="11"/>
      <color rgb="FF9C0006"/>
      <name val="Calibri"/>
      <family val="2"/>
      <scheme val="minor"/>
    </font>
    <font>
      <sz val="9"/>
      <color indexed="81"/>
      <name val="Tahoma"/>
      <charset val="1"/>
    </font>
    <font>
      <b/>
      <sz val="9"/>
      <color indexed="81"/>
      <name val="Tahoma"/>
      <charset val="1"/>
    </font>
    <font>
      <sz val="11"/>
      <color rgb="FF9C5700"/>
      <name val="Calibri"/>
      <family val="2"/>
      <scheme val="minor"/>
    </font>
    <font>
      <sz val="11"/>
      <color rgb="FFFF0000"/>
      <name val="Calibri"/>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rgb="FFFFFFCC"/>
      </patternFill>
    </fill>
    <fill>
      <patternFill patternType="solid">
        <fgColor rgb="FFFFFF00"/>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rgb="FFFFEB9C"/>
      </patternFill>
    </fill>
    <fill>
      <patternFill patternType="solid">
        <fgColor rgb="FFFFC7CE"/>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1" fillId="2" borderId="1" applyNumberFormat="0" applyFont="0" applyAlignment="0" applyProtection="0"/>
    <xf numFmtId="0" fontId="5" fillId="6" borderId="0" applyNumberFormat="0" applyBorder="0" applyAlignment="0" applyProtection="0"/>
    <xf numFmtId="0" fontId="2" fillId="7" borderId="0" applyNumberFormat="0" applyBorder="0" applyAlignment="0" applyProtection="0"/>
  </cellStyleXfs>
  <cellXfs count="8">
    <xf numFmtId="0" fontId="0" fillId="0" borderId="0" xfId="0"/>
    <xf numFmtId="0" fontId="0" fillId="3" borderId="0" xfId="0" applyFill="1"/>
    <xf numFmtId="0" fontId="0" fillId="4" borderId="0" xfId="0" applyFill="1"/>
    <xf numFmtId="0" fontId="0" fillId="5" borderId="0" xfId="0" applyFill="1"/>
    <xf numFmtId="0" fontId="2" fillId="2" borderId="1" xfId="1" applyFont="1"/>
    <xf numFmtId="0" fontId="5" fillId="6" borderId="0" xfId="2"/>
    <xf numFmtId="0" fontId="6" fillId="0" borderId="0" xfId="0" applyFont="1"/>
    <xf numFmtId="0" fontId="2" fillId="7" borderId="0" xfId="3"/>
  </cellXfs>
  <cellStyles count="4">
    <cellStyle name="Bad" xfId="3" builtinId="27"/>
    <cellStyle name="Neutral" xfId="2" builtinId="28"/>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47</xdr:row>
      <xdr:rowOff>172643</xdr:rowOff>
    </xdr:from>
    <xdr:to>
      <xdr:col>14</xdr:col>
      <xdr:colOff>562835</xdr:colOff>
      <xdr:row>94</xdr:row>
      <xdr:rowOff>162273</xdr:rowOff>
    </xdr:to>
    <xdr:sp macro="" textlink="">
      <xdr:nvSpPr>
        <xdr:cNvPr id="2" name="TextBox 1">
          <a:extLst>
            <a:ext uri="{FF2B5EF4-FFF2-40B4-BE49-F238E27FC236}">
              <a16:creationId xmlns:a16="http://schemas.microsoft.com/office/drawing/2014/main" id="{29AD97B6-56AD-42DE-A364-E6A2A8844EEA}"/>
            </a:ext>
          </a:extLst>
        </xdr:cNvPr>
        <xdr:cNvSpPr txBox="1"/>
      </xdr:nvSpPr>
      <xdr:spPr>
        <a:xfrm>
          <a:off x="0" y="8675747"/>
          <a:ext cx="19080796" cy="84968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a:t>How to represent an increase</a:t>
          </a:r>
          <a:r>
            <a:rPr lang="en-SG" sz="1100" baseline="0"/>
            <a:t> in sales by 10%?</a:t>
          </a:r>
        </a:p>
        <a:p>
          <a:r>
            <a:rPr lang="en-SG" sz="1100" baseline="0"/>
            <a:t>-we are going to want to produce changes like this to reflect wat economys want</a:t>
          </a:r>
        </a:p>
        <a:p>
          <a:endParaRPr lang="en-SG" sz="1100" baseline="0"/>
        </a:p>
        <a:p>
          <a:r>
            <a:rPr lang="en-SG" sz="1100" baseline="0"/>
            <a:t>option 2 is to change everything by its switching amount first and then reduce everything proprtionally so it makes 1. Mathematically the effect is ?reducing the effect of the changes? - you also have a chance to get negatives. maybe some much more ismple method neds to be found?</a:t>
          </a:r>
        </a:p>
        <a:p>
          <a:endParaRPr lang="en-SG" sz="1100" baseline="0"/>
        </a:p>
        <a:p>
          <a:r>
            <a:rPr lang="en-SG" sz="1100"/>
            <a:t>wat if</a:t>
          </a:r>
          <a:r>
            <a:rPr lang="en-SG" sz="1100" baseline="0"/>
            <a:t> i adjsut weverything then just ?normalize evberything to sum to 1?</a:t>
          </a:r>
        </a:p>
        <a:p>
          <a:endParaRPr lang="en-SG" sz="1100" baseline="0"/>
        </a:p>
        <a:p>
          <a:endParaRPr lang="en-SG" sz="1100" baseline="0"/>
        </a:p>
        <a:p>
          <a:r>
            <a:rPr lang="en-SG" sz="1100" b="1" baseline="0"/>
            <a:t>Some laws:</a:t>
          </a:r>
        </a:p>
        <a:p>
          <a:r>
            <a:rPr lang="en-SG" sz="1100" u="sng" baseline="0"/>
            <a:t>User can change:</a:t>
          </a:r>
        </a:p>
        <a:p>
          <a:pPr lvl="1"/>
          <a:r>
            <a:rPr lang="en-SG" sz="1100" baseline="0"/>
            <a:t>Occupancy</a:t>
          </a:r>
        </a:p>
        <a:p>
          <a:pPr lvl="1"/>
          <a:r>
            <a:rPr lang="en-SG" sz="1100" baseline="0"/>
            <a:t>Swtiching (essentially positive turnover? or 'sales focus')</a:t>
          </a:r>
        </a:p>
        <a:p>
          <a:pPr lvl="1"/>
          <a:r>
            <a:rPr lang="en-SG" sz="1100" baseline="0"/>
            <a:t>Stock turnover</a:t>
          </a:r>
        </a:p>
        <a:p>
          <a:pPr lvl="1"/>
          <a:r>
            <a:rPr lang="en-SG" sz="1100" baseline="0"/>
            <a:t>new v eff</a:t>
          </a:r>
        </a:p>
        <a:p>
          <a:pPr lvl="1"/>
          <a:r>
            <a:rPr lang="en-SG" sz="1100" baseline="0"/>
            <a:t>fuel mix change (perhaps use a distribution method like for switching to keep sum of fuel mix to 1 for each drive type)</a:t>
          </a:r>
        </a:p>
        <a:p>
          <a:pPr lvl="1"/>
          <a:endParaRPr lang="en-SG" sz="1100" baseline="0"/>
        </a:p>
        <a:p>
          <a:pPr lvl="0"/>
          <a:r>
            <a:rPr lang="en-SG" sz="1100" u="sng" baseline="0"/>
            <a:t>Will remain constant always</a:t>
          </a:r>
        </a:p>
        <a:p>
          <a:pPr lvl="1"/>
          <a:r>
            <a:rPr lang="en-SG" sz="1100" baseline="0"/>
            <a:t>travel km per stock</a:t>
          </a:r>
        </a:p>
        <a:p>
          <a:pPr lvl="1"/>
          <a:endParaRPr lang="en-SG" sz="1100" baseline="0"/>
        </a:p>
        <a:p>
          <a:pPr lvl="0"/>
          <a:r>
            <a:rPr lang="en-SG" sz="1100" u="sng" baseline="0"/>
            <a:t>Being adjusted by outside factors:</a:t>
          </a:r>
        </a:p>
        <a:p>
          <a:pPr lvl="1"/>
          <a:r>
            <a:rPr lang="en-SG" sz="1100" baseline="0"/>
            <a:t>Activity (population and gdp)</a:t>
          </a:r>
          <a:endParaRPr lang="en-US" sz="1100" b="0" i="0" u="none" strike="noStrike" baseline="0">
            <a:solidFill>
              <a:schemeClr val="dk1"/>
            </a:solidFill>
            <a:effectLst/>
            <a:latin typeface="+mn-lt"/>
            <a:ea typeface="+mn-ea"/>
            <a:cs typeface="+mn-cs"/>
          </a:endParaRPr>
        </a:p>
        <a:p>
          <a:pPr lvl="1"/>
          <a:endParaRPr lang="en-US" sz="1100" b="0" i="0" u="none" strike="noStrike" baseline="0">
            <a:solidFill>
              <a:schemeClr val="dk1"/>
            </a:solidFill>
            <a:effectLst/>
            <a:latin typeface="+mn-lt"/>
            <a:ea typeface="+mn-ea"/>
            <a:cs typeface="+mn-cs"/>
          </a:endParaRPr>
        </a:p>
        <a:p>
          <a:pPr lvl="0"/>
          <a:r>
            <a:rPr lang="en-US" sz="1100" b="0" i="0" u="sng" strike="noStrike" baseline="0">
              <a:solidFill>
                <a:schemeClr val="dk1"/>
              </a:solidFill>
              <a:effectLst/>
              <a:latin typeface="+mn-lt"/>
              <a:ea typeface="+mn-ea"/>
              <a:cs typeface="+mn-cs"/>
            </a:rPr>
            <a:t>Good to know of:</a:t>
          </a:r>
        </a:p>
        <a:p>
          <a:pPr lvl="1"/>
          <a:r>
            <a:rPr lang="en-US" sz="1100" b="0" i="0" u="none" strike="noStrike" baseline="0">
              <a:solidFill>
                <a:schemeClr val="dk1"/>
              </a:solidFill>
              <a:effectLst/>
              <a:latin typeface="+mn-lt"/>
              <a:ea typeface="+mn-ea"/>
              <a:cs typeface="+mn-cs"/>
            </a:rPr>
            <a:t>new stock dist of activity doesnt have to reflect the current stocks distribution. It is just the distrubtion of new sales, so could be very different from current dist</a:t>
          </a:r>
        </a:p>
        <a:p>
          <a:pPr lvl="1"/>
          <a:r>
            <a:rPr lang="en-US" sz="1100" b="0" i="0" u="none" strike="noStrike" baseline="0">
              <a:solidFill>
                <a:schemeClr val="dk1"/>
              </a:solidFill>
              <a:effectLst/>
              <a:latin typeface="+mn-lt"/>
              <a:ea typeface="+mn-ea"/>
              <a:cs typeface="+mn-cs"/>
            </a:rPr>
            <a:t>surplus stocks cover for if we have negative growth in stocks</a:t>
          </a:r>
          <a:endParaRPr lang="en-SG" sz="1100" baseline="0"/>
        </a:p>
        <a:p>
          <a:pPr lvl="0"/>
          <a:endParaRPr lang="en-SG" sz="1100" u="sng" baseline="0"/>
        </a:p>
        <a:p>
          <a:pPr lvl="0"/>
          <a:r>
            <a:rPr lang="en-SG" sz="1100" u="sng" baseline="0"/>
            <a:t>Required data</a:t>
          </a:r>
        </a:p>
        <a:p>
          <a:pPr lvl="1"/>
          <a:r>
            <a:rPr lang="en-SG" sz="1100" baseline="0"/>
            <a:t>Activity (base year and forecasted[base on pop and gdp])</a:t>
          </a:r>
        </a:p>
        <a:p>
          <a:pPr lvl="1"/>
          <a:r>
            <a:rPr lang="en-SG" sz="1100" baseline="0"/>
            <a:t>Energy (base year)</a:t>
          </a:r>
        </a:p>
        <a:p>
          <a:pPr lvl="1"/>
          <a:r>
            <a:rPr lang="en-SG" sz="1100" baseline="0"/>
            <a:t>eff (base year)</a:t>
          </a:r>
        </a:p>
        <a:p>
          <a:pPr lvl="1"/>
          <a:r>
            <a:rPr lang="en-SG" sz="1100" baseline="0"/>
            <a:t>stocks (base year)</a:t>
          </a:r>
        </a:p>
        <a:p>
          <a:pPr lvl="1"/>
          <a:r>
            <a:rPr lang="en-SG" sz="1100" baseline="0"/>
            <a:t>occ rate (base year)</a:t>
          </a:r>
        </a:p>
        <a:p>
          <a:pPr lvl="1"/>
          <a:r>
            <a:rPr lang="en-SG" sz="1100" baseline="0"/>
            <a:t>fuel mixing (base year)</a:t>
          </a:r>
        </a:p>
        <a:p>
          <a:pPr lvl="1"/>
          <a:r>
            <a:rPr lang="en-SG" sz="1100" baseline="0"/>
            <a:t>sales distribution (base year)</a:t>
          </a:r>
        </a:p>
        <a:p>
          <a:pPr lvl="1"/>
          <a:r>
            <a:rPr lang="en-SG" sz="1100" baseline="0"/>
            <a:t>turnover rate (base year)</a:t>
          </a:r>
        </a:p>
        <a:p>
          <a:pPr lvl="1"/>
          <a:endParaRPr lang="en-SG" sz="1100" baseline="0"/>
        </a:p>
        <a:p>
          <a:pPr lvl="0"/>
          <a:endParaRPr lang="en-SG" sz="1100" baseline="0"/>
        </a:p>
        <a:p>
          <a:pPr lvl="0"/>
          <a:r>
            <a:rPr lang="en-SG" sz="1100" u="sng" baseline="0"/>
            <a:t>To do</a:t>
          </a:r>
          <a:r>
            <a:rPr lang="en-SG" sz="1100" baseline="0"/>
            <a:t>:</a:t>
          </a:r>
        </a:p>
        <a:p>
          <a:pPr lvl="0"/>
          <a:r>
            <a:rPr lang="en-SG" sz="1100" baseline="0"/>
            <a:t>how to design a better fuel mix system than hugh was using?</a:t>
          </a:r>
        </a:p>
        <a:p>
          <a:pPr lvl="0"/>
          <a:r>
            <a:rPr lang="en-SG" sz="1100" baseline="0"/>
            <a:t>is freight diff in any way?</a:t>
          </a:r>
        </a:p>
        <a:p>
          <a:pPr lvl="0"/>
          <a:r>
            <a:rPr lang="en-SG" sz="1100" baseline="0"/>
            <a:t>making it easier for user to estimate correct adjustments?</a:t>
          </a:r>
        </a:p>
        <a:p>
          <a:pPr lvl="0"/>
          <a:endParaRPr lang="en-SG" sz="1100" baseline="0"/>
        </a:p>
        <a:p>
          <a:pPr lvl="0"/>
          <a:r>
            <a:rPr lang="en-SG" sz="1100" u="sng" baseline="0"/>
            <a:t>things id dream of</a:t>
          </a:r>
        </a:p>
        <a:p>
          <a:pPr lvl="0"/>
          <a:r>
            <a:rPr lang="en-SG" sz="1100" baseline="0"/>
            <a:t>Emissions?</a:t>
          </a:r>
        </a:p>
        <a:p>
          <a:pPr lvl="0"/>
          <a:r>
            <a:rPr lang="en-SG" sz="1100" baseline="0"/>
            <a:t>price impact on new stock dist</a:t>
          </a:r>
        </a:p>
        <a:p>
          <a:pPr lvl="0"/>
          <a:r>
            <a:rPr lang="en-SG" sz="1100" baseline="0"/>
            <a:t>effect of elasticity of demand for fuel on activity per stock</a:t>
          </a:r>
        </a:p>
        <a:p>
          <a:pPr lvl="0"/>
          <a:r>
            <a:rPr lang="en-SG" sz="1100" baseline="0"/>
            <a:t>focus on analysis by period rather than year</a:t>
          </a:r>
        </a:p>
        <a:p>
          <a:endParaRPr lang="en-SG" sz="1100"/>
        </a:p>
      </xdr:txBody>
    </xdr:sp>
    <xdr:clientData/>
  </xdr:twoCellAnchor>
  <xdr:twoCellAnchor>
    <xdr:from>
      <xdr:col>14</xdr:col>
      <xdr:colOff>904113</xdr:colOff>
      <xdr:row>41</xdr:row>
      <xdr:rowOff>38672</xdr:rowOff>
    </xdr:from>
    <xdr:to>
      <xdr:col>17</xdr:col>
      <xdr:colOff>100888</xdr:colOff>
      <xdr:row>83</xdr:row>
      <xdr:rowOff>38672</xdr:rowOff>
    </xdr:to>
    <xdr:sp macro="" textlink="">
      <xdr:nvSpPr>
        <xdr:cNvPr id="3" name="TextBox 2">
          <a:extLst>
            <a:ext uri="{FF2B5EF4-FFF2-40B4-BE49-F238E27FC236}">
              <a16:creationId xmlns:a16="http://schemas.microsoft.com/office/drawing/2014/main" id="{2297B046-AF3B-449E-AF00-F1648380623D}"/>
            </a:ext>
          </a:extLst>
        </xdr:cNvPr>
        <xdr:cNvSpPr txBox="1"/>
      </xdr:nvSpPr>
      <xdr:spPr>
        <a:xfrm>
          <a:off x="19422074" y="7458647"/>
          <a:ext cx="3787825" cy="7600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Activity growth &gt;</a:t>
          </a:r>
          <a:r>
            <a:rPr lang="en-US" sz="1100" baseline="0"/>
            <a:t> new stocks needed &gt; sales determined by amount aof activity that is demanded. this is determined by sales dist adn changes to activity dynamics themselves?</a:t>
          </a:r>
        </a:p>
        <a:p>
          <a:r>
            <a:rPr lang="en-US" sz="1100" baseline="0"/>
            <a:t> &gt; sales cover for turnover, but also reduced by surpus stocks.</a:t>
          </a:r>
        </a:p>
        <a:p>
          <a:endParaRPr lang="en-US" sz="1100" baseline="0"/>
        </a:p>
        <a:p>
          <a:r>
            <a:rPr lang="en-US" sz="1100" baseline="0"/>
            <a:t>change in activity:</a:t>
          </a:r>
        </a:p>
        <a:p>
          <a:r>
            <a:rPr lang="en-US" sz="1100" baseline="0"/>
            <a:t>X new activity in passenger transport required</a:t>
          </a:r>
        </a:p>
        <a:p>
          <a:r>
            <a:rPr lang="en-US" sz="1100" baseline="0"/>
            <a:t>activity is occupancy times travel km.</a:t>
          </a:r>
        </a:p>
        <a:p>
          <a:r>
            <a:rPr lang="en-US" sz="1100" baseline="0"/>
            <a:t>occupancy changes every year, and therefore total travel km does too, but travel km per stock remains the same</a:t>
          </a:r>
        </a:p>
        <a:p>
          <a:r>
            <a:rPr lang="en-US" sz="1100" baseline="0"/>
            <a:t>so then we need to condsider we'll have too many or little stocks for the required travel km. &gt; we will use this later</a:t>
          </a:r>
        </a:p>
        <a:p>
          <a:endParaRPr lang="en-US" sz="1100" baseline="0"/>
        </a:p>
        <a:p>
          <a:r>
            <a:rPr lang="en-US" sz="1100" baseline="0"/>
            <a:t>X new activity is portioned out according to the stock dist og activity, which is affected by switching each year.</a:t>
          </a:r>
        </a:p>
        <a:p>
          <a:r>
            <a:rPr lang="en-US" sz="1100" baseline="0"/>
            <a:t>SO we now have x new activity in each type of V/Drive combination. </a:t>
          </a:r>
        </a:p>
        <a:p>
          <a:r>
            <a:rPr lang="en-US" sz="1100" baseline="0"/>
            <a:t>Add x to last years activity to fid total activity that is needed to be satisfied by stocks</a:t>
          </a:r>
        </a:p>
        <a:p>
          <a:endParaRPr lang="en-US" sz="1100" baseline="0"/>
        </a:p>
        <a:p>
          <a:r>
            <a:rPr lang="en-US" sz="1100" baseline="0"/>
            <a:t>Now calcualte total travel km needed to be satisfied by stocks using occupancy </a:t>
          </a:r>
        </a:p>
        <a:p>
          <a:endParaRPr lang="en-US" sz="1100" baseline="0"/>
        </a:p>
        <a:p>
          <a:r>
            <a:rPr lang="en-US" sz="1100" baseline="0"/>
            <a:t>And then using the constant rate of travel km per stock, calcualte the amount of stocks needed</a:t>
          </a:r>
        </a:p>
        <a:p>
          <a:endParaRPr lang="en-US" sz="1100" baseline="0"/>
        </a:p>
        <a:p>
          <a:r>
            <a:rPr lang="en-US" sz="1100" baseline="0"/>
            <a:t> &gt; could i add in surplus here by calcuating tral km from occ now, or later</a:t>
          </a:r>
        </a:p>
        <a:p>
          <a:r>
            <a:rPr lang="en-US" sz="1100" baseline="0"/>
            <a:t>We have to conisder the turnover rate of vehicles, so these cause a %drop in the amount of stocks available (previous to conisdering the amount of stocks needed) in each v/drove type combination. </a:t>
          </a:r>
        </a:p>
        <a:p>
          <a:r>
            <a:rPr lang="en-US" sz="1100" baseline="0"/>
            <a:t>We now calcualte how many new stocks are needed to satisfy the new level of activity required. This is done by: (x+current_activity)/new_occupany=travel_km required &gt; travel_km / travel_km_per_stock = stocks_needed. new stocks = </a:t>
          </a:r>
          <a:r>
            <a:rPr lang="en-US" sz="1100" baseline="0">
              <a:solidFill>
                <a:schemeClr val="dk1"/>
              </a:solidFill>
              <a:effectLst/>
              <a:latin typeface="+mn-lt"/>
              <a:ea typeface="+mn-ea"/>
              <a:cs typeface="+mn-cs"/>
            </a:rPr>
            <a:t>stocks_needed - </a:t>
          </a:r>
          <a:r>
            <a:rPr lang="en-US" sz="1100" baseline="0"/>
            <a:t>total_stocks_last_year + turnover . </a:t>
          </a:r>
        </a:p>
        <a:p>
          <a:r>
            <a:rPr lang="en-US" sz="1100" baseline="0"/>
            <a:t>.</a:t>
          </a:r>
          <a:r>
            <a:rPr lang="en-US" sz="1100" b="1" baseline="0"/>
            <a:t> if we have too many stocks i dont know what happens? </a:t>
          </a:r>
          <a:r>
            <a:rPr lang="en-US" sz="1100" b="0" baseline="0"/>
            <a:t>but if we dont have enough stocks, then this is the amount of new stocks needed.</a:t>
          </a:r>
        </a:p>
        <a:p>
          <a:endParaRPr lang="en-US" sz="1100" b="0" baseline="0">
            <a:solidFill>
              <a:srgbClr val="FF0000"/>
            </a:solidFill>
          </a:endParaRPr>
        </a:p>
        <a:p>
          <a:r>
            <a:rPr lang="en-US" sz="1100" b="0" baseline="0">
              <a:solidFill>
                <a:srgbClr val="FF0000"/>
              </a:solidFill>
            </a:rPr>
            <a:t>I dont know if the toal activity growth will add up to the actual activity growth though?</a:t>
          </a:r>
          <a:endParaRPr lang="en-US" sz="1100" b="1" baseline="0">
            <a:solidFill>
              <a:srgbClr val="FF0000"/>
            </a:solidFill>
          </a:endParaRPr>
        </a:p>
      </xdr:txBody>
    </xdr:sp>
    <xdr:clientData/>
  </xdr:twoCellAnchor>
  <xdr:twoCellAnchor>
    <xdr:from>
      <xdr:col>1</xdr:col>
      <xdr:colOff>46264</xdr:colOff>
      <xdr:row>40</xdr:row>
      <xdr:rowOff>20411</xdr:rowOff>
    </xdr:from>
    <xdr:to>
      <xdr:col>5</xdr:col>
      <xdr:colOff>273504</xdr:colOff>
      <xdr:row>52</xdr:row>
      <xdr:rowOff>6804</xdr:rowOff>
    </xdr:to>
    <xdr:sp macro="" textlink="">
      <xdr:nvSpPr>
        <xdr:cNvPr id="4" name="TextBox 3">
          <a:extLst>
            <a:ext uri="{FF2B5EF4-FFF2-40B4-BE49-F238E27FC236}">
              <a16:creationId xmlns:a16="http://schemas.microsoft.com/office/drawing/2014/main" id="{7C574E99-3591-BD5A-A9F3-7DE4BBC13464}"/>
            </a:ext>
          </a:extLst>
        </xdr:cNvPr>
        <xdr:cNvSpPr txBox="1"/>
      </xdr:nvSpPr>
      <xdr:spPr>
        <a:xfrm>
          <a:off x="703489" y="7259411"/>
          <a:ext cx="2856140" cy="2158093"/>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test out setting all adjustments to 1?</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47</xdr:row>
      <xdr:rowOff>172643</xdr:rowOff>
    </xdr:from>
    <xdr:to>
      <xdr:col>14</xdr:col>
      <xdr:colOff>562835</xdr:colOff>
      <xdr:row>94</xdr:row>
      <xdr:rowOff>162273</xdr:rowOff>
    </xdr:to>
    <xdr:sp macro="" textlink="">
      <xdr:nvSpPr>
        <xdr:cNvPr id="2" name="TextBox 1">
          <a:extLst>
            <a:ext uri="{FF2B5EF4-FFF2-40B4-BE49-F238E27FC236}">
              <a16:creationId xmlns:a16="http://schemas.microsoft.com/office/drawing/2014/main" id="{3610FF23-0C7C-4A57-2A4E-6BD355300C9C}"/>
            </a:ext>
          </a:extLst>
        </xdr:cNvPr>
        <xdr:cNvSpPr txBox="1"/>
      </xdr:nvSpPr>
      <xdr:spPr>
        <a:xfrm>
          <a:off x="0" y="8678468"/>
          <a:ext cx="19079435" cy="84954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a:t>How to represent an increase</a:t>
          </a:r>
          <a:r>
            <a:rPr lang="en-SG" sz="1100" baseline="0"/>
            <a:t> in sales by 10%?</a:t>
          </a:r>
        </a:p>
        <a:p>
          <a:r>
            <a:rPr lang="en-SG" sz="1100" baseline="0"/>
            <a:t>-we are going to want to produce changes like this to reflect wat economys want</a:t>
          </a:r>
        </a:p>
        <a:p>
          <a:endParaRPr lang="en-SG" sz="1100" baseline="0"/>
        </a:p>
        <a:p>
          <a:r>
            <a:rPr lang="en-SG" sz="1100" baseline="0"/>
            <a:t>option 2 is to change everything by its switching amount first and then reduce everything proprtionally so it makes 1. Mathematically the effect is ?reducing the effect of the changes? - you also have a chance to get negatives. maybe some much more ismple method neds to be found?</a:t>
          </a:r>
        </a:p>
        <a:p>
          <a:endParaRPr lang="en-SG" sz="1100" baseline="0"/>
        </a:p>
        <a:p>
          <a:r>
            <a:rPr lang="en-SG" sz="1100"/>
            <a:t>wat if</a:t>
          </a:r>
          <a:r>
            <a:rPr lang="en-SG" sz="1100" baseline="0"/>
            <a:t> i adjsut weverything then just ?normalize evberything to sum to 1?</a:t>
          </a:r>
        </a:p>
        <a:p>
          <a:endParaRPr lang="en-SG" sz="1100" baseline="0"/>
        </a:p>
        <a:p>
          <a:endParaRPr lang="en-SG" sz="1100" baseline="0"/>
        </a:p>
        <a:p>
          <a:r>
            <a:rPr lang="en-SG" sz="1100" b="1" baseline="0"/>
            <a:t>Some laws:</a:t>
          </a:r>
        </a:p>
        <a:p>
          <a:r>
            <a:rPr lang="en-SG" sz="1100" u="sng" baseline="0"/>
            <a:t>User can change:</a:t>
          </a:r>
        </a:p>
        <a:p>
          <a:pPr lvl="1"/>
          <a:r>
            <a:rPr lang="en-SG" sz="1100" baseline="0"/>
            <a:t>Occupancy</a:t>
          </a:r>
        </a:p>
        <a:p>
          <a:pPr lvl="1"/>
          <a:r>
            <a:rPr lang="en-SG" sz="1100" baseline="0"/>
            <a:t>Swtiching (essentially positive turnover? or 'sales focus')</a:t>
          </a:r>
        </a:p>
        <a:p>
          <a:pPr lvl="1"/>
          <a:r>
            <a:rPr lang="en-SG" sz="1100" baseline="0"/>
            <a:t>Stock turnover</a:t>
          </a:r>
        </a:p>
        <a:p>
          <a:pPr lvl="1"/>
          <a:r>
            <a:rPr lang="en-SG" sz="1100" baseline="0"/>
            <a:t>new v eff</a:t>
          </a:r>
        </a:p>
        <a:p>
          <a:pPr lvl="1"/>
          <a:r>
            <a:rPr lang="en-SG" sz="1100" baseline="0"/>
            <a:t>fuel mix change (perhaps use a distribution method like for switching to keep sum of fuel mix to 1 for each drive type)</a:t>
          </a:r>
        </a:p>
        <a:p>
          <a:pPr lvl="1"/>
          <a:endParaRPr lang="en-SG" sz="1100" baseline="0"/>
        </a:p>
        <a:p>
          <a:pPr lvl="0"/>
          <a:r>
            <a:rPr lang="en-SG" sz="1100" u="sng" baseline="0"/>
            <a:t>Will remain constant always</a:t>
          </a:r>
        </a:p>
        <a:p>
          <a:pPr lvl="1"/>
          <a:r>
            <a:rPr lang="en-SG" sz="1100" baseline="0"/>
            <a:t>travel km per stock</a:t>
          </a:r>
        </a:p>
        <a:p>
          <a:pPr lvl="1"/>
          <a:endParaRPr lang="en-SG" sz="1100" baseline="0"/>
        </a:p>
        <a:p>
          <a:pPr lvl="0"/>
          <a:r>
            <a:rPr lang="en-SG" sz="1100" u="sng" baseline="0"/>
            <a:t>Being adjusted by outside factors:</a:t>
          </a:r>
        </a:p>
        <a:p>
          <a:pPr lvl="1"/>
          <a:r>
            <a:rPr lang="en-SG" sz="1100" baseline="0"/>
            <a:t>Activity (population and gdp)</a:t>
          </a:r>
          <a:endParaRPr lang="en-US" sz="1100" b="0" i="0" u="none" strike="noStrike" baseline="0">
            <a:solidFill>
              <a:schemeClr val="dk1"/>
            </a:solidFill>
            <a:effectLst/>
            <a:latin typeface="+mn-lt"/>
            <a:ea typeface="+mn-ea"/>
            <a:cs typeface="+mn-cs"/>
          </a:endParaRPr>
        </a:p>
        <a:p>
          <a:pPr lvl="1"/>
          <a:endParaRPr lang="en-US" sz="1100" b="0" i="0" u="none" strike="noStrike" baseline="0">
            <a:solidFill>
              <a:schemeClr val="dk1"/>
            </a:solidFill>
            <a:effectLst/>
            <a:latin typeface="+mn-lt"/>
            <a:ea typeface="+mn-ea"/>
            <a:cs typeface="+mn-cs"/>
          </a:endParaRPr>
        </a:p>
        <a:p>
          <a:pPr lvl="0"/>
          <a:r>
            <a:rPr lang="en-US" sz="1100" b="0" i="0" u="sng" strike="noStrike" baseline="0">
              <a:solidFill>
                <a:schemeClr val="dk1"/>
              </a:solidFill>
              <a:effectLst/>
              <a:latin typeface="+mn-lt"/>
              <a:ea typeface="+mn-ea"/>
              <a:cs typeface="+mn-cs"/>
            </a:rPr>
            <a:t>Good to know of:</a:t>
          </a:r>
        </a:p>
        <a:p>
          <a:pPr lvl="1"/>
          <a:r>
            <a:rPr lang="en-US" sz="1100" b="0" i="0" u="none" strike="noStrike" baseline="0">
              <a:solidFill>
                <a:schemeClr val="dk1"/>
              </a:solidFill>
              <a:effectLst/>
              <a:latin typeface="+mn-lt"/>
              <a:ea typeface="+mn-ea"/>
              <a:cs typeface="+mn-cs"/>
            </a:rPr>
            <a:t>new stock dist of activity doesnt have to reflect the current stocks distribution. It is just the distrubtion of new sales, so could be very different from current dist</a:t>
          </a:r>
        </a:p>
        <a:p>
          <a:pPr lvl="1"/>
          <a:r>
            <a:rPr lang="en-US" sz="1100" b="0" i="0" u="none" strike="noStrike" baseline="0">
              <a:solidFill>
                <a:schemeClr val="dk1"/>
              </a:solidFill>
              <a:effectLst/>
              <a:latin typeface="+mn-lt"/>
              <a:ea typeface="+mn-ea"/>
              <a:cs typeface="+mn-cs"/>
            </a:rPr>
            <a:t>surplus stocks cover for if we have negative growth in stocks</a:t>
          </a:r>
          <a:endParaRPr lang="en-SG" sz="1100" baseline="0"/>
        </a:p>
        <a:p>
          <a:pPr lvl="0"/>
          <a:endParaRPr lang="en-SG" sz="1100" u="sng" baseline="0"/>
        </a:p>
        <a:p>
          <a:pPr lvl="0"/>
          <a:r>
            <a:rPr lang="en-SG" sz="1100" u="sng" baseline="0"/>
            <a:t>Required data</a:t>
          </a:r>
        </a:p>
        <a:p>
          <a:pPr lvl="1"/>
          <a:r>
            <a:rPr lang="en-SG" sz="1100" baseline="0"/>
            <a:t>Activity (base year and forecasted[base on pop and gdp])</a:t>
          </a:r>
        </a:p>
        <a:p>
          <a:pPr lvl="1"/>
          <a:r>
            <a:rPr lang="en-SG" sz="1100" baseline="0"/>
            <a:t>Energy (base year)</a:t>
          </a:r>
        </a:p>
        <a:p>
          <a:pPr lvl="1"/>
          <a:r>
            <a:rPr lang="en-SG" sz="1100" baseline="0"/>
            <a:t>eff (base year)</a:t>
          </a:r>
        </a:p>
        <a:p>
          <a:pPr lvl="1"/>
          <a:r>
            <a:rPr lang="en-SG" sz="1100" baseline="0"/>
            <a:t>stocks (base year)</a:t>
          </a:r>
        </a:p>
        <a:p>
          <a:pPr lvl="1"/>
          <a:r>
            <a:rPr lang="en-SG" sz="1100" baseline="0"/>
            <a:t>occ rate (base year)</a:t>
          </a:r>
        </a:p>
        <a:p>
          <a:pPr lvl="1"/>
          <a:r>
            <a:rPr lang="en-SG" sz="1100" baseline="0"/>
            <a:t>fuel mixing (base year)</a:t>
          </a:r>
        </a:p>
        <a:p>
          <a:pPr lvl="1"/>
          <a:r>
            <a:rPr lang="en-SG" sz="1100" baseline="0"/>
            <a:t>sales distribution (base year)</a:t>
          </a:r>
        </a:p>
        <a:p>
          <a:pPr lvl="1"/>
          <a:r>
            <a:rPr lang="en-SG" sz="1100" baseline="0"/>
            <a:t>turnover rate (base year)</a:t>
          </a:r>
        </a:p>
        <a:p>
          <a:pPr lvl="1"/>
          <a:endParaRPr lang="en-SG" sz="1100" baseline="0"/>
        </a:p>
        <a:p>
          <a:pPr lvl="0"/>
          <a:endParaRPr lang="en-SG" sz="1100" baseline="0"/>
        </a:p>
        <a:p>
          <a:pPr lvl="0"/>
          <a:r>
            <a:rPr lang="en-SG" sz="1100" u="sng" baseline="0"/>
            <a:t>To do</a:t>
          </a:r>
          <a:r>
            <a:rPr lang="en-SG" sz="1100" baseline="0"/>
            <a:t>:</a:t>
          </a:r>
        </a:p>
        <a:p>
          <a:pPr lvl="0"/>
          <a:r>
            <a:rPr lang="en-SG" sz="1100" baseline="0"/>
            <a:t>how to design a better fuel mix system than hugh was using?</a:t>
          </a:r>
        </a:p>
        <a:p>
          <a:pPr lvl="0"/>
          <a:r>
            <a:rPr lang="en-SG" sz="1100" baseline="0"/>
            <a:t>is freight diff in any way?</a:t>
          </a:r>
        </a:p>
        <a:p>
          <a:pPr lvl="0"/>
          <a:r>
            <a:rPr lang="en-SG" sz="1100" baseline="0"/>
            <a:t>making it easier for user to estimate correct adjustments?</a:t>
          </a:r>
        </a:p>
        <a:p>
          <a:pPr lvl="0"/>
          <a:endParaRPr lang="en-SG" sz="1100" baseline="0"/>
        </a:p>
        <a:p>
          <a:pPr lvl="0"/>
          <a:r>
            <a:rPr lang="en-SG" sz="1100" u="sng" baseline="0"/>
            <a:t>things id dream of</a:t>
          </a:r>
        </a:p>
        <a:p>
          <a:pPr lvl="0"/>
          <a:r>
            <a:rPr lang="en-SG" sz="1100" baseline="0"/>
            <a:t>Emissions?</a:t>
          </a:r>
        </a:p>
        <a:p>
          <a:pPr lvl="0"/>
          <a:r>
            <a:rPr lang="en-SG" sz="1100" baseline="0"/>
            <a:t>price impact on new stock dist</a:t>
          </a:r>
        </a:p>
        <a:p>
          <a:pPr lvl="0"/>
          <a:r>
            <a:rPr lang="en-SG" sz="1100" baseline="0"/>
            <a:t>effect of elasticity of demand for fuel on activity per stock</a:t>
          </a:r>
        </a:p>
        <a:p>
          <a:pPr lvl="0"/>
          <a:r>
            <a:rPr lang="en-SG" sz="1100" baseline="0"/>
            <a:t>focus on analysis by period rather than year</a:t>
          </a:r>
        </a:p>
        <a:p>
          <a:endParaRPr lang="en-SG" sz="1100"/>
        </a:p>
      </xdr:txBody>
    </xdr:sp>
    <xdr:clientData/>
  </xdr:twoCellAnchor>
  <xdr:twoCellAnchor>
    <xdr:from>
      <xdr:col>14</xdr:col>
      <xdr:colOff>904113</xdr:colOff>
      <xdr:row>41</xdr:row>
      <xdr:rowOff>38672</xdr:rowOff>
    </xdr:from>
    <xdr:to>
      <xdr:col>17</xdr:col>
      <xdr:colOff>100888</xdr:colOff>
      <xdr:row>83</xdr:row>
      <xdr:rowOff>38672</xdr:rowOff>
    </xdr:to>
    <xdr:sp macro="" textlink="">
      <xdr:nvSpPr>
        <xdr:cNvPr id="3" name="TextBox 2">
          <a:extLst>
            <a:ext uri="{FF2B5EF4-FFF2-40B4-BE49-F238E27FC236}">
              <a16:creationId xmlns:a16="http://schemas.microsoft.com/office/drawing/2014/main" id="{FBD0525B-C576-FD19-6E88-77AE76840A44}"/>
            </a:ext>
          </a:extLst>
        </xdr:cNvPr>
        <xdr:cNvSpPr txBox="1"/>
      </xdr:nvSpPr>
      <xdr:spPr>
        <a:xfrm>
          <a:off x="18094231" y="7438093"/>
          <a:ext cx="3728670" cy="75798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Activity growth &gt;</a:t>
          </a:r>
          <a:r>
            <a:rPr lang="en-US" sz="1100" baseline="0"/>
            <a:t> new stocks needed &gt; sales determined by amount aof activity that is demanded. this is determined by sales dist adn changes to activity dynamics themselves?</a:t>
          </a:r>
        </a:p>
        <a:p>
          <a:r>
            <a:rPr lang="en-US" sz="1100" baseline="0"/>
            <a:t> &gt; sales cover for turnover, but also reduced by surpus stocks.</a:t>
          </a:r>
        </a:p>
        <a:p>
          <a:endParaRPr lang="en-US" sz="1100" baseline="0"/>
        </a:p>
        <a:p>
          <a:r>
            <a:rPr lang="en-US" sz="1100" baseline="0"/>
            <a:t>change in activity:</a:t>
          </a:r>
        </a:p>
        <a:p>
          <a:r>
            <a:rPr lang="en-US" sz="1100" baseline="0"/>
            <a:t>X new activity in passenger transport required</a:t>
          </a:r>
        </a:p>
        <a:p>
          <a:r>
            <a:rPr lang="en-US" sz="1100" baseline="0"/>
            <a:t>activity is occupancy times travel km.</a:t>
          </a:r>
        </a:p>
        <a:p>
          <a:r>
            <a:rPr lang="en-US" sz="1100" baseline="0"/>
            <a:t>occupancy changes every year, and therefore total travel km does too, but travel km per stock remains the same</a:t>
          </a:r>
        </a:p>
        <a:p>
          <a:r>
            <a:rPr lang="en-US" sz="1100" baseline="0"/>
            <a:t>so then we need to condsider we'll have too many or little stocks for the required travel km. &gt; we will use this later</a:t>
          </a:r>
        </a:p>
        <a:p>
          <a:endParaRPr lang="en-US" sz="1100" baseline="0"/>
        </a:p>
        <a:p>
          <a:r>
            <a:rPr lang="en-US" sz="1100" baseline="0"/>
            <a:t>X new activity is portioned out according to the stock dist og activity, which is affected by switching each year.</a:t>
          </a:r>
        </a:p>
        <a:p>
          <a:r>
            <a:rPr lang="en-US" sz="1100" baseline="0"/>
            <a:t>SO we now have x new activity in each type of V/Drive combination. </a:t>
          </a:r>
        </a:p>
        <a:p>
          <a:r>
            <a:rPr lang="en-US" sz="1100" baseline="0"/>
            <a:t>Add x to last years activity to fid total activity that is needed to be satisfied by stocks</a:t>
          </a:r>
        </a:p>
        <a:p>
          <a:endParaRPr lang="en-US" sz="1100" baseline="0"/>
        </a:p>
        <a:p>
          <a:r>
            <a:rPr lang="en-US" sz="1100" baseline="0"/>
            <a:t>Now calcualte total travel km needed to be satisfied by stocks using occupancy </a:t>
          </a:r>
        </a:p>
        <a:p>
          <a:endParaRPr lang="en-US" sz="1100" baseline="0"/>
        </a:p>
        <a:p>
          <a:r>
            <a:rPr lang="en-US" sz="1100" baseline="0"/>
            <a:t>And then using the constant rate of travel km per stock, calcualte the amount of stocks needed</a:t>
          </a:r>
        </a:p>
        <a:p>
          <a:endParaRPr lang="en-US" sz="1100" baseline="0"/>
        </a:p>
        <a:p>
          <a:r>
            <a:rPr lang="en-US" sz="1100" baseline="0"/>
            <a:t> &gt; could i add in surplus here by calcuating tral km from occ now, or later</a:t>
          </a:r>
        </a:p>
        <a:p>
          <a:r>
            <a:rPr lang="en-US" sz="1100" baseline="0"/>
            <a:t>We have to conisder the turnover rate of vehicles, so these cause a %drop in the amount of stocks available (previous to conisdering the amount of stocks needed) in each v/drove type combination. </a:t>
          </a:r>
        </a:p>
        <a:p>
          <a:r>
            <a:rPr lang="en-US" sz="1100" baseline="0"/>
            <a:t>We now calcualte how many new stocks are needed to satisfy the new level of activity required. This is done by: (x+current_activity)/new_occupany=travel_km required &gt; travel_km / travel_km_per_stock = stocks_needed. new stocks = </a:t>
          </a:r>
          <a:r>
            <a:rPr lang="en-US" sz="1100" baseline="0">
              <a:solidFill>
                <a:schemeClr val="dk1"/>
              </a:solidFill>
              <a:effectLst/>
              <a:latin typeface="+mn-lt"/>
              <a:ea typeface="+mn-ea"/>
              <a:cs typeface="+mn-cs"/>
            </a:rPr>
            <a:t>stocks_needed - </a:t>
          </a:r>
          <a:r>
            <a:rPr lang="en-US" sz="1100" baseline="0"/>
            <a:t>total_stocks_last_year + turnover . </a:t>
          </a:r>
        </a:p>
        <a:p>
          <a:r>
            <a:rPr lang="en-US" sz="1100" baseline="0"/>
            <a:t>.</a:t>
          </a:r>
          <a:r>
            <a:rPr lang="en-US" sz="1100" b="1" baseline="0"/>
            <a:t> if we have too many stocks i dont know what happens? </a:t>
          </a:r>
          <a:r>
            <a:rPr lang="en-US" sz="1100" b="0" baseline="0"/>
            <a:t>but if we dont have enough stocks, then this is the amount of new stocks needed.</a:t>
          </a:r>
        </a:p>
        <a:p>
          <a:endParaRPr lang="en-US" sz="1100" b="0" baseline="0">
            <a:solidFill>
              <a:srgbClr val="FF0000"/>
            </a:solidFill>
          </a:endParaRPr>
        </a:p>
        <a:p>
          <a:r>
            <a:rPr lang="en-US" sz="1100" b="0" baseline="0">
              <a:solidFill>
                <a:srgbClr val="FF0000"/>
              </a:solidFill>
            </a:rPr>
            <a:t>I dont know if the toal activity growth will add up to the actual activity growth though?</a:t>
          </a:r>
          <a:endParaRPr lang="en-US" sz="1100" b="1" baseline="0">
            <a:solidFill>
              <a:srgbClr val="FF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9C670-A36D-4112-A16B-93BADEA1BD4B}">
  <dimension ref="A1:BC39"/>
  <sheetViews>
    <sheetView workbookViewId="0">
      <selection activeCell="J10" sqref="J10"/>
    </sheetView>
  </sheetViews>
  <sheetFormatPr defaultRowHeight="15" x14ac:dyDescent="0.25"/>
  <cols>
    <col min="7" max="7" width="31.5703125" customWidth="1"/>
    <col min="8" max="8" width="22.5703125" customWidth="1"/>
    <col min="9" max="9" width="26.85546875" customWidth="1"/>
    <col min="10" max="10" width="23" customWidth="1"/>
    <col min="11" max="11" width="29.5703125" customWidth="1"/>
    <col min="12" max="12" width="23.140625" customWidth="1"/>
    <col min="13" max="13" width="25.42578125" customWidth="1"/>
    <col min="14" max="14" width="24.140625" customWidth="1"/>
    <col min="15" max="15" width="21.28515625" customWidth="1"/>
    <col min="16" max="16" width="27" customWidth="1"/>
    <col min="17" max="17" width="16.5703125" customWidth="1"/>
    <col min="18" max="18" width="31.5703125" customWidth="1"/>
    <col min="19" max="19" width="28.140625" customWidth="1"/>
    <col min="20" max="20" width="38.42578125" customWidth="1"/>
    <col min="21" max="21" width="30.7109375" customWidth="1"/>
    <col min="22" max="24" width="29.85546875" customWidth="1"/>
    <col min="25" max="25" width="25.140625" customWidth="1"/>
    <col min="26" max="26" width="40.28515625" customWidth="1"/>
    <col min="27" max="27" width="25.140625" customWidth="1"/>
    <col min="28" max="28" width="27" customWidth="1"/>
    <col min="29" max="29" width="27.42578125" customWidth="1"/>
    <col min="30" max="30" width="19.140625" customWidth="1"/>
    <col min="31" max="31" width="21.28515625" customWidth="1"/>
    <col min="33" max="33" width="22" customWidth="1"/>
    <col min="34" max="34" width="14.42578125" customWidth="1"/>
  </cols>
  <sheetData>
    <row r="1" spans="1:55" x14ac:dyDescent="0.25">
      <c r="A1" t="s">
        <v>29</v>
      </c>
      <c r="B1" t="s">
        <v>25</v>
      </c>
      <c r="C1" t="s">
        <v>18</v>
      </c>
      <c r="D1" t="s">
        <v>0</v>
      </c>
      <c r="E1" t="s">
        <v>1</v>
      </c>
      <c r="F1" t="s">
        <v>39</v>
      </c>
      <c r="G1" t="s">
        <v>9</v>
      </c>
      <c r="H1" t="s">
        <v>2</v>
      </c>
      <c r="I1" t="s">
        <v>54</v>
      </c>
      <c r="J1" t="s">
        <v>43</v>
      </c>
      <c r="K1" t="s">
        <v>42</v>
      </c>
    </row>
    <row r="2" spans="1:55" x14ac:dyDescent="0.25">
      <c r="A2" t="s">
        <v>30</v>
      </c>
      <c r="B2">
        <v>2017</v>
      </c>
      <c r="C2" t="s">
        <v>19</v>
      </c>
      <c r="D2" t="s">
        <v>60</v>
      </c>
      <c r="E2" t="s">
        <v>60</v>
      </c>
      <c r="F2" t="s">
        <v>40</v>
      </c>
      <c r="G2">
        <v>5</v>
      </c>
      <c r="H2">
        <v>1</v>
      </c>
      <c r="I2">
        <v>1.2</v>
      </c>
      <c r="J2">
        <f t="shared" ref="J2:J7" si="0">K2*I2*G2</f>
        <v>6</v>
      </c>
      <c r="K2">
        <v>1</v>
      </c>
    </row>
    <row r="3" spans="1:55" x14ac:dyDescent="0.25">
      <c r="A3" t="s">
        <v>30</v>
      </c>
      <c r="B3">
        <v>2017</v>
      </c>
      <c r="C3" t="s">
        <v>19</v>
      </c>
      <c r="D3" t="s">
        <v>60</v>
      </c>
      <c r="E3" t="s">
        <v>60</v>
      </c>
      <c r="F3" t="s">
        <v>41</v>
      </c>
      <c r="G3">
        <v>10</v>
      </c>
      <c r="H3">
        <v>1</v>
      </c>
      <c r="I3">
        <v>1.1000000000000001</v>
      </c>
      <c r="J3">
        <f t="shared" si="0"/>
        <v>11</v>
      </c>
      <c r="K3">
        <v>1</v>
      </c>
    </row>
    <row r="4" spans="1:55" s="6" customFormat="1" x14ac:dyDescent="0.25">
      <c r="A4" s="6" t="s">
        <v>30</v>
      </c>
      <c r="B4" s="6">
        <v>2017</v>
      </c>
      <c r="C4" s="6" t="s">
        <v>19</v>
      </c>
      <c r="D4" s="6" t="s">
        <v>61</v>
      </c>
      <c r="E4" s="6" t="s">
        <v>61</v>
      </c>
      <c r="F4" s="6" t="s">
        <v>40</v>
      </c>
      <c r="G4" s="6">
        <v>0</v>
      </c>
      <c r="H4" s="6">
        <v>1</v>
      </c>
      <c r="I4" s="6">
        <v>2</v>
      </c>
      <c r="J4" s="6">
        <f t="shared" si="0"/>
        <v>0</v>
      </c>
      <c r="K4" s="6">
        <v>1</v>
      </c>
    </row>
    <row r="5" spans="1:55" x14ac:dyDescent="0.25">
      <c r="A5" t="s">
        <v>30</v>
      </c>
      <c r="B5">
        <v>2017</v>
      </c>
      <c r="C5" t="s">
        <v>19</v>
      </c>
      <c r="D5" t="s">
        <v>61</v>
      </c>
      <c r="E5" t="s">
        <v>61</v>
      </c>
      <c r="F5" t="s">
        <v>41</v>
      </c>
      <c r="G5">
        <v>4</v>
      </c>
      <c r="H5">
        <v>1</v>
      </c>
      <c r="I5">
        <v>2</v>
      </c>
      <c r="J5">
        <f t="shared" si="0"/>
        <v>8</v>
      </c>
      <c r="K5">
        <v>1</v>
      </c>
    </row>
    <row r="6" spans="1:55" x14ac:dyDescent="0.25">
      <c r="A6" t="s">
        <v>30</v>
      </c>
      <c r="B6">
        <v>2017</v>
      </c>
      <c r="C6" t="s">
        <v>19</v>
      </c>
      <c r="D6" t="s">
        <v>62</v>
      </c>
      <c r="E6" t="s">
        <v>62</v>
      </c>
      <c r="F6" t="s">
        <v>40</v>
      </c>
      <c r="G6">
        <v>5</v>
      </c>
      <c r="H6">
        <v>1</v>
      </c>
      <c r="I6">
        <v>1</v>
      </c>
      <c r="J6">
        <f t="shared" si="0"/>
        <v>5</v>
      </c>
      <c r="K6">
        <v>1</v>
      </c>
    </row>
    <row r="7" spans="1:55" x14ac:dyDescent="0.25">
      <c r="A7" t="s">
        <v>30</v>
      </c>
      <c r="B7">
        <v>2017</v>
      </c>
      <c r="C7" t="s">
        <v>19</v>
      </c>
      <c r="D7" t="s">
        <v>62</v>
      </c>
      <c r="E7" t="s">
        <v>62</v>
      </c>
      <c r="F7" t="s">
        <v>41</v>
      </c>
      <c r="G7">
        <v>5</v>
      </c>
      <c r="H7">
        <v>1</v>
      </c>
      <c r="I7">
        <v>1</v>
      </c>
      <c r="J7">
        <f t="shared" si="0"/>
        <v>5</v>
      </c>
      <c r="K7">
        <v>1</v>
      </c>
    </row>
    <row r="9" spans="1:55" x14ac:dyDescent="0.25">
      <c r="A9" t="s">
        <v>29</v>
      </c>
      <c r="B9" t="s">
        <v>25</v>
      </c>
      <c r="C9" t="s">
        <v>18</v>
      </c>
      <c r="D9" t="s">
        <v>0</v>
      </c>
      <c r="E9" t="s">
        <v>1</v>
      </c>
      <c r="F9" t="s">
        <v>39</v>
      </c>
      <c r="G9" s="3" t="s">
        <v>35</v>
      </c>
      <c r="H9" t="s">
        <v>47</v>
      </c>
      <c r="I9" t="s">
        <v>36</v>
      </c>
      <c r="J9" s="1" t="s">
        <v>32</v>
      </c>
      <c r="K9" t="s">
        <v>14</v>
      </c>
      <c r="L9" s="1" t="s">
        <v>38</v>
      </c>
      <c r="M9" t="s">
        <v>42</v>
      </c>
      <c r="N9" t="s">
        <v>46</v>
      </c>
    </row>
    <row r="10" spans="1:55" x14ac:dyDescent="0.25">
      <c r="A10" t="s">
        <v>31</v>
      </c>
      <c r="B10">
        <v>2018</v>
      </c>
      <c r="C10" t="s">
        <v>19</v>
      </c>
      <c r="D10" t="s">
        <v>4</v>
      </c>
      <c r="E10" t="s">
        <v>7</v>
      </c>
      <c r="F10" t="s">
        <v>40</v>
      </c>
      <c r="G10" s="3">
        <f>1.15</f>
        <v>1.1499999999999999</v>
      </c>
      <c r="H10">
        <f>G10*G2</f>
        <v>5.75</v>
      </c>
      <c r="I10">
        <f>H10-G2</f>
        <v>0.75</v>
      </c>
      <c r="J10" s="1">
        <v>1.0833333333333299</v>
      </c>
      <c r="K10">
        <f t="shared" ref="K10:K15" si="1">J10*I2</f>
        <v>1.2999999999999958</v>
      </c>
      <c r="L10" s="1">
        <v>0</v>
      </c>
      <c r="M10">
        <f t="shared" ref="M10:M15" si="2">K2+L10</f>
        <v>1</v>
      </c>
      <c r="N10">
        <f>M10*K10*H10</f>
        <v>7.4749999999999757</v>
      </c>
      <c r="BC10" t="s">
        <v>26</v>
      </c>
    </row>
    <row r="11" spans="1:55" x14ac:dyDescent="0.25">
      <c r="A11" t="s">
        <v>31</v>
      </c>
      <c r="B11">
        <v>2018</v>
      </c>
      <c r="C11" t="s">
        <v>19</v>
      </c>
      <c r="D11" t="s">
        <v>4</v>
      </c>
      <c r="E11" t="s">
        <v>8</v>
      </c>
      <c r="F11" t="s">
        <v>41</v>
      </c>
      <c r="G11">
        <f>G10</f>
        <v>1.1499999999999999</v>
      </c>
      <c r="H11">
        <f t="shared" ref="H11:H15" si="3">G11*G3</f>
        <v>11.5</v>
      </c>
      <c r="I11">
        <f t="shared" ref="I11:I15" si="4">H11-G3</f>
        <v>1.5</v>
      </c>
      <c r="J11" s="1">
        <v>1.0909090909090908</v>
      </c>
      <c r="K11">
        <f t="shared" si="1"/>
        <v>1.2</v>
      </c>
      <c r="L11" s="1">
        <v>0</v>
      </c>
      <c r="M11">
        <f t="shared" si="2"/>
        <v>1</v>
      </c>
      <c r="N11">
        <f t="shared" ref="N11:N15" si="5">M11*K11*H11</f>
        <v>13.799999999999999</v>
      </c>
    </row>
    <row r="12" spans="1:55" x14ac:dyDescent="0.25">
      <c r="A12" t="s">
        <v>31</v>
      </c>
      <c r="B12">
        <v>2018</v>
      </c>
      <c r="C12" t="s">
        <v>19</v>
      </c>
      <c r="D12" t="s">
        <v>5</v>
      </c>
      <c r="E12" t="s">
        <v>7</v>
      </c>
      <c r="F12" t="s">
        <v>40</v>
      </c>
      <c r="G12">
        <f>G11</f>
        <v>1.1499999999999999</v>
      </c>
      <c r="H12">
        <f t="shared" si="3"/>
        <v>0</v>
      </c>
      <c r="I12">
        <f t="shared" si="4"/>
        <v>0</v>
      </c>
      <c r="J12" s="1">
        <v>1.05</v>
      </c>
      <c r="K12">
        <f t="shared" si="1"/>
        <v>2.1</v>
      </c>
      <c r="L12" s="1">
        <v>0</v>
      </c>
      <c r="M12">
        <f t="shared" si="2"/>
        <v>1</v>
      </c>
      <c r="N12">
        <f t="shared" si="5"/>
        <v>0</v>
      </c>
    </row>
    <row r="13" spans="1:55" x14ac:dyDescent="0.25">
      <c r="A13" t="s">
        <v>31</v>
      </c>
      <c r="B13">
        <v>2018</v>
      </c>
      <c r="C13" t="s">
        <v>19</v>
      </c>
      <c r="D13" t="s">
        <v>5</v>
      </c>
      <c r="E13" t="s">
        <v>8</v>
      </c>
      <c r="F13" t="s">
        <v>41</v>
      </c>
      <c r="G13">
        <f t="shared" ref="G13:G14" si="6">G12</f>
        <v>1.1499999999999999</v>
      </c>
      <c r="H13">
        <f t="shared" si="3"/>
        <v>4.5999999999999996</v>
      </c>
      <c r="I13">
        <f t="shared" si="4"/>
        <v>0.59999999999999964</v>
      </c>
      <c r="J13" s="1">
        <v>1.05</v>
      </c>
      <c r="K13">
        <f t="shared" si="1"/>
        <v>2.1</v>
      </c>
      <c r="L13" s="1">
        <v>0</v>
      </c>
      <c r="M13">
        <f t="shared" si="2"/>
        <v>1</v>
      </c>
      <c r="N13">
        <f t="shared" si="5"/>
        <v>9.66</v>
      </c>
    </row>
    <row r="14" spans="1:55" x14ac:dyDescent="0.25">
      <c r="A14" t="s">
        <v>31</v>
      </c>
      <c r="B14">
        <v>2018</v>
      </c>
      <c r="C14" t="s">
        <v>19</v>
      </c>
      <c r="D14" t="s">
        <v>6</v>
      </c>
      <c r="E14" t="s">
        <v>7</v>
      </c>
      <c r="F14" t="s">
        <v>40</v>
      </c>
      <c r="G14">
        <f t="shared" si="6"/>
        <v>1.1499999999999999</v>
      </c>
      <c r="H14">
        <f t="shared" si="3"/>
        <v>5.75</v>
      </c>
      <c r="I14">
        <f t="shared" si="4"/>
        <v>0.75</v>
      </c>
      <c r="J14" s="1">
        <v>1.1000000000000001</v>
      </c>
      <c r="K14">
        <f t="shared" si="1"/>
        <v>1.1000000000000001</v>
      </c>
      <c r="L14" s="1">
        <v>0</v>
      </c>
      <c r="M14">
        <f t="shared" si="2"/>
        <v>1</v>
      </c>
      <c r="N14">
        <f t="shared" si="5"/>
        <v>6.3250000000000002</v>
      </c>
    </row>
    <row r="15" spans="1:55" x14ac:dyDescent="0.25">
      <c r="A15" t="s">
        <v>31</v>
      </c>
      <c r="B15">
        <v>2018</v>
      </c>
      <c r="C15" t="s">
        <v>19</v>
      </c>
      <c r="D15" t="s">
        <v>6</v>
      </c>
      <c r="E15" t="s">
        <v>8</v>
      </c>
      <c r="F15" t="s">
        <v>41</v>
      </c>
      <c r="G15">
        <f>G14</f>
        <v>1.1499999999999999</v>
      </c>
      <c r="H15">
        <f t="shared" si="3"/>
        <v>5.75</v>
      </c>
      <c r="I15">
        <f t="shared" si="4"/>
        <v>0.75</v>
      </c>
      <c r="J15" s="1">
        <v>1.1000000000000001</v>
      </c>
      <c r="K15">
        <f t="shared" si="1"/>
        <v>1.1000000000000001</v>
      </c>
      <c r="L15" s="1">
        <v>0</v>
      </c>
      <c r="M15">
        <f t="shared" si="2"/>
        <v>1</v>
      </c>
      <c r="N15">
        <f t="shared" si="5"/>
        <v>6.3250000000000002</v>
      </c>
    </row>
    <row r="17" spans="1:40" x14ac:dyDescent="0.25">
      <c r="A17" t="s">
        <v>29</v>
      </c>
      <c r="B17" t="s">
        <v>25</v>
      </c>
      <c r="C17" t="s">
        <v>18</v>
      </c>
      <c r="D17" t="s">
        <v>0</v>
      </c>
      <c r="E17" t="s">
        <v>1</v>
      </c>
      <c r="F17" t="s">
        <v>39</v>
      </c>
      <c r="G17" t="s">
        <v>9</v>
      </c>
      <c r="H17" t="s">
        <v>2</v>
      </c>
      <c r="I17" t="s">
        <v>11</v>
      </c>
      <c r="J17" t="s">
        <v>3</v>
      </c>
      <c r="K17" t="s">
        <v>42</v>
      </c>
    </row>
    <row r="18" spans="1:40" x14ac:dyDescent="0.25">
      <c r="A18" t="s">
        <v>30</v>
      </c>
      <c r="B18">
        <v>2018</v>
      </c>
      <c r="C18" t="s">
        <v>19</v>
      </c>
      <c r="D18" t="s">
        <v>4</v>
      </c>
      <c r="E18" t="s">
        <v>7</v>
      </c>
      <c r="F18" t="s">
        <v>40</v>
      </c>
      <c r="G18">
        <f>H10</f>
        <v>5.75</v>
      </c>
      <c r="H18">
        <f>H2</f>
        <v>1</v>
      </c>
      <c r="I18">
        <f>K10</f>
        <v>1.2999999999999958</v>
      </c>
      <c r="J18">
        <f t="shared" ref="J18:J23" si="7">N10</f>
        <v>7.4749999999999757</v>
      </c>
      <c r="K18">
        <v>1</v>
      </c>
    </row>
    <row r="19" spans="1:40" x14ac:dyDescent="0.25">
      <c r="A19" t="s">
        <v>30</v>
      </c>
      <c r="B19">
        <v>2018</v>
      </c>
      <c r="C19" t="s">
        <v>19</v>
      </c>
      <c r="D19" t="s">
        <v>4</v>
      </c>
      <c r="E19" t="s">
        <v>8</v>
      </c>
      <c r="F19" t="s">
        <v>41</v>
      </c>
      <c r="G19">
        <f t="shared" ref="G19:G23" si="8">H11</f>
        <v>11.5</v>
      </c>
      <c r="H19">
        <f t="shared" ref="H19:H23" si="9">H3</f>
        <v>1</v>
      </c>
      <c r="I19">
        <f t="shared" ref="I19:I23" si="10">K11</f>
        <v>1.2</v>
      </c>
      <c r="J19">
        <f t="shared" si="7"/>
        <v>13.799999999999999</v>
      </c>
      <c r="K19">
        <v>1</v>
      </c>
    </row>
    <row r="20" spans="1:40" x14ac:dyDescent="0.25">
      <c r="A20" t="s">
        <v>30</v>
      </c>
      <c r="B20">
        <v>2018</v>
      </c>
      <c r="C20" t="s">
        <v>19</v>
      </c>
      <c r="D20" t="s">
        <v>5</v>
      </c>
      <c r="E20" t="s">
        <v>7</v>
      </c>
      <c r="F20" t="s">
        <v>40</v>
      </c>
      <c r="G20">
        <f t="shared" si="8"/>
        <v>0</v>
      </c>
      <c r="H20">
        <f t="shared" si="9"/>
        <v>1</v>
      </c>
      <c r="I20">
        <f t="shared" si="10"/>
        <v>2.1</v>
      </c>
      <c r="J20">
        <f t="shared" si="7"/>
        <v>0</v>
      </c>
      <c r="K20">
        <v>1</v>
      </c>
    </row>
    <row r="21" spans="1:40" x14ac:dyDescent="0.25">
      <c r="A21" t="s">
        <v>30</v>
      </c>
      <c r="B21">
        <v>2018</v>
      </c>
      <c r="C21" t="s">
        <v>19</v>
      </c>
      <c r="D21" t="s">
        <v>5</v>
      </c>
      <c r="E21" t="s">
        <v>8</v>
      </c>
      <c r="F21" t="s">
        <v>41</v>
      </c>
      <c r="G21">
        <f t="shared" si="8"/>
        <v>4.5999999999999996</v>
      </c>
      <c r="H21">
        <f t="shared" si="9"/>
        <v>1</v>
      </c>
      <c r="I21">
        <f t="shared" si="10"/>
        <v>2.1</v>
      </c>
      <c r="J21">
        <f t="shared" si="7"/>
        <v>9.66</v>
      </c>
      <c r="K21">
        <v>1</v>
      </c>
    </row>
    <row r="22" spans="1:40" x14ac:dyDescent="0.25">
      <c r="A22" t="s">
        <v>30</v>
      </c>
      <c r="B22">
        <v>2018</v>
      </c>
      <c r="C22" t="s">
        <v>19</v>
      </c>
      <c r="D22" t="s">
        <v>6</v>
      </c>
      <c r="E22" t="s">
        <v>7</v>
      </c>
      <c r="F22" t="s">
        <v>40</v>
      </c>
      <c r="G22">
        <f t="shared" si="8"/>
        <v>5.75</v>
      </c>
      <c r="H22">
        <f t="shared" si="9"/>
        <v>1</v>
      </c>
      <c r="I22">
        <f t="shared" si="10"/>
        <v>1.1000000000000001</v>
      </c>
      <c r="J22">
        <f t="shared" si="7"/>
        <v>6.3250000000000002</v>
      </c>
      <c r="K22">
        <v>1</v>
      </c>
    </row>
    <row r="23" spans="1:40" x14ac:dyDescent="0.25">
      <c r="A23" t="s">
        <v>30</v>
      </c>
      <c r="B23">
        <v>2018</v>
      </c>
      <c r="C23" t="s">
        <v>19</v>
      </c>
      <c r="D23" t="s">
        <v>6</v>
      </c>
      <c r="E23" t="s">
        <v>8</v>
      </c>
      <c r="F23" t="s">
        <v>41</v>
      </c>
      <c r="G23">
        <f t="shared" si="8"/>
        <v>5.75</v>
      </c>
      <c r="H23">
        <f t="shared" si="9"/>
        <v>1</v>
      </c>
      <c r="I23">
        <f t="shared" si="10"/>
        <v>1.1000000000000001</v>
      </c>
      <c r="J23">
        <f t="shared" si="7"/>
        <v>6.3250000000000002</v>
      </c>
      <c r="K23">
        <v>1</v>
      </c>
    </row>
    <row r="25" spans="1:40" x14ac:dyDescent="0.25">
      <c r="A25" t="s">
        <v>29</v>
      </c>
      <c r="B25" t="s">
        <v>25</v>
      </c>
      <c r="C25" t="s">
        <v>18</v>
      </c>
      <c r="D25" t="s">
        <v>0</v>
      </c>
      <c r="E25" t="s">
        <v>1</v>
      </c>
      <c r="F25" t="s">
        <v>39</v>
      </c>
      <c r="G25" s="3" t="s">
        <v>35</v>
      </c>
      <c r="H25" t="s">
        <v>27</v>
      </c>
      <c r="I25" t="s">
        <v>36</v>
      </c>
      <c r="J25" s="1" t="s">
        <v>32</v>
      </c>
      <c r="K25" t="s">
        <v>14</v>
      </c>
      <c r="L25" s="1" t="s">
        <v>38</v>
      </c>
      <c r="M25" t="s">
        <v>42</v>
      </c>
      <c r="N25" t="s">
        <v>46</v>
      </c>
      <c r="T25" s="3"/>
      <c r="V25" s="1"/>
      <c r="AA25" s="1"/>
      <c r="AD25" s="2"/>
      <c r="AF25" s="1"/>
      <c r="AJ25" s="4"/>
      <c r="AK25" s="1"/>
      <c r="AN25" s="1"/>
    </row>
    <row r="26" spans="1:40" x14ac:dyDescent="0.25">
      <c r="A26" t="s">
        <v>31</v>
      </c>
      <c r="B26">
        <v>2019</v>
      </c>
      <c r="C26" t="s">
        <v>19</v>
      </c>
      <c r="D26" t="s">
        <v>4</v>
      </c>
      <c r="E26" t="s">
        <v>7</v>
      </c>
      <c r="F26" t="s">
        <v>40</v>
      </c>
      <c r="G26" s="3">
        <f>1.15</f>
        <v>1.1499999999999999</v>
      </c>
      <c r="H26">
        <f>G26*G18</f>
        <v>6.6124999999999998</v>
      </c>
      <c r="I26">
        <f>H26-G18</f>
        <v>0.86249999999999982</v>
      </c>
      <c r="J26" s="1">
        <v>1.0833333333333299</v>
      </c>
      <c r="K26">
        <f t="shared" ref="K26:K31" si="11">J26*I18</f>
        <v>1.4083333333333243</v>
      </c>
      <c r="L26" s="1">
        <v>0</v>
      </c>
      <c r="M26">
        <f t="shared" ref="M26:M31" si="12">K18+L26</f>
        <v>1</v>
      </c>
      <c r="N26">
        <f>M26*K26*H26</f>
        <v>9.3126041666666062</v>
      </c>
      <c r="T26" s="3"/>
      <c r="V26" s="1"/>
      <c r="AA26" s="1"/>
      <c r="AD26" s="2"/>
      <c r="AF26" s="1"/>
      <c r="AJ26" s="4"/>
      <c r="AK26" s="1"/>
      <c r="AN26" s="1"/>
    </row>
    <row r="27" spans="1:40" x14ac:dyDescent="0.25">
      <c r="A27" t="s">
        <v>31</v>
      </c>
      <c r="B27">
        <v>2019</v>
      </c>
      <c r="C27" t="s">
        <v>19</v>
      </c>
      <c r="D27" t="s">
        <v>4</v>
      </c>
      <c r="E27" t="s">
        <v>8</v>
      </c>
      <c r="F27" t="s">
        <v>41</v>
      </c>
      <c r="G27">
        <f>G26</f>
        <v>1.1499999999999999</v>
      </c>
      <c r="H27">
        <f t="shared" ref="H27:H31" si="13">G27*G19</f>
        <v>13.225</v>
      </c>
      <c r="I27">
        <f t="shared" ref="I27:I31" si="14">H27-G19</f>
        <v>1.7249999999999996</v>
      </c>
      <c r="J27" s="1">
        <v>1.0909090909090908</v>
      </c>
      <c r="K27">
        <f t="shared" si="11"/>
        <v>1.3090909090909089</v>
      </c>
      <c r="L27" s="1">
        <v>0</v>
      </c>
      <c r="M27">
        <f t="shared" si="12"/>
        <v>1</v>
      </c>
      <c r="N27">
        <f t="shared" ref="N27:N31" si="15">M27*K27*H27</f>
        <v>17.312727272727269</v>
      </c>
      <c r="V27" s="1"/>
      <c r="AA27" s="1"/>
      <c r="AD27" s="2"/>
      <c r="AF27" s="1"/>
      <c r="AJ27" s="4"/>
      <c r="AK27" s="1"/>
      <c r="AN27" s="1"/>
    </row>
    <row r="28" spans="1:40" x14ac:dyDescent="0.25">
      <c r="A28" t="s">
        <v>31</v>
      </c>
      <c r="B28">
        <v>2019</v>
      </c>
      <c r="C28" t="s">
        <v>19</v>
      </c>
      <c r="D28" t="s">
        <v>5</v>
      </c>
      <c r="E28" t="s">
        <v>7</v>
      </c>
      <c r="F28" t="s">
        <v>40</v>
      </c>
      <c r="G28">
        <f>G27</f>
        <v>1.1499999999999999</v>
      </c>
      <c r="H28">
        <f t="shared" si="13"/>
        <v>0</v>
      </c>
      <c r="I28">
        <f t="shared" si="14"/>
        <v>0</v>
      </c>
      <c r="J28" s="1">
        <v>1.05</v>
      </c>
      <c r="K28">
        <f t="shared" si="11"/>
        <v>2.2050000000000001</v>
      </c>
      <c r="L28" s="1">
        <v>0</v>
      </c>
      <c r="M28">
        <f t="shared" si="12"/>
        <v>1</v>
      </c>
      <c r="N28">
        <f t="shared" si="15"/>
        <v>0</v>
      </c>
      <c r="V28" s="1"/>
      <c r="AA28" s="1"/>
      <c r="AD28" s="2"/>
      <c r="AF28" s="1"/>
      <c r="AJ28" s="4"/>
      <c r="AK28" s="1"/>
      <c r="AN28" s="1"/>
    </row>
    <row r="29" spans="1:40" x14ac:dyDescent="0.25">
      <c r="A29" t="s">
        <v>31</v>
      </c>
      <c r="B29">
        <v>2019</v>
      </c>
      <c r="C29" t="s">
        <v>19</v>
      </c>
      <c r="D29" t="s">
        <v>5</v>
      </c>
      <c r="E29" t="s">
        <v>8</v>
      </c>
      <c r="F29" t="s">
        <v>41</v>
      </c>
      <c r="G29">
        <f t="shared" ref="G29:G30" si="16">G28</f>
        <v>1.1499999999999999</v>
      </c>
      <c r="H29">
        <f t="shared" si="13"/>
        <v>5.2899999999999991</v>
      </c>
      <c r="I29">
        <f t="shared" si="14"/>
        <v>0.6899999999999995</v>
      </c>
      <c r="J29" s="1">
        <v>1.05</v>
      </c>
      <c r="K29">
        <f t="shared" si="11"/>
        <v>2.2050000000000001</v>
      </c>
      <c r="L29" s="1">
        <v>0</v>
      </c>
      <c r="M29">
        <f t="shared" si="12"/>
        <v>1</v>
      </c>
      <c r="N29">
        <f t="shared" si="15"/>
        <v>11.664449999999999</v>
      </c>
      <c r="V29" s="1"/>
      <c r="AA29" s="1"/>
      <c r="AD29" s="2"/>
      <c r="AF29" s="1"/>
      <c r="AJ29" s="4"/>
      <c r="AK29" s="1"/>
      <c r="AN29" s="1"/>
    </row>
    <row r="30" spans="1:40" x14ac:dyDescent="0.25">
      <c r="A30" t="s">
        <v>31</v>
      </c>
      <c r="B30">
        <v>2019</v>
      </c>
      <c r="C30" t="s">
        <v>19</v>
      </c>
      <c r="D30" t="s">
        <v>6</v>
      </c>
      <c r="E30" t="s">
        <v>7</v>
      </c>
      <c r="F30" t="s">
        <v>40</v>
      </c>
      <c r="G30">
        <f t="shared" si="16"/>
        <v>1.1499999999999999</v>
      </c>
      <c r="H30">
        <f t="shared" si="13"/>
        <v>6.6124999999999998</v>
      </c>
      <c r="I30">
        <f t="shared" si="14"/>
        <v>0.86249999999999982</v>
      </c>
      <c r="J30" s="1">
        <v>1.1000000000000001</v>
      </c>
      <c r="K30">
        <f t="shared" si="11"/>
        <v>1.2100000000000002</v>
      </c>
      <c r="L30" s="1">
        <v>0</v>
      </c>
      <c r="M30">
        <f t="shared" si="12"/>
        <v>1</v>
      </c>
      <c r="N30">
        <f t="shared" si="15"/>
        <v>8.0011250000000018</v>
      </c>
      <c r="V30" s="1"/>
      <c r="AA30" s="1"/>
      <c r="AD30" s="2"/>
      <c r="AF30" s="1"/>
      <c r="AJ30" s="4"/>
      <c r="AK30" s="1"/>
      <c r="AN30" s="1"/>
    </row>
    <row r="31" spans="1:40" x14ac:dyDescent="0.25">
      <c r="A31" t="s">
        <v>31</v>
      </c>
      <c r="B31">
        <v>2019</v>
      </c>
      <c r="C31" t="s">
        <v>19</v>
      </c>
      <c r="D31" t="s">
        <v>6</v>
      </c>
      <c r="E31" t="s">
        <v>8</v>
      </c>
      <c r="F31" t="s">
        <v>41</v>
      </c>
      <c r="G31">
        <f>G30</f>
        <v>1.1499999999999999</v>
      </c>
      <c r="H31">
        <f t="shared" si="13"/>
        <v>6.6124999999999998</v>
      </c>
      <c r="I31">
        <f t="shared" si="14"/>
        <v>0.86249999999999982</v>
      </c>
      <c r="J31" s="1">
        <v>1.1000000000000001</v>
      </c>
      <c r="K31">
        <f t="shared" si="11"/>
        <v>1.2100000000000002</v>
      </c>
      <c r="L31" s="1">
        <v>0</v>
      </c>
      <c r="M31">
        <f t="shared" si="12"/>
        <v>1</v>
      </c>
      <c r="N31">
        <f t="shared" si="15"/>
        <v>8.0011250000000018</v>
      </c>
      <c r="V31" s="1"/>
      <c r="AA31" s="1"/>
      <c r="AD31" s="2"/>
      <c r="AF31" s="1"/>
      <c r="AJ31" s="4"/>
      <c r="AK31" s="1"/>
      <c r="AN31" s="1"/>
    </row>
    <row r="33" spans="1:11" x14ac:dyDescent="0.25">
      <c r="A33" t="s">
        <v>29</v>
      </c>
      <c r="B33" t="s">
        <v>25</v>
      </c>
      <c r="C33" t="s">
        <v>18</v>
      </c>
      <c r="D33" t="s">
        <v>0</v>
      </c>
      <c r="E33" t="s">
        <v>1</v>
      </c>
      <c r="F33" t="s">
        <v>39</v>
      </c>
      <c r="G33" t="s">
        <v>9</v>
      </c>
      <c r="H33" t="s">
        <v>2</v>
      </c>
      <c r="I33" t="s">
        <v>11</v>
      </c>
      <c r="J33" t="s">
        <v>3</v>
      </c>
      <c r="K33" t="s">
        <v>42</v>
      </c>
    </row>
    <row r="34" spans="1:11" x14ac:dyDescent="0.25">
      <c r="A34" t="s">
        <v>30</v>
      </c>
      <c r="B34">
        <v>2019</v>
      </c>
      <c r="C34" t="s">
        <v>19</v>
      </c>
      <c r="D34" t="s">
        <v>4</v>
      </c>
      <c r="E34" t="s">
        <v>7</v>
      </c>
      <c r="F34" t="s">
        <v>40</v>
      </c>
      <c r="G34">
        <f>H26</f>
        <v>6.6124999999999998</v>
      </c>
      <c r="H34">
        <f>H18</f>
        <v>1</v>
      </c>
      <c r="I34">
        <f>K26</f>
        <v>1.4083333333333243</v>
      </c>
      <c r="J34">
        <f t="shared" ref="J34:J39" si="17">N26</f>
        <v>9.3126041666666062</v>
      </c>
      <c r="K34">
        <v>1</v>
      </c>
    </row>
    <row r="35" spans="1:11" x14ac:dyDescent="0.25">
      <c r="A35" t="s">
        <v>30</v>
      </c>
      <c r="B35">
        <v>2019</v>
      </c>
      <c r="C35" t="s">
        <v>19</v>
      </c>
      <c r="D35" t="s">
        <v>4</v>
      </c>
      <c r="E35" t="s">
        <v>8</v>
      </c>
      <c r="F35" t="s">
        <v>41</v>
      </c>
      <c r="G35">
        <f t="shared" ref="G35:G39" si="18">H27</f>
        <v>13.225</v>
      </c>
      <c r="H35">
        <f t="shared" ref="H35:H39" si="19">H19</f>
        <v>1</v>
      </c>
      <c r="I35">
        <f t="shared" ref="I35:I39" si="20">K27</f>
        <v>1.3090909090909089</v>
      </c>
      <c r="J35">
        <f t="shared" si="17"/>
        <v>17.312727272727269</v>
      </c>
      <c r="K35">
        <v>1</v>
      </c>
    </row>
    <row r="36" spans="1:11" x14ac:dyDescent="0.25">
      <c r="A36" t="s">
        <v>30</v>
      </c>
      <c r="B36">
        <v>2019</v>
      </c>
      <c r="C36" t="s">
        <v>19</v>
      </c>
      <c r="D36" t="s">
        <v>5</v>
      </c>
      <c r="E36" t="s">
        <v>7</v>
      </c>
      <c r="F36" t="s">
        <v>40</v>
      </c>
      <c r="G36">
        <f t="shared" si="18"/>
        <v>0</v>
      </c>
      <c r="H36">
        <f t="shared" si="19"/>
        <v>1</v>
      </c>
      <c r="I36">
        <f t="shared" si="20"/>
        <v>2.2050000000000001</v>
      </c>
      <c r="J36">
        <f t="shared" si="17"/>
        <v>0</v>
      </c>
      <c r="K36">
        <v>1</v>
      </c>
    </row>
    <row r="37" spans="1:11" x14ac:dyDescent="0.25">
      <c r="A37" t="s">
        <v>30</v>
      </c>
      <c r="B37">
        <v>2019</v>
      </c>
      <c r="C37" t="s">
        <v>19</v>
      </c>
      <c r="D37" t="s">
        <v>5</v>
      </c>
      <c r="E37" t="s">
        <v>8</v>
      </c>
      <c r="F37" t="s">
        <v>41</v>
      </c>
      <c r="G37">
        <f t="shared" si="18"/>
        <v>5.2899999999999991</v>
      </c>
      <c r="H37">
        <f t="shared" si="19"/>
        <v>1</v>
      </c>
      <c r="I37">
        <f t="shared" si="20"/>
        <v>2.2050000000000001</v>
      </c>
      <c r="J37">
        <f t="shared" si="17"/>
        <v>11.664449999999999</v>
      </c>
      <c r="K37">
        <v>1</v>
      </c>
    </row>
    <row r="38" spans="1:11" x14ac:dyDescent="0.25">
      <c r="A38" t="s">
        <v>30</v>
      </c>
      <c r="B38">
        <v>2019</v>
      </c>
      <c r="C38" t="s">
        <v>19</v>
      </c>
      <c r="D38" t="s">
        <v>6</v>
      </c>
      <c r="E38" t="s">
        <v>7</v>
      </c>
      <c r="F38" t="s">
        <v>40</v>
      </c>
      <c r="G38">
        <f t="shared" si="18"/>
        <v>6.6124999999999998</v>
      </c>
      <c r="H38">
        <f t="shared" si="19"/>
        <v>1</v>
      </c>
      <c r="I38">
        <f t="shared" si="20"/>
        <v>1.2100000000000002</v>
      </c>
      <c r="J38">
        <f t="shared" si="17"/>
        <v>8.0011250000000018</v>
      </c>
      <c r="K38">
        <v>1</v>
      </c>
    </row>
    <row r="39" spans="1:11" x14ac:dyDescent="0.25">
      <c r="A39" t="s">
        <v>30</v>
      </c>
      <c r="B39">
        <v>2019</v>
      </c>
      <c r="C39" t="s">
        <v>19</v>
      </c>
      <c r="D39" t="s">
        <v>6</v>
      </c>
      <c r="E39" t="s">
        <v>8</v>
      </c>
      <c r="F39" t="s">
        <v>41</v>
      </c>
      <c r="G39">
        <f t="shared" si="18"/>
        <v>6.6124999999999998</v>
      </c>
      <c r="H39">
        <f t="shared" si="19"/>
        <v>1</v>
      </c>
      <c r="I39">
        <f t="shared" si="20"/>
        <v>1.2100000000000002</v>
      </c>
      <c r="J39">
        <f t="shared" si="17"/>
        <v>8.0011250000000018</v>
      </c>
      <c r="K39">
        <v>1</v>
      </c>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A1090-0F3C-4C43-AF69-62C7C62888D1}">
  <dimension ref="A1:O87"/>
  <sheetViews>
    <sheetView workbookViewId="0">
      <selection activeCell="G7" sqref="G7"/>
    </sheetView>
  </sheetViews>
  <sheetFormatPr defaultRowHeight="15" x14ac:dyDescent="0.25"/>
  <sheetData>
    <row r="1" spans="1:15" x14ac:dyDescent="0.25">
      <c r="A1" t="s">
        <v>29</v>
      </c>
      <c r="B1" t="s">
        <v>25</v>
      </c>
      <c r="C1" t="s">
        <v>18</v>
      </c>
      <c r="D1" t="s">
        <v>0</v>
      </c>
      <c r="E1" t="s">
        <v>1</v>
      </c>
      <c r="F1" t="s">
        <v>39</v>
      </c>
      <c r="J1" t="s">
        <v>70</v>
      </c>
      <c r="K1" t="s">
        <v>39</v>
      </c>
    </row>
    <row r="2" spans="1:15" x14ac:dyDescent="0.25">
      <c r="A2" t="s">
        <v>30</v>
      </c>
      <c r="B2">
        <v>2017</v>
      </c>
      <c r="C2" t="s">
        <v>19</v>
      </c>
      <c r="D2" t="s">
        <v>4</v>
      </c>
      <c r="E2" t="s">
        <v>7</v>
      </c>
      <c r="F2" t="s">
        <v>40</v>
      </c>
      <c r="J2" t="s">
        <v>7</v>
      </c>
    </row>
    <row r="3" spans="1:15" x14ac:dyDescent="0.25">
      <c r="A3" t="s">
        <v>30</v>
      </c>
      <c r="B3">
        <v>2017</v>
      </c>
      <c r="C3" t="s">
        <v>19</v>
      </c>
      <c r="D3" t="s">
        <v>4</v>
      </c>
      <c r="E3" t="s">
        <v>8</v>
      </c>
      <c r="F3" t="s">
        <v>41</v>
      </c>
      <c r="J3" t="s">
        <v>64</v>
      </c>
    </row>
    <row r="4" spans="1:15" x14ac:dyDescent="0.25">
      <c r="A4" s="6" t="s">
        <v>30</v>
      </c>
      <c r="B4" s="6">
        <v>2017</v>
      </c>
      <c r="C4" s="6" t="s">
        <v>19</v>
      </c>
      <c r="D4" s="6" t="s">
        <v>5</v>
      </c>
      <c r="E4" s="6" t="s">
        <v>7</v>
      </c>
      <c r="F4" s="6" t="s">
        <v>40</v>
      </c>
      <c r="J4" t="s">
        <v>64</v>
      </c>
    </row>
    <row r="5" spans="1:15" x14ac:dyDescent="0.25">
      <c r="A5" t="s">
        <v>30</v>
      </c>
      <c r="B5">
        <v>2017</v>
      </c>
      <c r="C5" t="s">
        <v>19</v>
      </c>
      <c r="D5" t="s">
        <v>5</v>
      </c>
      <c r="E5" t="s">
        <v>8</v>
      </c>
      <c r="F5" t="s">
        <v>41</v>
      </c>
      <c r="J5" t="s">
        <v>65</v>
      </c>
    </row>
    <row r="6" spans="1:15" x14ac:dyDescent="0.25">
      <c r="A6" t="s">
        <v>30</v>
      </c>
      <c r="B6">
        <v>2017</v>
      </c>
      <c r="C6" t="s">
        <v>19</v>
      </c>
      <c r="D6" t="s">
        <v>6</v>
      </c>
      <c r="E6" t="s">
        <v>7</v>
      </c>
      <c r="F6" t="s">
        <v>40</v>
      </c>
      <c r="J6" t="s">
        <v>65</v>
      </c>
      <c r="O6">
        <v>1</v>
      </c>
    </row>
    <row r="7" spans="1:15" x14ac:dyDescent="0.25">
      <c r="A7" t="s">
        <v>30</v>
      </c>
      <c r="B7">
        <v>2017</v>
      </c>
      <c r="C7" t="s">
        <v>19</v>
      </c>
      <c r="D7" t="s">
        <v>6</v>
      </c>
      <c r="E7" t="s">
        <v>8</v>
      </c>
      <c r="F7" t="s">
        <v>41</v>
      </c>
      <c r="J7" t="s">
        <v>71</v>
      </c>
    </row>
    <row r="8" spans="1:15" x14ac:dyDescent="0.25">
      <c r="A8" t="s">
        <v>30</v>
      </c>
      <c r="B8">
        <v>2017</v>
      </c>
      <c r="C8" t="s">
        <v>19</v>
      </c>
      <c r="D8" t="s">
        <v>4</v>
      </c>
      <c r="E8" t="s">
        <v>64</v>
      </c>
      <c r="F8" t="s">
        <v>40</v>
      </c>
      <c r="J8" t="s">
        <v>72</v>
      </c>
    </row>
    <row r="9" spans="1:15" x14ac:dyDescent="0.25">
      <c r="A9" t="s">
        <v>30</v>
      </c>
      <c r="B9">
        <v>2017</v>
      </c>
      <c r="C9" t="s">
        <v>19</v>
      </c>
      <c r="D9" t="s">
        <v>4</v>
      </c>
      <c r="E9" t="s">
        <v>64</v>
      </c>
      <c r="F9" t="s">
        <v>41</v>
      </c>
      <c r="J9" t="s">
        <v>73</v>
      </c>
    </row>
    <row r="10" spans="1:15" x14ac:dyDescent="0.25">
      <c r="A10" s="6" t="s">
        <v>30</v>
      </c>
      <c r="B10" s="6">
        <v>2017</v>
      </c>
      <c r="C10" s="6" t="s">
        <v>19</v>
      </c>
      <c r="D10" s="6" t="s">
        <v>5</v>
      </c>
      <c r="E10" t="s">
        <v>65</v>
      </c>
      <c r="F10" t="s">
        <v>40</v>
      </c>
      <c r="J10" t="s">
        <v>74</v>
      </c>
    </row>
    <row r="11" spans="1:15" x14ac:dyDescent="0.25">
      <c r="A11" t="s">
        <v>30</v>
      </c>
      <c r="B11">
        <v>2017</v>
      </c>
      <c r="C11" t="s">
        <v>19</v>
      </c>
      <c r="D11" t="s">
        <v>5</v>
      </c>
      <c r="E11" t="s">
        <v>65</v>
      </c>
      <c r="F11" t="s">
        <v>66</v>
      </c>
    </row>
    <row r="13" spans="1:15" x14ac:dyDescent="0.25">
      <c r="A13" t="s">
        <v>29</v>
      </c>
      <c r="B13" t="s">
        <v>25</v>
      </c>
      <c r="C13" t="s">
        <v>1</v>
      </c>
      <c r="D13" t="s">
        <v>39</v>
      </c>
      <c r="E13" t="s">
        <v>68</v>
      </c>
    </row>
    <row r="14" spans="1:15" x14ac:dyDescent="0.25">
      <c r="A14" t="s">
        <v>63</v>
      </c>
      <c r="B14">
        <v>2017</v>
      </c>
      <c r="C14" t="s">
        <v>72</v>
      </c>
      <c r="D14" t="s">
        <v>105</v>
      </c>
      <c r="E14">
        <v>0.05</v>
      </c>
      <c r="N14" t="s">
        <v>75</v>
      </c>
    </row>
    <row r="15" spans="1:15" x14ac:dyDescent="0.25">
      <c r="A15" t="s">
        <v>63</v>
      </c>
      <c r="B15">
        <v>2017</v>
      </c>
      <c r="C15" t="s">
        <v>72</v>
      </c>
      <c r="D15" t="s">
        <v>93</v>
      </c>
      <c r="E15">
        <v>0.95</v>
      </c>
      <c r="N15" t="s">
        <v>76</v>
      </c>
    </row>
    <row r="16" spans="1:15" x14ac:dyDescent="0.25">
      <c r="A16" t="s">
        <v>63</v>
      </c>
      <c r="B16">
        <v>2017</v>
      </c>
      <c r="C16" t="s">
        <v>71</v>
      </c>
      <c r="D16" t="s">
        <v>104</v>
      </c>
      <c r="E16">
        <v>0.05</v>
      </c>
      <c r="N16" t="s">
        <v>77</v>
      </c>
    </row>
    <row r="17" spans="1:14" x14ac:dyDescent="0.25">
      <c r="A17" t="s">
        <v>63</v>
      </c>
      <c r="B17">
        <v>2017</v>
      </c>
      <c r="C17" t="s">
        <v>71</v>
      </c>
      <c r="D17" t="s">
        <v>93</v>
      </c>
      <c r="E17">
        <v>0.95</v>
      </c>
      <c r="N17" t="s">
        <v>78</v>
      </c>
    </row>
    <row r="18" spans="1:14" x14ac:dyDescent="0.25">
      <c r="A18" t="s">
        <v>63</v>
      </c>
      <c r="B18">
        <v>2017</v>
      </c>
      <c r="C18" t="s">
        <v>64</v>
      </c>
      <c r="D18" t="s">
        <v>104</v>
      </c>
      <c r="E18">
        <v>0.05</v>
      </c>
      <c r="N18" t="s">
        <v>79</v>
      </c>
    </row>
    <row r="19" spans="1:14" x14ac:dyDescent="0.25">
      <c r="A19" t="s">
        <v>63</v>
      </c>
      <c r="B19">
        <v>2017</v>
      </c>
      <c r="C19" t="s">
        <v>64</v>
      </c>
      <c r="D19" t="s">
        <v>93</v>
      </c>
      <c r="E19">
        <v>0.95</v>
      </c>
      <c r="N19" t="s">
        <v>80</v>
      </c>
    </row>
    <row r="20" spans="1:14" x14ac:dyDescent="0.25">
      <c r="A20" t="s">
        <v>63</v>
      </c>
      <c r="B20" s="6">
        <v>2017</v>
      </c>
      <c r="C20" t="s">
        <v>65</v>
      </c>
      <c r="D20" t="s">
        <v>105</v>
      </c>
      <c r="E20">
        <v>0.05</v>
      </c>
      <c r="N20" t="s">
        <v>81</v>
      </c>
    </row>
    <row r="21" spans="1:14" x14ac:dyDescent="0.25">
      <c r="A21" t="s">
        <v>63</v>
      </c>
      <c r="B21">
        <v>2017</v>
      </c>
      <c r="C21" t="s">
        <v>65</v>
      </c>
      <c r="D21" t="s">
        <v>93</v>
      </c>
      <c r="E21">
        <v>0.95</v>
      </c>
      <c r="N21" t="s">
        <v>82</v>
      </c>
    </row>
    <row r="22" spans="1:14" x14ac:dyDescent="0.25">
      <c r="N22" t="s">
        <v>83</v>
      </c>
    </row>
    <row r="23" spans="1:14" x14ac:dyDescent="0.25">
      <c r="A23" t="s">
        <v>29</v>
      </c>
      <c r="B23" t="s">
        <v>25</v>
      </c>
      <c r="C23" t="s">
        <v>1</v>
      </c>
      <c r="D23" t="s">
        <v>39</v>
      </c>
      <c r="E23" t="s">
        <v>68</v>
      </c>
      <c r="N23" t="s">
        <v>84</v>
      </c>
    </row>
    <row r="24" spans="1:14" x14ac:dyDescent="0.25">
      <c r="A24" t="s">
        <v>69</v>
      </c>
      <c r="B24">
        <v>2017</v>
      </c>
      <c r="C24" t="s">
        <v>64</v>
      </c>
      <c r="D24" t="s">
        <v>40</v>
      </c>
      <c r="E24">
        <v>0.5</v>
      </c>
      <c r="N24" t="s">
        <v>85</v>
      </c>
    </row>
    <row r="25" spans="1:14" x14ac:dyDescent="0.25">
      <c r="A25" t="s">
        <v>69</v>
      </c>
      <c r="B25">
        <v>2017</v>
      </c>
      <c r="C25" t="s">
        <v>64</v>
      </c>
      <c r="D25" t="s">
        <v>93</v>
      </c>
      <c r="E25">
        <v>0.5</v>
      </c>
      <c r="N25" t="s">
        <v>86</v>
      </c>
    </row>
    <row r="26" spans="1:14" x14ac:dyDescent="0.25">
      <c r="A26" t="s">
        <v>69</v>
      </c>
      <c r="B26" s="6">
        <v>2017</v>
      </c>
      <c r="C26" t="s">
        <v>65</v>
      </c>
      <c r="D26" t="s">
        <v>40</v>
      </c>
      <c r="E26">
        <v>0.5</v>
      </c>
      <c r="N26" t="s">
        <v>87</v>
      </c>
    </row>
    <row r="27" spans="1:14" x14ac:dyDescent="0.25">
      <c r="A27" t="s">
        <v>69</v>
      </c>
      <c r="B27">
        <v>2017</v>
      </c>
      <c r="C27" t="s">
        <v>65</v>
      </c>
      <c r="D27" t="s">
        <v>93</v>
      </c>
      <c r="E27">
        <v>0.5</v>
      </c>
      <c r="N27" t="s">
        <v>88</v>
      </c>
    </row>
    <row r="28" spans="1:14" ht="15.4" customHeight="1" x14ac:dyDescent="0.25">
      <c r="N28" t="s">
        <v>89</v>
      </c>
    </row>
    <row r="29" spans="1:14" x14ac:dyDescent="0.25">
      <c r="A29" t="s">
        <v>29</v>
      </c>
      <c r="B29" t="s">
        <v>25</v>
      </c>
      <c r="C29" t="s">
        <v>1</v>
      </c>
      <c r="D29" t="s">
        <v>95</v>
      </c>
      <c r="E29" t="s">
        <v>99</v>
      </c>
      <c r="F29" t="s">
        <v>96</v>
      </c>
      <c r="G29" t="s">
        <v>100</v>
      </c>
    </row>
    <row r="30" spans="1:14" x14ac:dyDescent="0.25">
      <c r="A30" t="s">
        <v>94</v>
      </c>
      <c r="B30">
        <v>2017</v>
      </c>
      <c r="C30" t="s">
        <v>71</v>
      </c>
      <c r="D30" t="s">
        <v>67</v>
      </c>
      <c r="E30">
        <v>0.05</v>
      </c>
      <c r="F30" t="s">
        <v>90</v>
      </c>
      <c r="G30">
        <v>1</v>
      </c>
    </row>
    <row r="31" spans="1:14" x14ac:dyDescent="0.25">
      <c r="A31" t="s">
        <v>94</v>
      </c>
      <c r="B31">
        <v>2017</v>
      </c>
      <c r="C31" t="s">
        <v>71</v>
      </c>
      <c r="D31" t="s">
        <v>93</v>
      </c>
      <c r="E31">
        <v>0.95</v>
      </c>
      <c r="F31" t="s">
        <v>90</v>
      </c>
      <c r="G31">
        <v>1</v>
      </c>
    </row>
    <row r="32" spans="1:14" x14ac:dyDescent="0.25">
      <c r="A32" t="s">
        <v>94</v>
      </c>
      <c r="B32">
        <v>2017</v>
      </c>
      <c r="C32" t="s">
        <v>72</v>
      </c>
      <c r="D32" t="s">
        <v>67</v>
      </c>
      <c r="E32">
        <v>0.05</v>
      </c>
      <c r="F32" t="s">
        <v>90</v>
      </c>
      <c r="G32">
        <v>1</v>
      </c>
    </row>
    <row r="33" spans="1:7" x14ac:dyDescent="0.25">
      <c r="A33" t="s">
        <v>94</v>
      </c>
      <c r="B33">
        <v>2017</v>
      </c>
      <c r="C33" t="s">
        <v>72</v>
      </c>
      <c r="D33" t="s">
        <v>93</v>
      </c>
      <c r="E33">
        <v>0.95</v>
      </c>
      <c r="F33" t="s">
        <v>90</v>
      </c>
      <c r="G33">
        <v>1</v>
      </c>
    </row>
    <row r="34" spans="1:7" x14ac:dyDescent="0.25">
      <c r="A34" t="s">
        <v>94</v>
      </c>
      <c r="B34">
        <v>2017</v>
      </c>
      <c r="C34" t="s">
        <v>64</v>
      </c>
      <c r="D34" t="s">
        <v>67</v>
      </c>
      <c r="E34">
        <v>0.05</v>
      </c>
      <c r="F34" t="s">
        <v>40</v>
      </c>
      <c r="G34">
        <v>0.5</v>
      </c>
    </row>
    <row r="35" spans="1:7" x14ac:dyDescent="0.25">
      <c r="A35" t="s">
        <v>94</v>
      </c>
      <c r="B35" s="6">
        <v>2017</v>
      </c>
      <c r="C35" t="s">
        <v>64</v>
      </c>
      <c r="D35" t="s">
        <v>93</v>
      </c>
      <c r="E35">
        <v>0.95</v>
      </c>
      <c r="F35" t="s">
        <v>40</v>
      </c>
      <c r="G35">
        <v>0.5</v>
      </c>
    </row>
    <row r="36" spans="1:7" x14ac:dyDescent="0.25">
      <c r="A36" t="s">
        <v>94</v>
      </c>
      <c r="B36">
        <v>2017</v>
      </c>
      <c r="C36" t="s">
        <v>65</v>
      </c>
      <c r="D36" t="s">
        <v>67</v>
      </c>
      <c r="E36">
        <v>0.05</v>
      </c>
      <c r="F36" t="s">
        <v>40</v>
      </c>
      <c r="G36">
        <v>0.5</v>
      </c>
    </row>
    <row r="37" spans="1:7" x14ac:dyDescent="0.25">
      <c r="A37" t="s">
        <v>94</v>
      </c>
      <c r="B37" s="6">
        <v>2017</v>
      </c>
      <c r="C37" t="s">
        <v>65</v>
      </c>
      <c r="D37" t="s">
        <v>93</v>
      </c>
      <c r="E37">
        <v>0.95</v>
      </c>
      <c r="F37" t="s">
        <v>40</v>
      </c>
      <c r="G37">
        <v>0.5</v>
      </c>
    </row>
    <row r="38" spans="1:7" x14ac:dyDescent="0.25">
      <c r="A38" t="s">
        <v>94</v>
      </c>
      <c r="B38">
        <v>2017</v>
      </c>
      <c r="C38" t="s">
        <v>64</v>
      </c>
      <c r="D38" t="s">
        <v>67</v>
      </c>
      <c r="E38">
        <v>0.05</v>
      </c>
      <c r="F38" t="s">
        <v>93</v>
      </c>
      <c r="G38">
        <v>0.5</v>
      </c>
    </row>
    <row r="39" spans="1:7" x14ac:dyDescent="0.25">
      <c r="A39" t="s">
        <v>94</v>
      </c>
      <c r="B39" s="6">
        <v>2017</v>
      </c>
      <c r="C39" t="s">
        <v>64</v>
      </c>
      <c r="D39" t="s">
        <v>93</v>
      </c>
      <c r="E39">
        <v>0.95</v>
      </c>
      <c r="F39" t="s">
        <v>93</v>
      </c>
      <c r="G39">
        <v>0.5</v>
      </c>
    </row>
    <row r="40" spans="1:7" x14ac:dyDescent="0.25">
      <c r="A40" t="s">
        <v>94</v>
      </c>
      <c r="B40">
        <v>2017</v>
      </c>
      <c r="C40" t="s">
        <v>65</v>
      </c>
      <c r="D40" t="s">
        <v>67</v>
      </c>
      <c r="E40">
        <v>0.05</v>
      </c>
      <c r="F40" t="s">
        <v>93</v>
      </c>
      <c r="G40">
        <v>0.5</v>
      </c>
    </row>
    <row r="41" spans="1:7" x14ac:dyDescent="0.25">
      <c r="A41" t="s">
        <v>94</v>
      </c>
      <c r="B41" s="6">
        <v>2017</v>
      </c>
      <c r="C41" t="s">
        <v>65</v>
      </c>
      <c r="D41" t="s">
        <v>93</v>
      </c>
      <c r="E41">
        <v>0.95</v>
      </c>
      <c r="F41" t="s">
        <v>93</v>
      </c>
      <c r="G41">
        <v>0.5</v>
      </c>
    </row>
    <row r="42" spans="1:7" x14ac:dyDescent="0.25">
      <c r="B42" s="6"/>
    </row>
    <row r="43" spans="1:7" x14ac:dyDescent="0.25">
      <c r="A43" t="s">
        <v>29</v>
      </c>
      <c r="B43" t="s">
        <v>25</v>
      </c>
      <c r="C43" t="s">
        <v>1</v>
      </c>
      <c r="D43" t="s">
        <v>91</v>
      </c>
      <c r="E43" t="s">
        <v>92</v>
      </c>
    </row>
    <row r="44" spans="1:7" x14ac:dyDescent="0.25">
      <c r="A44" t="s">
        <v>63</v>
      </c>
      <c r="B44">
        <v>2017</v>
      </c>
      <c r="C44" t="s">
        <v>71</v>
      </c>
      <c r="D44" t="s">
        <v>71</v>
      </c>
      <c r="E44" t="s">
        <v>67</v>
      </c>
      <c r="F44">
        <v>0.05</v>
      </c>
    </row>
    <row r="45" spans="1:7" x14ac:dyDescent="0.25">
      <c r="A45" t="s">
        <v>63</v>
      </c>
      <c r="B45">
        <v>2017</v>
      </c>
      <c r="C45" t="s">
        <v>71</v>
      </c>
      <c r="D45" t="s">
        <v>71</v>
      </c>
      <c r="E45" t="s">
        <v>71</v>
      </c>
      <c r="F45">
        <v>0.95</v>
      </c>
    </row>
    <row r="46" spans="1:7" x14ac:dyDescent="0.25">
      <c r="A46" t="s">
        <v>63</v>
      </c>
      <c r="B46">
        <v>2017</v>
      </c>
      <c r="C46" t="s">
        <v>72</v>
      </c>
      <c r="D46" t="s">
        <v>72</v>
      </c>
      <c r="E46" t="s">
        <v>67</v>
      </c>
      <c r="F46">
        <v>0.05</v>
      </c>
    </row>
    <row r="47" spans="1:7" x14ac:dyDescent="0.25">
      <c r="A47" t="s">
        <v>63</v>
      </c>
      <c r="B47">
        <v>2017</v>
      </c>
      <c r="C47" t="s">
        <v>72</v>
      </c>
      <c r="D47" t="s">
        <v>72</v>
      </c>
      <c r="E47" t="s">
        <v>72</v>
      </c>
      <c r="F47">
        <v>0.95</v>
      </c>
    </row>
    <row r="48" spans="1:7" x14ac:dyDescent="0.25">
      <c r="A48" t="s">
        <v>63</v>
      </c>
      <c r="B48">
        <v>2017</v>
      </c>
      <c r="C48" t="s">
        <v>64</v>
      </c>
      <c r="D48" t="s">
        <v>71</v>
      </c>
      <c r="E48" t="s">
        <v>67</v>
      </c>
      <c r="F48">
        <v>0.05</v>
      </c>
    </row>
    <row r="49" spans="1:13" x14ac:dyDescent="0.25">
      <c r="A49" t="s">
        <v>63</v>
      </c>
      <c r="B49" s="6">
        <v>2017</v>
      </c>
      <c r="C49" t="s">
        <v>64</v>
      </c>
      <c r="D49" t="s">
        <v>71</v>
      </c>
      <c r="E49" t="s">
        <v>71</v>
      </c>
      <c r="F49">
        <v>0.95</v>
      </c>
    </row>
    <row r="50" spans="1:13" x14ac:dyDescent="0.25">
      <c r="A50" t="s">
        <v>63</v>
      </c>
      <c r="B50">
        <v>2017</v>
      </c>
      <c r="C50" t="s">
        <v>65</v>
      </c>
      <c r="D50" t="s">
        <v>72</v>
      </c>
      <c r="E50" t="s">
        <v>67</v>
      </c>
      <c r="F50">
        <v>0.05</v>
      </c>
    </row>
    <row r="51" spans="1:13" x14ac:dyDescent="0.25">
      <c r="A51" t="s">
        <v>63</v>
      </c>
      <c r="B51" s="6">
        <v>2017</v>
      </c>
      <c r="C51" t="s">
        <v>65</v>
      </c>
      <c r="D51" t="s">
        <v>72</v>
      </c>
      <c r="E51" t="s">
        <v>72</v>
      </c>
      <c r="F51">
        <v>0.95</v>
      </c>
    </row>
    <row r="53" spans="1:13" x14ac:dyDescent="0.25">
      <c r="A53" t="s">
        <v>29</v>
      </c>
      <c r="B53" t="s">
        <v>25</v>
      </c>
      <c r="C53" t="s">
        <v>1</v>
      </c>
      <c r="D53" t="s">
        <v>91</v>
      </c>
      <c r="E53" t="s">
        <v>95</v>
      </c>
      <c r="F53" t="s">
        <v>99</v>
      </c>
      <c r="G53" t="s">
        <v>96</v>
      </c>
      <c r="H53" t="s">
        <v>100</v>
      </c>
      <c r="I53" t="s">
        <v>97</v>
      </c>
      <c r="J53" t="s">
        <v>101</v>
      </c>
      <c r="M53" t="s">
        <v>98</v>
      </c>
    </row>
    <row r="54" spans="1:13" x14ac:dyDescent="0.25">
      <c r="A54" t="s">
        <v>63</v>
      </c>
      <c r="B54">
        <v>2017</v>
      </c>
      <c r="C54" t="s">
        <v>71</v>
      </c>
      <c r="D54" t="s">
        <v>71</v>
      </c>
      <c r="E54" t="s">
        <v>67</v>
      </c>
      <c r="F54">
        <v>0.05</v>
      </c>
      <c r="G54" t="s">
        <v>90</v>
      </c>
      <c r="H54">
        <v>1</v>
      </c>
      <c r="I54" t="s">
        <v>67</v>
      </c>
      <c r="J54">
        <f t="shared" ref="J54:J65" si="0">H54*F54</f>
        <v>0.05</v>
      </c>
      <c r="M54" t="s">
        <v>102</v>
      </c>
    </row>
    <row r="55" spans="1:13" x14ac:dyDescent="0.25">
      <c r="A55" t="s">
        <v>63</v>
      </c>
      <c r="B55">
        <v>2017</v>
      </c>
      <c r="C55" t="s">
        <v>71</v>
      </c>
      <c r="D55" t="s">
        <v>71</v>
      </c>
      <c r="E55" t="s">
        <v>93</v>
      </c>
      <c r="F55">
        <v>0.95</v>
      </c>
      <c r="G55" t="s">
        <v>90</v>
      </c>
      <c r="H55">
        <v>1</v>
      </c>
      <c r="I55" t="s">
        <v>72</v>
      </c>
      <c r="J55">
        <f t="shared" si="0"/>
        <v>0.95</v>
      </c>
      <c r="M55" t="s">
        <v>103</v>
      </c>
    </row>
    <row r="56" spans="1:13" x14ac:dyDescent="0.25">
      <c r="A56" t="s">
        <v>63</v>
      </c>
      <c r="B56">
        <v>2017</v>
      </c>
      <c r="C56" t="s">
        <v>72</v>
      </c>
      <c r="D56" t="s">
        <v>72</v>
      </c>
      <c r="E56" t="s">
        <v>67</v>
      </c>
      <c r="F56">
        <v>0.05</v>
      </c>
      <c r="G56" t="s">
        <v>90</v>
      </c>
      <c r="H56">
        <v>1</v>
      </c>
      <c r="I56" t="s">
        <v>67</v>
      </c>
      <c r="J56">
        <f t="shared" si="0"/>
        <v>0.05</v>
      </c>
    </row>
    <row r="57" spans="1:13" x14ac:dyDescent="0.25">
      <c r="A57" t="s">
        <v>63</v>
      </c>
      <c r="B57">
        <v>2017</v>
      </c>
      <c r="C57" t="s">
        <v>72</v>
      </c>
      <c r="D57" t="s">
        <v>72</v>
      </c>
      <c r="E57" t="s">
        <v>93</v>
      </c>
      <c r="F57">
        <v>0.95</v>
      </c>
      <c r="G57" t="s">
        <v>90</v>
      </c>
      <c r="H57">
        <v>1</v>
      </c>
      <c r="I57" t="s">
        <v>72</v>
      </c>
      <c r="J57">
        <f t="shared" si="0"/>
        <v>0.95</v>
      </c>
    </row>
    <row r="58" spans="1:13" x14ac:dyDescent="0.25">
      <c r="A58" t="s">
        <v>63</v>
      </c>
      <c r="B58">
        <v>2017</v>
      </c>
      <c r="C58" t="s">
        <v>64</v>
      </c>
      <c r="D58" t="s">
        <v>71</v>
      </c>
      <c r="E58" t="s">
        <v>67</v>
      </c>
      <c r="F58">
        <v>0.05</v>
      </c>
      <c r="G58" t="s">
        <v>40</v>
      </c>
      <c r="H58">
        <v>0.5</v>
      </c>
      <c r="I58" t="s">
        <v>40</v>
      </c>
      <c r="J58">
        <f t="shared" si="0"/>
        <v>2.5000000000000001E-2</v>
      </c>
    </row>
    <row r="59" spans="1:13" x14ac:dyDescent="0.25">
      <c r="A59" t="s">
        <v>63</v>
      </c>
      <c r="B59">
        <v>2017</v>
      </c>
      <c r="C59" t="s">
        <v>64</v>
      </c>
      <c r="D59" t="s">
        <v>71</v>
      </c>
      <c r="E59" t="s">
        <v>67</v>
      </c>
      <c r="F59">
        <v>0.05</v>
      </c>
      <c r="G59" t="s">
        <v>93</v>
      </c>
      <c r="H59">
        <v>0.5</v>
      </c>
      <c r="I59" t="s">
        <v>67</v>
      </c>
      <c r="J59">
        <f t="shared" si="0"/>
        <v>2.5000000000000001E-2</v>
      </c>
    </row>
    <row r="60" spans="1:13" x14ac:dyDescent="0.25">
      <c r="A60" t="s">
        <v>63</v>
      </c>
      <c r="B60" s="6">
        <v>2017</v>
      </c>
      <c r="C60" t="s">
        <v>64</v>
      </c>
      <c r="D60" t="s">
        <v>71</v>
      </c>
      <c r="E60" t="s">
        <v>93</v>
      </c>
      <c r="F60">
        <v>0.95</v>
      </c>
      <c r="G60" t="s">
        <v>40</v>
      </c>
      <c r="H60">
        <v>0.5</v>
      </c>
      <c r="I60" t="s">
        <v>40</v>
      </c>
      <c r="J60">
        <f t="shared" si="0"/>
        <v>0.47499999999999998</v>
      </c>
    </row>
    <row r="61" spans="1:13" x14ac:dyDescent="0.25">
      <c r="A61" t="s">
        <v>63</v>
      </c>
      <c r="B61">
        <v>2017</v>
      </c>
      <c r="C61" t="s">
        <v>64</v>
      </c>
      <c r="D61" t="s">
        <v>71</v>
      </c>
      <c r="E61" t="s">
        <v>93</v>
      </c>
      <c r="F61">
        <v>0.95</v>
      </c>
      <c r="G61" t="s">
        <v>93</v>
      </c>
      <c r="H61">
        <v>0.5</v>
      </c>
      <c r="I61" t="s">
        <v>71</v>
      </c>
      <c r="J61">
        <f t="shared" si="0"/>
        <v>0.47499999999999998</v>
      </c>
    </row>
    <row r="62" spans="1:13" x14ac:dyDescent="0.25">
      <c r="A62" t="s">
        <v>63</v>
      </c>
      <c r="B62">
        <v>2017</v>
      </c>
      <c r="C62" t="s">
        <v>65</v>
      </c>
      <c r="D62" t="s">
        <v>72</v>
      </c>
      <c r="E62" t="s">
        <v>67</v>
      </c>
      <c r="F62">
        <v>0.05</v>
      </c>
      <c r="G62" t="s">
        <v>40</v>
      </c>
      <c r="H62">
        <v>0.5</v>
      </c>
      <c r="I62" t="s">
        <v>40</v>
      </c>
      <c r="J62">
        <f t="shared" si="0"/>
        <v>2.5000000000000001E-2</v>
      </c>
    </row>
    <row r="63" spans="1:13" x14ac:dyDescent="0.25">
      <c r="A63" t="s">
        <v>63</v>
      </c>
      <c r="B63">
        <v>2017</v>
      </c>
      <c r="C63" t="s">
        <v>65</v>
      </c>
      <c r="D63" t="s">
        <v>72</v>
      </c>
      <c r="E63" t="s">
        <v>67</v>
      </c>
      <c r="F63">
        <v>0.05</v>
      </c>
      <c r="G63" t="s">
        <v>93</v>
      </c>
      <c r="H63">
        <v>0.5</v>
      </c>
      <c r="I63" t="s">
        <v>67</v>
      </c>
      <c r="J63">
        <f t="shared" si="0"/>
        <v>2.5000000000000001E-2</v>
      </c>
    </row>
    <row r="64" spans="1:13" x14ac:dyDescent="0.25">
      <c r="A64" t="s">
        <v>63</v>
      </c>
      <c r="B64" s="6">
        <v>2017</v>
      </c>
      <c r="C64" t="s">
        <v>65</v>
      </c>
      <c r="D64" t="s">
        <v>72</v>
      </c>
      <c r="E64" t="s">
        <v>93</v>
      </c>
      <c r="F64">
        <v>0.95</v>
      </c>
      <c r="G64" t="s">
        <v>40</v>
      </c>
      <c r="H64">
        <v>0.5</v>
      </c>
      <c r="I64" t="s">
        <v>40</v>
      </c>
      <c r="J64">
        <f t="shared" si="0"/>
        <v>0.47499999999999998</v>
      </c>
    </row>
    <row r="65" spans="1:10" x14ac:dyDescent="0.25">
      <c r="A65" t="s">
        <v>63</v>
      </c>
      <c r="B65">
        <v>2017</v>
      </c>
      <c r="C65" t="s">
        <v>65</v>
      </c>
      <c r="D65" t="s">
        <v>72</v>
      </c>
      <c r="E65" t="s">
        <v>93</v>
      </c>
      <c r="F65">
        <v>0.95</v>
      </c>
      <c r="G65" t="s">
        <v>93</v>
      </c>
      <c r="H65">
        <v>0.5</v>
      </c>
      <c r="I65" t="s">
        <v>72</v>
      </c>
      <c r="J65">
        <f t="shared" si="0"/>
        <v>0.47499999999999998</v>
      </c>
    </row>
    <row r="66" spans="1:10" x14ac:dyDescent="0.25">
      <c r="F66" s="6"/>
    </row>
    <row r="67" spans="1:10" x14ac:dyDescent="0.25">
      <c r="A67" t="s">
        <v>29</v>
      </c>
      <c r="B67" t="s">
        <v>25</v>
      </c>
      <c r="C67" t="s">
        <v>18</v>
      </c>
      <c r="D67" t="s">
        <v>0</v>
      </c>
      <c r="E67" t="s">
        <v>1</v>
      </c>
    </row>
    <row r="68" spans="1:10" x14ac:dyDescent="0.25">
      <c r="A68" t="s">
        <v>30</v>
      </c>
      <c r="B68">
        <v>2017</v>
      </c>
      <c r="C68" t="s">
        <v>19</v>
      </c>
      <c r="D68" t="s">
        <v>4</v>
      </c>
      <c r="E68" t="s">
        <v>7</v>
      </c>
    </row>
    <row r="69" spans="1:10" x14ac:dyDescent="0.25">
      <c r="A69" t="s">
        <v>30</v>
      </c>
      <c r="B69">
        <v>2017</v>
      </c>
      <c r="C69" t="s">
        <v>19</v>
      </c>
      <c r="D69" t="s">
        <v>4</v>
      </c>
      <c r="E69" t="s">
        <v>8</v>
      </c>
    </row>
    <row r="70" spans="1:10" x14ac:dyDescent="0.25">
      <c r="A70" s="6" t="s">
        <v>30</v>
      </c>
      <c r="B70" s="6">
        <v>2017</v>
      </c>
      <c r="C70" s="6" t="s">
        <v>19</v>
      </c>
      <c r="D70" s="6" t="s">
        <v>5</v>
      </c>
      <c r="E70" s="6" t="s">
        <v>7</v>
      </c>
    </row>
    <row r="71" spans="1:10" x14ac:dyDescent="0.25">
      <c r="A71" t="s">
        <v>30</v>
      </c>
      <c r="B71">
        <v>2017</v>
      </c>
      <c r="C71" t="s">
        <v>19</v>
      </c>
      <c r="D71" t="s">
        <v>5</v>
      </c>
      <c r="E71" t="s">
        <v>8</v>
      </c>
    </row>
    <row r="72" spans="1:10" x14ac:dyDescent="0.25">
      <c r="A72" t="s">
        <v>30</v>
      </c>
      <c r="B72">
        <v>2017</v>
      </c>
      <c r="C72" t="s">
        <v>19</v>
      </c>
      <c r="D72" t="s">
        <v>6</v>
      </c>
      <c r="E72" t="s">
        <v>7</v>
      </c>
    </row>
    <row r="73" spans="1:10" x14ac:dyDescent="0.25">
      <c r="A73" t="s">
        <v>30</v>
      </c>
      <c r="B73">
        <v>2017</v>
      </c>
      <c r="C73" t="s">
        <v>19</v>
      </c>
      <c r="D73" t="s">
        <v>6</v>
      </c>
      <c r="E73" t="s">
        <v>8</v>
      </c>
    </row>
    <row r="74" spans="1:10" x14ac:dyDescent="0.25">
      <c r="A74" t="s">
        <v>30</v>
      </c>
      <c r="B74">
        <v>2017</v>
      </c>
      <c r="C74" t="s">
        <v>19</v>
      </c>
      <c r="D74" t="s">
        <v>4</v>
      </c>
      <c r="E74" t="s">
        <v>64</v>
      </c>
    </row>
    <row r="75" spans="1:10" x14ac:dyDescent="0.25">
      <c r="A75" t="s">
        <v>30</v>
      </c>
      <c r="B75">
        <v>2017</v>
      </c>
      <c r="C75" t="s">
        <v>19</v>
      </c>
      <c r="D75" t="s">
        <v>4</v>
      </c>
      <c r="E75" t="s">
        <v>64</v>
      </c>
    </row>
    <row r="76" spans="1:10" x14ac:dyDescent="0.25">
      <c r="A76" s="6" t="s">
        <v>30</v>
      </c>
      <c r="B76" s="6">
        <v>2017</v>
      </c>
      <c r="C76" s="6" t="s">
        <v>19</v>
      </c>
      <c r="D76" s="6" t="s">
        <v>5</v>
      </c>
      <c r="E76" t="s">
        <v>65</v>
      </c>
    </row>
    <row r="77" spans="1:10" x14ac:dyDescent="0.25">
      <c r="A77" t="s">
        <v>30</v>
      </c>
      <c r="B77">
        <v>2017</v>
      </c>
      <c r="C77" t="s">
        <v>19</v>
      </c>
      <c r="D77" t="s">
        <v>5</v>
      </c>
      <c r="E77" t="s">
        <v>65</v>
      </c>
    </row>
    <row r="78" spans="1:10" x14ac:dyDescent="0.25">
      <c r="A78" t="s">
        <v>30</v>
      </c>
      <c r="B78">
        <v>2017</v>
      </c>
      <c r="C78" t="s">
        <v>19</v>
      </c>
      <c r="D78" t="s">
        <v>4</v>
      </c>
      <c r="E78" t="s">
        <v>7</v>
      </c>
    </row>
    <row r="79" spans="1:10" x14ac:dyDescent="0.25">
      <c r="A79" t="s">
        <v>30</v>
      </c>
      <c r="B79">
        <v>2017</v>
      </c>
      <c r="C79" t="s">
        <v>19</v>
      </c>
      <c r="D79" t="s">
        <v>4</v>
      </c>
      <c r="E79" t="s">
        <v>8</v>
      </c>
    </row>
    <row r="80" spans="1:10" x14ac:dyDescent="0.25">
      <c r="A80" s="6" t="s">
        <v>30</v>
      </c>
      <c r="B80" s="6">
        <v>2017</v>
      </c>
      <c r="C80" s="6" t="s">
        <v>19</v>
      </c>
      <c r="D80" s="6" t="s">
        <v>5</v>
      </c>
      <c r="E80" s="6" t="s">
        <v>7</v>
      </c>
    </row>
    <row r="81" spans="1:5" x14ac:dyDescent="0.25">
      <c r="A81" t="s">
        <v>30</v>
      </c>
      <c r="B81">
        <v>2017</v>
      </c>
      <c r="C81" t="s">
        <v>19</v>
      </c>
      <c r="D81" t="s">
        <v>5</v>
      </c>
      <c r="E81" t="s">
        <v>8</v>
      </c>
    </row>
    <row r="82" spans="1:5" x14ac:dyDescent="0.25">
      <c r="A82" t="s">
        <v>30</v>
      </c>
      <c r="B82">
        <v>2017</v>
      </c>
      <c r="C82" t="s">
        <v>19</v>
      </c>
      <c r="D82" t="s">
        <v>6</v>
      </c>
      <c r="E82" t="s">
        <v>7</v>
      </c>
    </row>
    <row r="83" spans="1:5" x14ac:dyDescent="0.25">
      <c r="A83" t="s">
        <v>30</v>
      </c>
      <c r="B83">
        <v>2017</v>
      </c>
      <c r="C83" t="s">
        <v>19</v>
      </c>
      <c r="D83" t="s">
        <v>6</v>
      </c>
      <c r="E83" t="s">
        <v>8</v>
      </c>
    </row>
    <row r="84" spans="1:5" x14ac:dyDescent="0.25">
      <c r="A84" t="s">
        <v>30</v>
      </c>
      <c r="B84">
        <v>2017</v>
      </c>
      <c r="C84" t="s">
        <v>19</v>
      </c>
      <c r="D84" t="s">
        <v>4</v>
      </c>
      <c r="E84" t="s">
        <v>64</v>
      </c>
    </row>
    <row r="85" spans="1:5" x14ac:dyDescent="0.25">
      <c r="A85" t="s">
        <v>30</v>
      </c>
      <c r="B85">
        <v>2017</v>
      </c>
      <c r="C85" t="s">
        <v>19</v>
      </c>
      <c r="D85" t="s">
        <v>4</v>
      </c>
      <c r="E85" t="s">
        <v>64</v>
      </c>
    </row>
    <row r="86" spans="1:5" x14ac:dyDescent="0.25">
      <c r="A86" s="6" t="s">
        <v>30</v>
      </c>
      <c r="B86" s="6">
        <v>2017</v>
      </c>
      <c r="C86" s="6" t="s">
        <v>19</v>
      </c>
      <c r="D86" s="6" t="s">
        <v>5</v>
      </c>
      <c r="E86" t="s">
        <v>65</v>
      </c>
    </row>
    <row r="87" spans="1:5" x14ac:dyDescent="0.25">
      <c r="A87" t="s">
        <v>30</v>
      </c>
      <c r="B87">
        <v>2017</v>
      </c>
      <c r="C87" t="s">
        <v>19</v>
      </c>
      <c r="D87" t="s">
        <v>5</v>
      </c>
      <c r="E87" t="s">
        <v>65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85760-DA25-4DE2-AD33-4882105FEA3F}">
  <dimension ref="A1:Q7"/>
  <sheetViews>
    <sheetView topLeftCell="H1" workbookViewId="0">
      <selection activeCell="J4" sqref="J4"/>
    </sheetView>
  </sheetViews>
  <sheetFormatPr defaultRowHeight="15" x14ac:dyDescent="0.25"/>
  <cols>
    <col min="3" max="3" width="23.42578125" customWidth="1"/>
    <col min="5" max="5" width="15.85546875" customWidth="1"/>
    <col min="7" max="8" width="19.42578125" customWidth="1"/>
    <col min="9" max="9" width="16.85546875" customWidth="1"/>
    <col min="11" max="11" width="17.7109375" customWidth="1"/>
  </cols>
  <sheetData>
    <row r="1" spans="1:17" x14ac:dyDescent="0.25">
      <c r="A1" t="s">
        <v>0</v>
      </c>
      <c r="B1" t="s">
        <v>1</v>
      </c>
      <c r="C1" t="s">
        <v>9</v>
      </c>
      <c r="D1" t="s">
        <v>2</v>
      </c>
      <c r="E1" t="s">
        <v>11</v>
      </c>
      <c r="F1" t="s">
        <v>3</v>
      </c>
      <c r="G1" t="s">
        <v>10</v>
      </c>
      <c r="H1" t="s">
        <v>23</v>
      </c>
      <c r="I1" t="s">
        <v>16</v>
      </c>
      <c r="J1" t="s">
        <v>20</v>
      </c>
      <c r="K1" t="s">
        <v>17</v>
      </c>
      <c r="O1" t="s">
        <v>18</v>
      </c>
      <c r="P1" t="s">
        <v>12</v>
      </c>
      <c r="Q1" t="s">
        <v>13</v>
      </c>
    </row>
    <row r="2" spans="1:17" x14ac:dyDescent="0.25">
      <c r="A2" t="s">
        <v>4</v>
      </c>
      <c r="B2" t="s">
        <v>7</v>
      </c>
      <c r="C2">
        <v>5</v>
      </c>
      <c r="D2">
        <v>5</v>
      </c>
      <c r="E2">
        <f t="shared" ref="E2:E7" si="0">F2/C2</f>
        <v>1.2</v>
      </c>
      <c r="F2">
        <v>6</v>
      </c>
      <c r="G2">
        <f t="shared" ref="G2:G7" si="1">C2/D2</f>
        <v>1</v>
      </c>
      <c r="H2">
        <f>J2/D2</f>
        <v>0.66666666666666674</v>
      </c>
      <c r="I2">
        <v>1.5</v>
      </c>
      <c r="J2">
        <f>C2/I2</f>
        <v>3.3333333333333335</v>
      </c>
      <c r="K2">
        <f>C2/$P$2</f>
        <v>0.16129032258064516</v>
      </c>
      <c r="O2" t="s">
        <v>19</v>
      </c>
      <c r="P2">
        <f>SUM(C2:C15)</f>
        <v>31</v>
      </c>
      <c r="Q2">
        <f>SUM(F2:F15)</f>
        <v>39</v>
      </c>
    </row>
    <row r="3" spans="1:17" x14ac:dyDescent="0.25">
      <c r="A3" t="s">
        <v>4</v>
      </c>
      <c r="B3" t="s">
        <v>8</v>
      </c>
      <c r="C3">
        <v>10</v>
      </c>
      <c r="D3">
        <v>10</v>
      </c>
      <c r="E3">
        <f t="shared" si="0"/>
        <v>1.1000000000000001</v>
      </c>
      <c r="F3">
        <v>11</v>
      </c>
      <c r="G3">
        <f t="shared" si="1"/>
        <v>1</v>
      </c>
      <c r="H3">
        <f t="shared" ref="H3:H7" si="2">J3/D3</f>
        <v>0.66666666666666674</v>
      </c>
      <c r="I3">
        <v>1.5</v>
      </c>
      <c r="J3">
        <f t="shared" ref="J3:J7" si="3">C3/I3</f>
        <v>6.666666666666667</v>
      </c>
      <c r="K3">
        <f t="shared" ref="K3:K7" si="4">C3/$P$2</f>
        <v>0.32258064516129031</v>
      </c>
    </row>
    <row r="4" spans="1:17" x14ac:dyDescent="0.25">
      <c r="A4" t="s">
        <v>5</v>
      </c>
      <c r="B4" t="s">
        <v>7</v>
      </c>
      <c r="C4">
        <v>2</v>
      </c>
      <c r="D4">
        <v>3</v>
      </c>
      <c r="E4">
        <f t="shared" si="0"/>
        <v>2</v>
      </c>
      <c r="F4">
        <v>4</v>
      </c>
      <c r="G4">
        <f t="shared" si="1"/>
        <v>0.66666666666666663</v>
      </c>
      <c r="H4">
        <f t="shared" si="2"/>
        <v>0.55555555555555558</v>
      </c>
      <c r="I4">
        <v>1.2</v>
      </c>
      <c r="J4">
        <f t="shared" si="3"/>
        <v>1.6666666666666667</v>
      </c>
      <c r="K4">
        <f t="shared" si="4"/>
        <v>6.4516129032258063E-2</v>
      </c>
    </row>
    <row r="5" spans="1:17" x14ac:dyDescent="0.25">
      <c r="A5" t="s">
        <v>5</v>
      </c>
      <c r="B5" t="s">
        <v>8</v>
      </c>
      <c r="C5">
        <v>4</v>
      </c>
      <c r="D5">
        <v>5</v>
      </c>
      <c r="E5">
        <f t="shared" si="0"/>
        <v>2</v>
      </c>
      <c r="F5">
        <v>8</v>
      </c>
      <c r="G5">
        <f t="shared" si="1"/>
        <v>0.8</v>
      </c>
      <c r="H5">
        <f t="shared" si="2"/>
        <v>0.66666666666666674</v>
      </c>
      <c r="I5">
        <v>1.2</v>
      </c>
      <c r="J5">
        <f t="shared" si="3"/>
        <v>3.3333333333333335</v>
      </c>
      <c r="K5">
        <f t="shared" si="4"/>
        <v>0.12903225806451613</v>
      </c>
    </row>
    <row r="6" spans="1:17" x14ac:dyDescent="0.25">
      <c r="A6" t="s">
        <v>6</v>
      </c>
      <c r="B6" t="s">
        <v>7</v>
      </c>
      <c r="C6">
        <v>5</v>
      </c>
      <c r="D6">
        <v>10</v>
      </c>
      <c r="E6">
        <f t="shared" si="0"/>
        <v>1</v>
      </c>
      <c r="F6">
        <v>5</v>
      </c>
      <c r="G6">
        <f t="shared" si="1"/>
        <v>0.5</v>
      </c>
      <c r="H6">
        <f t="shared" si="2"/>
        <v>0.5</v>
      </c>
      <c r="I6">
        <v>1</v>
      </c>
      <c r="J6">
        <f t="shared" si="3"/>
        <v>5</v>
      </c>
      <c r="K6">
        <f t="shared" si="4"/>
        <v>0.16129032258064516</v>
      </c>
    </row>
    <row r="7" spans="1:17" x14ac:dyDescent="0.25">
      <c r="A7" t="s">
        <v>6</v>
      </c>
      <c r="B7" t="s">
        <v>8</v>
      </c>
      <c r="C7">
        <v>5</v>
      </c>
      <c r="D7">
        <v>10</v>
      </c>
      <c r="E7">
        <f t="shared" si="0"/>
        <v>1</v>
      </c>
      <c r="F7">
        <v>5</v>
      </c>
      <c r="G7">
        <f t="shared" si="1"/>
        <v>0.5</v>
      </c>
      <c r="H7">
        <f t="shared" si="2"/>
        <v>0.5</v>
      </c>
      <c r="I7">
        <v>1</v>
      </c>
      <c r="J7">
        <f t="shared" si="3"/>
        <v>5</v>
      </c>
      <c r="K7">
        <f t="shared" si="4"/>
        <v>0.16129032258064516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0CC22-6E32-48A3-813B-6502419F6D61}">
  <dimension ref="A1:BT39"/>
  <sheetViews>
    <sheetView topLeftCell="U1" workbookViewId="0">
      <selection activeCell="Z38" sqref="Z38"/>
    </sheetView>
  </sheetViews>
  <sheetFormatPr defaultRowHeight="15" x14ac:dyDescent="0.25"/>
  <cols>
    <col min="7" max="7" width="31.5703125" customWidth="1"/>
    <col min="8" max="8" width="22.5703125" customWidth="1"/>
    <col min="9" max="9" width="26.85546875" customWidth="1"/>
    <col min="10" max="10" width="23" customWidth="1"/>
    <col min="11" max="11" width="29.5703125" customWidth="1"/>
    <col min="12" max="12" width="23.140625" customWidth="1"/>
    <col min="13" max="13" width="25.42578125" customWidth="1"/>
    <col min="14" max="14" width="24.140625" customWidth="1"/>
    <col min="15" max="15" width="21.28515625" customWidth="1"/>
    <col min="16" max="16" width="27" customWidth="1"/>
    <col min="17" max="17" width="16.5703125" customWidth="1"/>
    <col min="18" max="18" width="31.5703125" customWidth="1"/>
    <col min="19" max="19" width="28.140625" customWidth="1"/>
    <col min="20" max="20" width="38.42578125" customWidth="1"/>
    <col min="21" max="21" width="30.7109375" customWidth="1"/>
    <col min="22" max="24" width="29.85546875" customWidth="1"/>
    <col min="25" max="25" width="25.140625" customWidth="1"/>
    <col min="26" max="26" width="40.28515625" customWidth="1"/>
    <col min="27" max="27" width="25.140625" customWidth="1"/>
    <col min="28" max="28" width="27" customWidth="1"/>
    <col min="29" max="29" width="27.42578125" customWidth="1"/>
    <col min="30" max="30" width="19.140625" customWidth="1"/>
    <col min="31" max="31" width="21.28515625" customWidth="1"/>
    <col min="33" max="33" width="22" customWidth="1"/>
    <col min="34" max="34" width="14.42578125" customWidth="1"/>
  </cols>
  <sheetData>
    <row r="1" spans="1:72" x14ac:dyDescent="0.25">
      <c r="A1" t="s">
        <v>29</v>
      </c>
      <c r="B1" t="s">
        <v>25</v>
      </c>
      <c r="C1" t="s">
        <v>18</v>
      </c>
      <c r="D1" t="s">
        <v>0</v>
      </c>
      <c r="E1" t="s">
        <v>1</v>
      </c>
      <c r="F1" t="s">
        <v>39</v>
      </c>
      <c r="G1" t="s">
        <v>9</v>
      </c>
      <c r="H1" t="s">
        <v>2</v>
      </c>
      <c r="I1" t="s">
        <v>54</v>
      </c>
      <c r="J1" t="s">
        <v>43</v>
      </c>
      <c r="K1" s="7" t="s">
        <v>10</v>
      </c>
      <c r="L1" t="s">
        <v>23</v>
      </c>
      <c r="M1" t="s">
        <v>16</v>
      </c>
      <c r="N1" t="s">
        <v>20</v>
      </c>
      <c r="O1" t="s">
        <v>52</v>
      </c>
      <c r="P1" t="s">
        <v>42</v>
      </c>
      <c r="Q1" t="s">
        <v>50</v>
      </c>
      <c r="R1" t="s">
        <v>58</v>
      </c>
    </row>
    <row r="2" spans="1:72" x14ac:dyDescent="0.25">
      <c r="A2" t="s">
        <v>30</v>
      </c>
      <c r="B2">
        <v>2017</v>
      </c>
      <c r="C2" t="s">
        <v>19</v>
      </c>
      <c r="D2" t="s">
        <v>4</v>
      </c>
      <c r="E2" t="s">
        <v>7</v>
      </c>
      <c r="F2" t="s">
        <v>40</v>
      </c>
      <c r="G2">
        <v>5</v>
      </c>
      <c r="H2">
        <v>5</v>
      </c>
      <c r="I2">
        <v>1.2</v>
      </c>
      <c r="J2">
        <f t="shared" ref="J2:J7" si="0">P2*I2*G2</f>
        <v>6</v>
      </c>
      <c r="K2" s="7">
        <f t="shared" ref="K2:K7" si="1">G2/H2</f>
        <v>1</v>
      </c>
      <c r="L2">
        <f t="shared" ref="L2:L7" si="2">N2/H2</f>
        <v>0.66666666666666674</v>
      </c>
      <c r="M2">
        <v>1.5</v>
      </c>
      <c r="N2">
        <f t="shared" ref="N2:N7" si="3">G2/M2</f>
        <v>3.3333333333333335</v>
      </c>
      <c r="O2">
        <v>0.16129032258064516</v>
      </c>
      <c r="P2">
        <v>1</v>
      </c>
      <c r="Q2">
        <v>0</v>
      </c>
      <c r="R2">
        <v>0.05</v>
      </c>
    </row>
    <row r="3" spans="1:72" x14ac:dyDescent="0.25">
      <c r="A3" t="s">
        <v>30</v>
      </c>
      <c r="B3">
        <v>2017</v>
      </c>
      <c r="C3" t="s">
        <v>19</v>
      </c>
      <c r="D3" t="s">
        <v>4</v>
      </c>
      <c r="E3" t="s">
        <v>8</v>
      </c>
      <c r="F3" t="s">
        <v>41</v>
      </c>
      <c r="G3">
        <v>10</v>
      </c>
      <c r="H3">
        <v>10</v>
      </c>
      <c r="I3">
        <v>1.1000000000000001</v>
      </c>
      <c r="J3">
        <f t="shared" si="0"/>
        <v>11</v>
      </c>
      <c r="K3" s="7">
        <f t="shared" si="1"/>
        <v>1</v>
      </c>
      <c r="L3">
        <f>N3/H3</f>
        <v>0.66666666666666674</v>
      </c>
      <c r="M3">
        <v>1.5</v>
      </c>
      <c r="N3">
        <f t="shared" si="3"/>
        <v>6.666666666666667</v>
      </c>
      <c r="O3">
        <v>0.32258064516129031</v>
      </c>
      <c r="P3">
        <v>1</v>
      </c>
      <c r="Q3">
        <v>0</v>
      </c>
      <c r="R3">
        <v>0.1</v>
      </c>
    </row>
    <row r="4" spans="1:72" s="6" customFormat="1" x14ac:dyDescent="0.25">
      <c r="A4" s="6" t="s">
        <v>30</v>
      </c>
      <c r="B4" s="6">
        <v>2017</v>
      </c>
      <c r="C4" s="6" t="s">
        <v>19</v>
      </c>
      <c r="D4" s="6" t="s">
        <v>5</v>
      </c>
      <c r="E4" s="6" t="s">
        <v>7</v>
      </c>
      <c r="F4" s="6" t="s">
        <v>40</v>
      </c>
      <c r="G4" s="6">
        <v>0</v>
      </c>
      <c r="H4" s="6">
        <v>0</v>
      </c>
      <c r="I4" s="6">
        <v>2</v>
      </c>
      <c r="J4" s="6">
        <f t="shared" si="0"/>
        <v>0</v>
      </c>
      <c r="K4" s="7"/>
      <c r="L4" s="6">
        <f>L5</f>
        <v>0.66666666666666674</v>
      </c>
      <c r="M4" s="6">
        <v>1.2</v>
      </c>
      <c r="N4" s="6">
        <f>G4/M4</f>
        <v>0</v>
      </c>
      <c r="O4" s="6">
        <v>0</v>
      </c>
      <c r="P4" s="6">
        <v>1</v>
      </c>
      <c r="Q4" s="6">
        <v>0</v>
      </c>
      <c r="R4" s="6">
        <v>0.03</v>
      </c>
    </row>
    <row r="5" spans="1:72" x14ac:dyDescent="0.25">
      <c r="A5" t="s">
        <v>30</v>
      </c>
      <c r="B5">
        <v>2017</v>
      </c>
      <c r="C5" t="s">
        <v>19</v>
      </c>
      <c r="D5" t="s">
        <v>5</v>
      </c>
      <c r="E5" t="s">
        <v>8</v>
      </c>
      <c r="F5" t="s">
        <v>41</v>
      </c>
      <c r="G5">
        <v>4</v>
      </c>
      <c r="H5">
        <v>5</v>
      </c>
      <c r="I5">
        <v>2</v>
      </c>
      <c r="J5">
        <f t="shared" si="0"/>
        <v>8</v>
      </c>
      <c r="K5" s="7">
        <f>G5/H5</f>
        <v>0.8</v>
      </c>
      <c r="L5">
        <f>N5/H5</f>
        <v>0.66666666666666674</v>
      </c>
      <c r="M5">
        <v>1.2</v>
      </c>
      <c r="N5">
        <f>G5/M5</f>
        <v>3.3333333333333335</v>
      </c>
      <c r="O5">
        <v>0.12903225806451599</v>
      </c>
      <c r="P5">
        <v>1</v>
      </c>
      <c r="Q5">
        <v>0</v>
      </c>
      <c r="R5">
        <v>0.05</v>
      </c>
    </row>
    <row r="6" spans="1:72" x14ac:dyDescent="0.25">
      <c r="A6" t="s">
        <v>30</v>
      </c>
      <c r="B6">
        <v>2017</v>
      </c>
      <c r="C6" t="s">
        <v>19</v>
      </c>
      <c r="D6" t="s">
        <v>6</v>
      </c>
      <c r="E6" t="s">
        <v>7</v>
      </c>
      <c r="F6" t="s">
        <v>40</v>
      </c>
      <c r="G6">
        <v>5</v>
      </c>
      <c r="H6">
        <v>10</v>
      </c>
      <c r="I6">
        <v>1</v>
      </c>
      <c r="J6">
        <f t="shared" si="0"/>
        <v>5</v>
      </c>
      <c r="K6" s="7">
        <f>G6/H6</f>
        <v>0.5</v>
      </c>
      <c r="L6">
        <f t="shared" si="2"/>
        <v>0.5</v>
      </c>
      <c r="M6">
        <v>1</v>
      </c>
      <c r="N6">
        <f t="shared" si="3"/>
        <v>5</v>
      </c>
      <c r="O6">
        <v>0.16129032258064516</v>
      </c>
      <c r="P6">
        <v>1</v>
      </c>
      <c r="Q6">
        <v>0</v>
      </c>
      <c r="R6">
        <v>0.1</v>
      </c>
    </row>
    <row r="7" spans="1:72" x14ac:dyDescent="0.25">
      <c r="A7" t="s">
        <v>30</v>
      </c>
      <c r="B7">
        <v>2017</v>
      </c>
      <c r="C7" t="s">
        <v>19</v>
      </c>
      <c r="D7" t="s">
        <v>6</v>
      </c>
      <c r="E7" t="s">
        <v>8</v>
      </c>
      <c r="F7" t="s">
        <v>41</v>
      </c>
      <c r="G7">
        <v>5</v>
      </c>
      <c r="H7">
        <v>10</v>
      </c>
      <c r="I7">
        <v>1</v>
      </c>
      <c r="J7">
        <f t="shared" si="0"/>
        <v>5</v>
      </c>
      <c r="K7" s="7">
        <f t="shared" si="1"/>
        <v>0.5</v>
      </c>
      <c r="L7">
        <f t="shared" si="2"/>
        <v>0.5</v>
      </c>
      <c r="M7">
        <v>1</v>
      </c>
      <c r="N7">
        <f t="shared" si="3"/>
        <v>5</v>
      </c>
      <c r="O7">
        <v>0.16129032258064516</v>
      </c>
      <c r="P7">
        <v>1</v>
      </c>
      <c r="Q7">
        <v>0</v>
      </c>
      <c r="R7">
        <v>0.1</v>
      </c>
    </row>
    <row r="9" spans="1:72" x14ac:dyDescent="0.25">
      <c r="A9" t="s">
        <v>29</v>
      </c>
      <c r="B9" t="s">
        <v>25</v>
      </c>
      <c r="C9" t="s">
        <v>18</v>
      </c>
      <c r="D9" t="s">
        <v>0</v>
      </c>
      <c r="E9" t="s">
        <v>1</v>
      </c>
      <c r="F9" t="s">
        <v>39</v>
      </c>
      <c r="G9" s="3" t="s">
        <v>35</v>
      </c>
      <c r="H9" t="s">
        <v>27</v>
      </c>
      <c r="I9" t="s">
        <v>36</v>
      </c>
      <c r="J9" s="1" t="s">
        <v>15</v>
      </c>
      <c r="K9" t="s">
        <v>33</v>
      </c>
      <c r="L9" t="s">
        <v>34</v>
      </c>
      <c r="M9" t="s">
        <v>37</v>
      </c>
      <c r="N9" t="s">
        <v>47</v>
      </c>
      <c r="O9" s="1" t="s">
        <v>28</v>
      </c>
      <c r="P9" t="s">
        <v>21</v>
      </c>
      <c r="Q9" t="s">
        <v>22</v>
      </c>
      <c r="R9" s="2" t="s">
        <v>23</v>
      </c>
      <c r="S9" t="s">
        <v>48</v>
      </c>
      <c r="T9" s="1" t="s">
        <v>57</v>
      </c>
      <c r="U9" t="s">
        <v>56</v>
      </c>
      <c r="V9" t="s">
        <v>45</v>
      </c>
      <c r="W9" t="s">
        <v>51</v>
      </c>
      <c r="X9" t="s">
        <v>49</v>
      </c>
      <c r="Y9" s="4" t="s">
        <v>24</v>
      </c>
      <c r="Z9" s="1" t="s">
        <v>32</v>
      </c>
      <c r="AA9" t="s">
        <v>14</v>
      </c>
      <c r="AB9" t="s">
        <v>44</v>
      </c>
      <c r="AC9" s="1" t="s">
        <v>38</v>
      </c>
      <c r="AD9" t="s">
        <v>42</v>
      </c>
      <c r="AE9" t="s">
        <v>46</v>
      </c>
    </row>
    <row r="10" spans="1:72" x14ac:dyDescent="0.25">
      <c r="A10" t="s">
        <v>31</v>
      </c>
      <c r="B10">
        <v>2018</v>
      </c>
      <c r="C10" t="s">
        <v>19</v>
      </c>
      <c r="D10" t="s">
        <v>4</v>
      </c>
      <c r="E10" t="s">
        <v>7</v>
      </c>
      <c r="F10" t="s">
        <v>40</v>
      </c>
      <c r="G10" s="3">
        <f>1.15</f>
        <v>1.1499999999999999</v>
      </c>
      <c r="H10">
        <f>SUM(G$2:G$7)</f>
        <v>29</v>
      </c>
      <c r="I10">
        <f t="shared" ref="I10:I14" si="4">(G10*H10)-H10</f>
        <v>4.3499999999999943</v>
      </c>
      <c r="J10" s="1">
        <v>0.1</v>
      </c>
      <c r="K10">
        <f t="shared" ref="K10:K15" si="5">J10+O2</f>
        <v>0.26129032258064516</v>
      </c>
      <c r="L10">
        <f>K10*(1/SUM(K$10:K$15))</f>
        <v>0.14235500878734622</v>
      </c>
      <c r="M10">
        <f>(L10*I10)</f>
        <v>0.61924428822495525</v>
      </c>
      <c r="N10">
        <f>G2+M10</f>
        <v>5.6192442882249551</v>
      </c>
      <c r="O10" s="1">
        <v>1.0999999999999999E-2</v>
      </c>
      <c r="P10">
        <f t="shared" ref="P10:P15" si="6">M2+O10</f>
        <v>1.5109999999999999</v>
      </c>
      <c r="Q10">
        <f>N10/P10</f>
        <v>3.7188909915453046</v>
      </c>
      <c r="R10" s="2">
        <f>L2</f>
        <v>0.66666666666666674</v>
      </c>
      <c r="S10">
        <f t="shared" ref="S10:S15" si="7">Q10/R10</f>
        <v>5.5783364873179559</v>
      </c>
      <c r="T10" s="1">
        <v>1E-4</v>
      </c>
      <c r="U10">
        <f t="shared" ref="U10:U15" si="8">R2+T10</f>
        <v>5.0100000000000006E-2</v>
      </c>
      <c r="V10">
        <f t="shared" ref="V10:V15" si="9">H2*U10</f>
        <v>0.25050000000000006</v>
      </c>
      <c r="W10">
        <f t="shared" ref="W10:W15" si="10">H2-V10+Q2</f>
        <v>4.7495000000000003</v>
      </c>
      <c r="X10">
        <f t="shared" ref="X10:X15" si="11">S10-W10</f>
        <v>0.82883648731795567</v>
      </c>
      <c r="Y10" s="4">
        <f>IF(X10&lt;0,X10,0)</f>
        <v>0</v>
      </c>
      <c r="Z10" s="1">
        <v>1.0833333333333299</v>
      </c>
      <c r="AA10">
        <f t="shared" ref="AA10:AA15" si="12">Z10*I2</f>
        <v>1.2999999999999958</v>
      </c>
      <c r="AB10">
        <f t="shared" ref="AB10:AB15" si="13">(X10*AA10+(W10*I2))/(S10)</f>
        <v>1.2148581300034917</v>
      </c>
      <c r="AC10" s="1">
        <v>0</v>
      </c>
      <c r="AD10">
        <f t="shared" ref="AD10:AD15" si="14">P2+AC10</f>
        <v>1</v>
      </c>
      <c r="AE10">
        <f t="shared" ref="AE10:AE15" si="15">AB10*N10*AD10</f>
        <v>6.8265846080257706</v>
      </c>
      <c r="BT10" t="s">
        <v>26</v>
      </c>
    </row>
    <row r="11" spans="1:72" x14ac:dyDescent="0.25">
      <c r="A11" t="s">
        <v>31</v>
      </c>
      <c r="B11">
        <v>2018</v>
      </c>
      <c r="C11" t="s">
        <v>19</v>
      </c>
      <c r="D11" t="s">
        <v>4</v>
      </c>
      <c r="E11" t="s">
        <v>8</v>
      </c>
      <c r="F11" t="s">
        <v>41</v>
      </c>
      <c r="G11">
        <f>G10</f>
        <v>1.1499999999999999</v>
      </c>
      <c r="H11">
        <f t="shared" ref="H11:H15" si="16">SUM(G$2:G$7)</f>
        <v>29</v>
      </c>
      <c r="I11">
        <f>(G11*H11)-H11</f>
        <v>4.3499999999999943</v>
      </c>
      <c r="J11" s="1">
        <v>0.2</v>
      </c>
      <c r="K11">
        <f t="shared" si="5"/>
        <v>0.52258064516129032</v>
      </c>
      <c r="L11">
        <f>K11*(1/SUM(K$10:K$15))</f>
        <v>0.28471001757469244</v>
      </c>
      <c r="M11">
        <f>(L11*I11)</f>
        <v>1.2384885764499105</v>
      </c>
      <c r="N11">
        <f t="shared" ref="N11:N15" si="17">G3+M11</f>
        <v>11.23848857644991</v>
      </c>
      <c r="O11" s="1"/>
      <c r="P11">
        <f t="shared" si="6"/>
        <v>1.5</v>
      </c>
      <c r="Q11">
        <f>N11/P11</f>
        <v>7.4923257176332738</v>
      </c>
      <c r="R11" s="2">
        <v>0.66666666666666674</v>
      </c>
      <c r="S11">
        <f t="shared" si="7"/>
        <v>11.23848857644991</v>
      </c>
      <c r="T11" s="1">
        <v>1E-4</v>
      </c>
      <c r="U11">
        <f t="shared" si="8"/>
        <v>0.10010000000000001</v>
      </c>
      <c r="V11">
        <f t="shared" si="9"/>
        <v>1.0010000000000001</v>
      </c>
      <c r="W11">
        <f>H3-V11+Q3</f>
        <v>8.9990000000000006</v>
      </c>
      <c r="X11">
        <f>S11-W11</f>
        <v>2.2394885764499097</v>
      </c>
      <c r="Y11" s="4">
        <f t="shared" ref="Y11:Y15" si="18">IF(X11&lt;0,X11,0)</f>
        <v>0</v>
      </c>
      <c r="Z11" s="1">
        <v>1.0909090909090908</v>
      </c>
      <c r="AA11">
        <f t="shared" si="12"/>
        <v>1.2</v>
      </c>
      <c r="AB11">
        <f t="shared" si="13"/>
        <v>1.1199269551347208</v>
      </c>
      <c r="AC11" s="1">
        <v>0</v>
      </c>
      <c r="AD11">
        <f t="shared" si="14"/>
        <v>1</v>
      </c>
      <c r="AE11">
        <f t="shared" si="15"/>
        <v>12.586286291739892</v>
      </c>
    </row>
    <row r="12" spans="1:72" x14ac:dyDescent="0.25">
      <c r="A12" t="s">
        <v>31</v>
      </c>
      <c r="B12">
        <v>2018</v>
      </c>
      <c r="C12" t="s">
        <v>19</v>
      </c>
      <c r="D12" t="s">
        <v>5</v>
      </c>
      <c r="E12" t="s">
        <v>7</v>
      </c>
      <c r="F12" t="s">
        <v>40</v>
      </c>
      <c r="G12">
        <f>G11</f>
        <v>1.1499999999999999</v>
      </c>
      <c r="H12">
        <f>SUM(G$2:G$7)</f>
        <v>29</v>
      </c>
      <c r="I12">
        <f t="shared" si="4"/>
        <v>4.3499999999999943</v>
      </c>
      <c r="J12" s="1">
        <v>0.1</v>
      </c>
      <c r="K12">
        <f>J12+O4</f>
        <v>0.1</v>
      </c>
      <c r="L12">
        <f t="shared" ref="L12:L15" si="19">K12*(1/SUM(K$10:K$15))</f>
        <v>5.4481546572934969E-2</v>
      </c>
      <c r="M12">
        <f>(L12*I12)</f>
        <v>0.23699472759226681</v>
      </c>
      <c r="N12">
        <f>G4+M12</f>
        <v>0.23699472759226681</v>
      </c>
      <c r="O12" s="1"/>
      <c r="P12">
        <f t="shared" si="6"/>
        <v>1.2</v>
      </c>
      <c r="Q12">
        <f>N12/P12</f>
        <v>0.19749560632688901</v>
      </c>
      <c r="R12" s="2">
        <f>L4</f>
        <v>0.66666666666666674</v>
      </c>
      <c r="S12">
        <f t="shared" si="7"/>
        <v>0.29624340949033345</v>
      </c>
      <c r="T12" s="1">
        <v>1E-4</v>
      </c>
      <c r="U12">
        <f t="shared" si="8"/>
        <v>3.0099999999999998E-2</v>
      </c>
      <c r="V12">
        <f t="shared" si="9"/>
        <v>0</v>
      </c>
      <c r="W12">
        <f t="shared" si="10"/>
        <v>0</v>
      </c>
      <c r="X12">
        <f t="shared" si="11"/>
        <v>0.29624340949033345</v>
      </c>
      <c r="Y12" s="4">
        <f t="shared" si="18"/>
        <v>0</v>
      </c>
      <c r="Z12" s="1">
        <v>1.05</v>
      </c>
      <c r="AA12">
        <f t="shared" si="12"/>
        <v>2.1</v>
      </c>
      <c r="AB12">
        <f t="shared" si="13"/>
        <v>2.1</v>
      </c>
      <c r="AC12" s="1">
        <v>0</v>
      </c>
      <c r="AD12">
        <f t="shared" si="14"/>
        <v>1</v>
      </c>
      <c r="AE12">
        <f t="shared" si="15"/>
        <v>0.4976889279437603</v>
      </c>
    </row>
    <row r="13" spans="1:72" x14ac:dyDescent="0.25">
      <c r="A13" t="s">
        <v>31</v>
      </c>
      <c r="B13">
        <v>2018</v>
      </c>
      <c r="C13" t="s">
        <v>19</v>
      </c>
      <c r="D13" t="s">
        <v>5</v>
      </c>
      <c r="E13" t="s">
        <v>8</v>
      </c>
      <c r="F13" t="s">
        <v>41</v>
      </c>
      <c r="G13">
        <f t="shared" ref="G13:G14" si="20">G12</f>
        <v>1.1499999999999999</v>
      </c>
      <c r="H13">
        <f t="shared" si="16"/>
        <v>29</v>
      </c>
      <c r="I13">
        <f>(G13*H13)-H13</f>
        <v>4.3499999999999943</v>
      </c>
      <c r="J13" s="1">
        <v>0.5</v>
      </c>
      <c r="K13">
        <f t="shared" si="5"/>
        <v>0.62903225806451601</v>
      </c>
      <c r="L13">
        <f t="shared" si="19"/>
        <v>0.34270650263620378</v>
      </c>
      <c r="M13">
        <f t="shared" ref="M13" si="21">(L13*I13)</f>
        <v>1.4907732864674845</v>
      </c>
      <c r="N13">
        <f t="shared" si="17"/>
        <v>5.4907732864674843</v>
      </c>
      <c r="O13" s="1"/>
      <c r="P13">
        <f t="shared" si="6"/>
        <v>1.2</v>
      </c>
      <c r="Q13">
        <f>N13/P13</f>
        <v>4.5756444053895704</v>
      </c>
      <c r="R13" s="2">
        <v>0.66666666666666674</v>
      </c>
      <c r="S13">
        <f t="shared" si="7"/>
        <v>6.8634666080843552</v>
      </c>
      <c r="T13" s="1">
        <v>1E-4</v>
      </c>
      <c r="U13">
        <f t="shared" si="8"/>
        <v>5.0100000000000006E-2</v>
      </c>
      <c r="V13">
        <f t="shared" si="9"/>
        <v>0.25050000000000006</v>
      </c>
      <c r="W13">
        <f t="shared" si="10"/>
        <v>4.7495000000000003</v>
      </c>
      <c r="X13">
        <f t="shared" si="11"/>
        <v>2.1139666080843549</v>
      </c>
      <c r="Y13" s="4">
        <f t="shared" si="18"/>
        <v>0</v>
      </c>
      <c r="Z13" s="1">
        <v>1.05</v>
      </c>
      <c r="AA13">
        <f t="shared" si="12"/>
        <v>2.1</v>
      </c>
      <c r="AB13">
        <f t="shared" si="13"/>
        <v>2.0308002752660639</v>
      </c>
      <c r="AC13" s="1">
        <v>0</v>
      </c>
      <c r="AD13">
        <f t="shared" si="14"/>
        <v>1</v>
      </c>
      <c r="AE13">
        <f t="shared" si="15"/>
        <v>11.150663901581717</v>
      </c>
    </row>
    <row r="14" spans="1:72" x14ac:dyDescent="0.25">
      <c r="A14" t="s">
        <v>31</v>
      </c>
      <c r="B14">
        <v>2018</v>
      </c>
      <c r="C14" t="s">
        <v>19</v>
      </c>
      <c r="D14" t="s">
        <v>6</v>
      </c>
      <c r="E14" t="s">
        <v>7</v>
      </c>
      <c r="F14" t="s">
        <v>40</v>
      </c>
      <c r="G14">
        <f t="shared" si="20"/>
        <v>1.1499999999999999</v>
      </c>
      <c r="H14">
        <f t="shared" si="16"/>
        <v>29</v>
      </c>
      <c r="I14">
        <f t="shared" si="4"/>
        <v>4.3499999999999943</v>
      </c>
      <c r="J14" s="1">
        <v>0</v>
      </c>
      <c r="K14">
        <f t="shared" si="5"/>
        <v>0.16129032258064516</v>
      </c>
      <c r="L14">
        <f>K14*(1/SUM(K$10:K$15))</f>
        <v>8.7873462214411238E-2</v>
      </c>
      <c r="M14">
        <f>(L14*I14)</f>
        <v>0.38224956063268839</v>
      </c>
      <c r="N14">
        <f t="shared" si="17"/>
        <v>5.3822495606326886</v>
      </c>
      <c r="O14" s="1"/>
      <c r="P14">
        <f t="shared" si="6"/>
        <v>1</v>
      </c>
      <c r="Q14">
        <f t="shared" ref="Q14:Q15" si="22">N14/P14</f>
        <v>5.3822495606326886</v>
      </c>
      <c r="R14" s="2">
        <v>0.5</v>
      </c>
      <c r="S14">
        <f t="shared" si="7"/>
        <v>10.764499121265377</v>
      </c>
      <c r="T14" s="1">
        <v>1E-4</v>
      </c>
      <c r="U14">
        <f t="shared" si="8"/>
        <v>0.10010000000000001</v>
      </c>
      <c r="V14">
        <f t="shared" si="9"/>
        <v>1.0010000000000001</v>
      </c>
      <c r="W14">
        <f t="shared" si="10"/>
        <v>8.9990000000000006</v>
      </c>
      <c r="X14">
        <f t="shared" si="11"/>
        <v>1.7654991212653766</v>
      </c>
      <c r="Y14" s="4">
        <f t="shared" si="18"/>
        <v>0</v>
      </c>
      <c r="Z14" s="1">
        <v>1.1000000000000001</v>
      </c>
      <c r="AA14">
        <f t="shared" si="12"/>
        <v>1.1000000000000001</v>
      </c>
      <c r="AB14">
        <f t="shared" si="13"/>
        <v>1.0164011265306123</v>
      </c>
      <c r="AC14" s="1">
        <v>0</v>
      </c>
      <c r="AD14">
        <f t="shared" si="14"/>
        <v>1</v>
      </c>
      <c r="AE14">
        <f t="shared" si="15"/>
        <v>5.4705245166959582</v>
      </c>
    </row>
    <row r="15" spans="1:72" x14ac:dyDescent="0.25">
      <c r="A15" t="s">
        <v>31</v>
      </c>
      <c r="B15">
        <v>2018</v>
      </c>
      <c r="C15" t="s">
        <v>19</v>
      </c>
      <c r="D15" t="s">
        <v>6</v>
      </c>
      <c r="E15" t="s">
        <v>8</v>
      </c>
      <c r="F15" t="s">
        <v>41</v>
      </c>
      <c r="G15">
        <f>G14</f>
        <v>1.1499999999999999</v>
      </c>
      <c r="H15">
        <f t="shared" si="16"/>
        <v>29</v>
      </c>
      <c r="I15" t="s">
        <v>59</v>
      </c>
      <c r="J15" s="1">
        <v>0</v>
      </c>
      <c r="K15">
        <f t="shared" si="5"/>
        <v>0.16129032258064516</v>
      </c>
      <c r="L15">
        <f t="shared" si="19"/>
        <v>8.7873462214411238E-2</v>
      </c>
      <c r="M15">
        <f>(L15*H15)</f>
        <v>2.5483304042179258</v>
      </c>
      <c r="N15">
        <f t="shared" si="17"/>
        <v>7.5483304042179258</v>
      </c>
      <c r="O15" s="1"/>
      <c r="P15">
        <f t="shared" si="6"/>
        <v>1</v>
      </c>
      <c r="Q15">
        <f t="shared" si="22"/>
        <v>7.5483304042179258</v>
      </c>
      <c r="R15" s="2">
        <v>0.5</v>
      </c>
      <c r="S15">
        <f t="shared" si="7"/>
        <v>15.096660808435852</v>
      </c>
      <c r="T15" s="1">
        <v>1E-4</v>
      </c>
      <c r="U15">
        <f t="shared" si="8"/>
        <v>0.10010000000000001</v>
      </c>
      <c r="V15">
        <f t="shared" si="9"/>
        <v>1.0010000000000001</v>
      </c>
      <c r="W15">
        <f t="shared" si="10"/>
        <v>8.9990000000000006</v>
      </c>
      <c r="X15">
        <f t="shared" si="11"/>
        <v>6.097660808435851</v>
      </c>
      <c r="Y15" s="4">
        <f t="shared" si="18"/>
        <v>0</v>
      </c>
      <c r="Z15" s="1">
        <v>1.1000000000000001</v>
      </c>
      <c r="AA15">
        <f t="shared" si="12"/>
        <v>1.1000000000000001</v>
      </c>
      <c r="AB15">
        <f t="shared" si="13"/>
        <v>1.0403907916181607</v>
      </c>
      <c r="AC15" s="1">
        <v>0</v>
      </c>
      <c r="AD15">
        <f t="shared" si="14"/>
        <v>1</v>
      </c>
      <c r="AE15">
        <f t="shared" si="15"/>
        <v>7.853213444639719</v>
      </c>
    </row>
    <row r="17" spans="1:57" x14ac:dyDescent="0.25">
      <c r="A17" t="s">
        <v>29</v>
      </c>
      <c r="B17" t="s">
        <v>25</v>
      </c>
      <c r="C17" t="s">
        <v>18</v>
      </c>
      <c r="D17" t="s">
        <v>0</v>
      </c>
      <c r="E17" t="s">
        <v>1</v>
      </c>
      <c r="F17" t="s">
        <v>39</v>
      </c>
      <c r="G17" t="s">
        <v>9</v>
      </c>
      <c r="H17" t="s">
        <v>2</v>
      </c>
      <c r="I17" t="s">
        <v>11</v>
      </c>
      <c r="J17" t="s">
        <v>3</v>
      </c>
      <c r="K17" s="7" t="s">
        <v>55</v>
      </c>
      <c r="L17" s="5" t="s">
        <v>53</v>
      </c>
      <c r="M17" t="s">
        <v>16</v>
      </c>
      <c r="N17" t="s">
        <v>20</v>
      </c>
      <c r="O17" t="s">
        <v>17</v>
      </c>
      <c r="P17" t="s">
        <v>42</v>
      </c>
      <c r="Q17" t="s">
        <v>50</v>
      </c>
      <c r="R17" t="s">
        <v>58</v>
      </c>
    </row>
    <row r="18" spans="1:57" x14ac:dyDescent="0.25">
      <c r="A18" t="s">
        <v>30</v>
      </c>
      <c r="B18">
        <v>2018</v>
      </c>
      <c r="C18" t="s">
        <v>19</v>
      </c>
      <c r="D18" t="s">
        <v>4</v>
      </c>
      <c r="E18" t="s">
        <v>7</v>
      </c>
      <c r="F18" t="s">
        <v>40</v>
      </c>
      <c r="G18">
        <f t="shared" ref="G18:G23" si="23">N10</f>
        <v>5.6192442882249551</v>
      </c>
      <c r="H18">
        <f t="shared" ref="H18:H23" si="24">S10</f>
        <v>5.5783364873179559</v>
      </c>
      <c r="I18">
        <f t="shared" ref="I18:I23" si="25">AB10</f>
        <v>1.2148581300034917</v>
      </c>
      <c r="J18">
        <f>AE10</f>
        <v>6.8265846080257706</v>
      </c>
      <c r="K18" s="7">
        <v>1</v>
      </c>
      <c r="L18" s="5">
        <f>N18/H18</f>
        <v>0.66666666666666674</v>
      </c>
      <c r="M18">
        <f t="shared" ref="M18:N22" si="26">P10</f>
        <v>1.5109999999999999</v>
      </c>
      <c r="N18">
        <f>Q10</f>
        <v>3.7188909915453046</v>
      </c>
      <c r="O18">
        <f t="shared" ref="O18:O23" si="27">L10</f>
        <v>0.14235500878734622</v>
      </c>
      <c r="P18">
        <v>1</v>
      </c>
      <c r="Q18">
        <f t="shared" ref="Q18:Q23" si="28">Y10</f>
        <v>0</v>
      </c>
      <c r="R18">
        <f t="shared" ref="R18:R23" si="29">V10</f>
        <v>0.25050000000000006</v>
      </c>
    </row>
    <row r="19" spans="1:57" x14ac:dyDescent="0.25">
      <c r="A19" t="s">
        <v>30</v>
      </c>
      <c r="B19">
        <v>2018</v>
      </c>
      <c r="C19" t="s">
        <v>19</v>
      </c>
      <c r="D19" t="s">
        <v>4</v>
      </c>
      <c r="E19" t="s">
        <v>8</v>
      </c>
      <c r="F19" t="s">
        <v>41</v>
      </c>
      <c r="G19">
        <f t="shared" si="23"/>
        <v>11.23848857644991</v>
      </c>
      <c r="H19">
        <f t="shared" si="24"/>
        <v>11.23848857644991</v>
      </c>
      <c r="I19">
        <f t="shared" si="25"/>
        <v>1.1199269551347208</v>
      </c>
      <c r="J19">
        <f t="shared" ref="J19:J23" si="30">AE11</f>
        <v>12.586286291739892</v>
      </c>
      <c r="K19" s="7">
        <v>1</v>
      </c>
      <c r="L19" s="5">
        <f>N19/H19</f>
        <v>0.66666666666666674</v>
      </c>
      <c r="M19">
        <f>P11</f>
        <v>1.5</v>
      </c>
      <c r="N19">
        <f t="shared" si="26"/>
        <v>7.4923257176332738</v>
      </c>
      <c r="O19">
        <f t="shared" si="27"/>
        <v>0.28471001757469244</v>
      </c>
      <c r="P19">
        <v>1</v>
      </c>
      <c r="Q19">
        <f t="shared" si="28"/>
        <v>0</v>
      </c>
      <c r="R19">
        <f t="shared" si="29"/>
        <v>1.0010000000000001</v>
      </c>
    </row>
    <row r="20" spans="1:57" x14ac:dyDescent="0.25">
      <c r="A20" t="s">
        <v>30</v>
      </c>
      <c r="B20">
        <v>2018</v>
      </c>
      <c r="C20" t="s">
        <v>19</v>
      </c>
      <c r="D20" t="s">
        <v>5</v>
      </c>
      <c r="E20" t="s">
        <v>7</v>
      </c>
      <c r="F20" t="s">
        <v>40</v>
      </c>
      <c r="G20">
        <f t="shared" si="23"/>
        <v>0.23699472759226681</v>
      </c>
      <c r="H20">
        <f t="shared" si="24"/>
        <v>0.29624340949033345</v>
      </c>
      <c r="I20">
        <f t="shared" si="25"/>
        <v>2.1</v>
      </c>
      <c r="J20">
        <f t="shared" si="30"/>
        <v>0.4976889279437603</v>
      </c>
      <c r="K20" s="7">
        <v>0.66666666666666663</v>
      </c>
      <c r="L20" s="5">
        <f>N20/H20</f>
        <v>0.66666666666666674</v>
      </c>
      <c r="M20">
        <f t="shared" si="26"/>
        <v>1.2</v>
      </c>
      <c r="N20">
        <f>Q12</f>
        <v>0.19749560632688901</v>
      </c>
      <c r="O20">
        <f t="shared" si="27"/>
        <v>5.4481546572934969E-2</v>
      </c>
      <c r="P20">
        <v>1</v>
      </c>
      <c r="Q20">
        <f t="shared" si="28"/>
        <v>0</v>
      </c>
      <c r="R20">
        <f t="shared" si="29"/>
        <v>0</v>
      </c>
    </row>
    <row r="21" spans="1:57" x14ac:dyDescent="0.25">
      <c r="A21" t="s">
        <v>30</v>
      </c>
      <c r="B21">
        <v>2018</v>
      </c>
      <c r="C21" t="s">
        <v>19</v>
      </c>
      <c r="D21" t="s">
        <v>5</v>
      </c>
      <c r="E21" t="s">
        <v>8</v>
      </c>
      <c r="F21" t="s">
        <v>41</v>
      </c>
      <c r="G21">
        <f t="shared" si="23"/>
        <v>5.4907732864674843</v>
      </c>
      <c r="H21">
        <f t="shared" si="24"/>
        <v>6.8634666080843552</v>
      </c>
      <c r="I21">
        <f t="shared" si="25"/>
        <v>2.0308002752660639</v>
      </c>
      <c r="J21">
        <f t="shared" si="30"/>
        <v>11.150663901581717</v>
      </c>
      <c r="K21" s="7">
        <v>0.8</v>
      </c>
      <c r="L21" s="5">
        <f>N21/H21</f>
        <v>0.66666666666666674</v>
      </c>
      <c r="M21">
        <f t="shared" si="26"/>
        <v>1.2</v>
      </c>
      <c r="N21">
        <f t="shared" si="26"/>
        <v>4.5756444053895704</v>
      </c>
      <c r="O21">
        <f t="shared" si="27"/>
        <v>0.34270650263620378</v>
      </c>
      <c r="P21">
        <v>1</v>
      </c>
      <c r="Q21">
        <f t="shared" si="28"/>
        <v>0</v>
      </c>
      <c r="R21">
        <f t="shared" si="29"/>
        <v>0.25050000000000006</v>
      </c>
    </row>
    <row r="22" spans="1:57" x14ac:dyDescent="0.25">
      <c r="A22" t="s">
        <v>30</v>
      </c>
      <c r="B22">
        <v>2018</v>
      </c>
      <c r="C22" t="s">
        <v>19</v>
      </c>
      <c r="D22" t="s">
        <v>6</v>
      </c>
      <c r="E22" t="s">
        <v>7</v>
      </c>
      <c r="F22" t="s">
        <v>40</v>
      </c>
      <c r="G22">
        <f t="shared" si="23"/>
        <v>5.3822495606326886</v>
      </c>
      <c r="H22">
        <f t="shared" si="24"/>
        <v>10.764499121265377</v>
      </c>
      <c r="I22">
        <f t="shared" si="25"/>
        <v>1.0164011265306123</v>
      </c>
      <c r="J22">
        <f t="shared" si="30"/>
        <v>5.4705245166959582</v>
      </c>
      <c r="K22" s="7">
        <v>0.5</v>
      </c>
      <c r="L22" s="5">
        <f t="shared" ref="L22:L23" si="31">N22/H22</f>
        <v>0.5</v>
      </c>
      <c r="M22">
        <f t="shared" si="26"/>
        <v>1</v>
      </c>
      <c r="N22">
        <f t="shared" si="26"/>
        <v>5.3822495606326886</v>
      </c>
      <c r="O22">
        <f t="shared" si="27"/>
        <v>8.7873462214411238E-2</v>
      </c>
      <c r="P22">
        <v>1</v>
      </c>
      <c r="Q22">
        <f t="shared" si="28"/>
        <v>0</v>
      </c>
      <c r="R22">
        <f t="shared" si="29"/>
        <v>1.0010000000000001</v>
      </c>
    </row>
    <row r="23" spans="1:57" x14ac:dyDescent="0.25">
      <c r="A23" t="s">
        <v>30</v>
      </c>
      <c r="B23">
        <v>2018</v>
      </c>
      <c r="C23" t="s">
        <v>19</v>
      </c>
      <c r="D23" t="s">
        <v>6</v>
      </c>
      <c r="E23" t="s">
        <v>8</v>
      </c>
      <c r="F23" t="s">
        <v>41</v>
      </c>
      <c r="G23">
        <f t="shared" si="23"/>
        <v>7.5483304042179258</v>
      </c>
      <c r="H23">
        <f t="shared" si="24"/>
        <v>15.096660808435852</v>
      </c>
      <c r="I23">
        <f t="shared" si="25"/>
        <v>1.0403907916181607</v>
      </c>
      <c r="J23">
        <f t="shared" si="30"/>
        <v>7.853213444639719</v>
      </c>
      <c r="K23" s="7">
        <v>0.5</v>
      </c>
      <c r="L23" s="5">
        <f t="shared" si="31"/>
        <v>0.5</v>
      </c>
      <c r="M23">
        <f>P15</f>
        <v>1</v>
      </c>
      <c r="N23">
        <f>Q15</f>
        <v>7.5483304042179258</v>
      </c>
      <c r="O23">
        <f t="shared" si="27"/>
        <v>8.7873462214411238E-2</v>
      </c>
      <c r="P23">
        <v>1</v>
      </c>
      <c r="Q23">
        <f t="shared" si="28"/>
        <v>0</v>
      </c>
      <c r="R23">
        <f t="shared" si="29"/>
        <v>1.0010000000000001</v>
      </c>
    </row>
    <row r="25" spans="1:57" x14ac:dyDescent="0.25">
      <c r="A25" t="s">
        <v>29</v>
      </c>
      <c r="B25" t="s">
        <v>25</v>
      </c>
      <c r="C25" t="s">
        <v>18</v>
      </c>
      <c r="D25" t="s">
        <v>0</v>
      </c>
      <c r="E25" t="s">
        <v>1</v>
      </c>
      <c r="F25" t="s">
        <v>39</v>
      </c>
      <c r="G25" s="3" t="s">
        <v>35</v>
      </c>
      <c r="H25" t="s">
        <v>27</v>
      </c>
      <c r="I25" t="s">
        <v>36</v>
      </c>
      <c r="J25" s="1" t="s">
        <v>15</v>
      </c>
      <c r="K25" t="s">
        <v>33</v>
      </c>
      <c r="L25" t="s">
        <v>34</v>
      </c>
      <c r="M25" t="s">
        <v>37</v>
      </c>
      <c r="N25" t="s">
        <v>47</v>
      </c>
      <c r="O25" s="1" t="s">
        <v>28</v>
      </c>
      <c r="P25" t="s">
        <v>21</v>
      </c>
      <c r="Q25" t="s">
        <v>22</v>
      </c>
      <c r="R25" s="2" t="s">
        <v>23</v>
      </c>
      <c r="S25" t="s">
        <v>48</v>
      </c>
      <c r="T25" s="1" t="s">
        <v>57</v>
      </c>
      <c r="U25" t="s">
        <v>56</v>
      </c>
      <c r="V25" t="s">
        <v>45</v>
      </c>
      <c r="W25" t="s">
        <v>51</v>
      </c>
      <c r="X25" t="s">
        <v>49</v>
      </c>
      <c r="Y25" s="4" t="s">
        <v>24</v>
      </c>
      <c r="Z25" s="1" t="s">
        <v>32</v>
      </c>
      <c r="AA25" t="s">
        <v>14</v>
      </c>
      <c r="AB25" t="s">
        <v>44</v>
      </c>
      <c r="AC25" s="1" t="s">
        <v>38</v>
      </c>
      <c r="AD25" t="s">
        <v>42</v>
      </c>
      <c r="AE25" t="s">
        <v>46</v>
      </c>
      <c r="AK25" s="3"/>
      <c r="AM25" s="1"/>
      <c r="AR25" s="1"/>
      <c r="AU25" s="2"/>
      <c r="AW25" s="1"/>
      <c r="BA25" s="4"/>
      <c r="BB25" s="1"/>
      <c r="BE25" s="1"/>
    </row>
    <row r="26" spans="1:57" x14ac:dyDescent="0.25">
      <c r="A26" t="s">
        <v>31</v>
      </c>
      <c r="B26">
        <v>2019</v>
      </c>
      <c r="C26" t="s">
        <v>19</v>
      </c>
      <c r="D26" t="s">
        <v>4</v>
      </c>
      <c r="E26" t="s">
        <v>7</v>
      </c>
      <c r="F26" t="s">
        <v>40</v>
      </c>
      <c r="G26" s="3">
        <f>1.15</f>
        <v>1.1499999999999999</v>
      </c>
      <c r="H26">
        <f>SUM(G$18:G$23)</f>
        <v>35.516080843585236</v>
      </c>
      <c r="I26">
        <f t="shared" ref="I26:I31" si="32">(G26*H26)-H26</f>
        <v>5.3274121265377801</v>
      </c>
      <c r="J26" s="1">
        <v>0.1</v>
      </c>
      <c r="K26">
        <f t="shared" ref="K26:K31" si="33">J26+O18</f>
        <v>0.24235500878734623</v>
      </c>
      <c r="L26">
        <f t="shared" ref="L26:L29" si="34">K26*(1/SUM(K$26:K$31))</f>
        <v>0.13464167154852569</v>
      </c>
      <c r="M26">
        <f>(L26*I26)</f>
        <v>0.71729167374493252</v>
      </c>
      <c r="N26">
        <f t="shared" ref="N26:N31" si="35">G18+M26</f>
        <v>6.3365359619698873</v>
      </c>
      <c r="O26" s="1">
        <v>1.0999999999999999E-2</v>
      </c>
      <c r="P26">
        <f t="shared" ref="P26:P31" si="36">M18+O26</f>
        <v>1.5219999999999998</v>
      </c>
      <c r="Q26">
        <f t="shared" ref="Q26:Q31" si="37">N26/P26</f>
        <v>4.1632956386135929</v>
      </c>
      <c r="R26" s="2">
        <f>L18</f>
        <v>0.66666666666666674</v>
      </c>
      <c r="S26">
        <f>Q26/R26</f>
        <v>6.2449434579203889</v>
      </c>
      <c r="T26" s="1">
        <v>1E-4</v>
      </c>
      <c r="U26">
        <f t="shared" ref="U26:U31" si="38">R18+T26</f>
        <v>0.25060000000000004</v>
      </c>
      <c r="V26">
        <f t="shared" ref="V26:V31" si="39">H18*U26</f>
        <v>1.3979311237218801</v>
      </c>
      <c r="W26">
        <f t="shared" ref="W26:W31" si="40">H18-V26+Q18</f>
        <v>4.1804053635960763</v>
      </c>
      <c r="X26">
        <f t="shared" ref="X26:X31" si="41">S26-W26</f>
        <v>2.0645380943243126</v>
      </c>
      <c r="Y26" s="4">
        <f>IF(X26&lt;0,X26,0)</f>
        <v>0</v>
      </c>
      <c r="Z26" s="1">
        <v>1.0833333333333299</v>
      </c>
      <c r="AA26">
        <f t="shared" ref="AA26:AA31" si="42">Z26*I18</f>
        <v>1.3160963075037786</v>
      </c>
      <c r="AB26">
        <f t="shared" ref="AB26:AB31" si="43">(X26*AA26+(W26*I18))/(S26)</f>
        <v>1.2483268195853363</v>
      </c>
      <c r="AC26" s="1">
        <v>0</v>
      </c>
      <c r="AD26">
        <f t="shared" ref="AD26:AD31" si="44">P18+AC26</f>
        <v>1</v>
      </c>
      <c r="AE26">
        <f t="shared" ref="AE26:AE31" si="45">AB26*N26*AD26</f>
        <v>7.9100677845939789</v>
      </c>
      <c r="AK26" s="3"/>
      <c r="AM26" s="1"/>
      <c r="AR26" s="1"/>
      <c r="AU26" s="2"/>
      <c r="AW26" s="1"/>
      <c r="BA26" s="4"/>
      <c r="BB26" s="1"/>
      <c r="BE26" s="1"/>
    </row>
    <row r="27" spans="1:57" x14ac:dyDescent="0.25">
      <c r="A27" t="s">
        <v>31</v>
      </c>
      <c r="B27">
        <v>2019</v>
      </c>
      <c r="C27" t="s">
        <v>19</v>
      </c>
      <c r="D27" t="s">
        <v>4</v>
      </c>
      <c r="E27" t="s">
        <v>8</v>
      </c>
      <c r="F27" t="s">
        <v>41</v>
      </c>
      <c r="G27">
        <f>G26</f>
        <v>1.1499999999999999</v>
      </c>
      <c r="H27">
        <f t="shared" ref="H27:H31" si="46">SUM(G$18:G$23)</f>
        <v>35.516080843585236</v>
      </c>
      <c r="I27">
        <f t="shared" si="32"/>
        <v>5.3274121265377801</v>
      </c>
      <c r="J27" s="1">
        <v>0.2</v>
      </c>
      <c r="K27">
        <f t="shared" si="33"/>
        <v>0.48471001757469245</v>
      </c>
      <c r="L27">
        <f t="shared" si="34"/>
        <v>0.26928334309705138</v>
      </c>
      <c r="M27">
        <f t="shared" ref="M27:M31" si="47">(L27*I27)</f>
        <v>1.434583347489865</v>
      </c>
      <c r="N27">
        <f t="shared" si="35"/>
        <v>12.673071923939775</v>
      </c>
      <c r="O27" s="1"/>
      <c r="P27">
        <f t="shared" si="36"/>
        <v>1.5</v>
      </c>
      <c r="Q27">
        <f t="shared" si="37"/>
        <v>8.4487146159598492</v>
      </c>
      <c r="R27" s="2">
        <v>0.66666666666666674</v>
      </c>
      <c r="S27">
        <f t="shared" ref="S27:S31" si="48">Q27/R27</f>
        <v>12.673071923939773</v>
      </c>
      <c r="T27" s="1">
        <v>1E-4</v>
      </c>
      <c r="U27">
        <f t="shared" si="38"/>
        <v>1.0011000000000001</v>
      </c>
      <c r="V27">
        <f t="shared" si="39"/>
        <v>11.250850913884006</v>
      </c>
      <c r="W27">
        <f t="shared" si="40"/>
        <v>-1.2362337434096204E-2</v>
      </c>
      <c r="X27">
        <f t="shared" si="41"/>
        <v>12.685434261373869</v>
      </c>
      <c r="Y27" s="4">
        <f t="shared" ref="Y27:Y31" si="49">IF(X27&lt;0,X27,0)</f>
        <v>0</v>
      </c>
      <c r="Z27" s="1">
        <v>1.0909090909090908</v>
      </c>
      <c r="AA27">
        <f t="shared" si="42"/>
        <v>1.2217384965106044</v>
      </c>
      <c r="AB27">
        <f t="shared" si="43"/>
        <v>1.2218378117071667</v>
      </c>
      <c r="AC27" s="1">
        <v>0</v>
      </c>
      <c r="AD27">
        <f t="shared" si="44"/>
        <v>1</v>
      </c>
      <c r="AE27">
        <f t="shared" si="45"/>
        <v>15.484438467154106</v>
      </c>
      <c r="AM27" s="1"/>
      <c r="AR27" s="1"/>
      <c r="AU27" s="2"/>
      <c r="AW27" s="1"/>
      <c r="BA27" s="4"/>
      <c r="BB27" s="1"/>
      <c r="BE27" s="1"/>
    </row>
    <row r="28" spans="1:57" x14ac:dyDescent="0.25">
      <c r="A28" t="s">
        <v>31</v>
      </c>
      <c r="B28">
        <v>2019</v>
      </c>
      <c r="C28" t="s">
        <v>19</v>
      </c>
      <c r="D28" t="s">
        <v>5</v>
      </c>
      <c r="E28" t="s">
        <v>7</v>
      </c>
      <c r="F28" t="s">
        <v>40</v>
      </c>
      <c r="G28">
        <f>G27</f>
        <v>1.1499999999999999</v>
      </c>
      <c r="H28">
        <f t="shared" si="46"/>
        <v>35.516080843585236</v>
      </c>
      <c r="I28">
        <f t="shared" si="32"/>
        <v>5.3274121265377801</v>
      </c>
      <c r="J28" s="1">
        <v>0</v>
      </c>
      <c r="K28">
        <f t="shared" si="33"/>
        <v>5.4481546572934969E-2</v>
      </c>
      <c r="L28">
        <f t="shared" si="34"/>
        <v>3.0267525873852761E-2</v>
      </c>
      <c r="M28">
        <f t="shared" si="47"/>
        <v>0.16124758438065923</v>
      </c>
      <c r="N28">
        <f t="shared" si="35"/>
        <v>0.39824231197292603</v>
      </c>
      <c r="O28" s="1"/>
      <c r="P28">
        <f t="shared" si="36"/>
        <v>1.2</v>
      </c>
      <c r="Q28">
        <f t="shared" si="37"/>
        <v>0.33186859331077173</v>
      </c>
      <c r="R28" s="2">
        <v>0.55555555555555558</v>
      </c>
      <c r="S28">
        <f t="shared" si="48"/>
        <v>0.59736346795938911</v>
      </c>
      <c r="T28" s="1">
        <v>1E-4</v>
      </c>
      <c r="U28">
        <f t="shared" si="38"/>
        <v>1E-4</v>
      </c>
      <c r="V28">
        <f t="shared" si="39"/>
        <v>2.9624340949033346E-5</v>
      </c>
      <c r="W28">
        <f t="shared" si="40"/>
        <v>0.2962137851493844</v>
      </c>
      <c r="X28">
        <f t="shared" si="41"/>
        <v>0.3011496828100047</v>
      </c>
      <c r="Y28" s="4">
        <f t="shared" si="49"/>
        <v>0</v>
      </c>
      <c r="Z28" s="1">
        <v>1.05</v>
      </c>
      <c r="AA28">
        <f t="shared" si="42"/>
        <v>2.2050000000000001</v>
      </c>
      <c r="AB28">
        <f t="shared" si="43"/>
        <v>2.1529337972458675</v>
      </c>
      <c r="AC28" s="1">
        <v>0</v>
      </c>
      <c r="AD28">
        <f t="shared" si="44"/>
        <v>1</v>
      </c>
      <c r="AE28">
        <f t="shared" si="45"/>
        <v>0.85738933293984509</v>
      </c>
      <c r="AM28" s="1"/>
      <c r="AR28" s="1"/>
      <c r="AU28" s="2"/>
      <c r="AW28" s="1"/>
      <c r="BA28" s="4"/>
      <c r="BB28" s="1"/>
      <c r="BE28" s="1"/>
    </row>
    <row r="29" spans="1:57" x14ac:dyDescent="0.25">
      <c r="A29" t="s">
        <v>31</v>
      </c>
      <c r="B29">
        <v>2019</v>
      </c>
      <c r="C29" t="s">
        <v>19</v>
      </c>
      <c r="D29" t="s">
        <v>5</v>
      </c>
      <c r="E29" t="s">
        <v>8</v>
      </c>
      <c r="F29" t="s">
        <v>41</v>
      </c>
      <c r="G29">
        <f t="shared" ref="G29:G30" si="50">G28</f>
        <v>1.1499999999999999</v>
      </c>
      <c r="H29">
        <f t="shared" si="46"/>
        <v>35.516080843585236</v>
      </c>
      <c r="I29">
        <f t="shared" si="32"/>
        <v>5.3274121265377801</v>
      </c>
      <c r="J29" s="1">
        <v>0.5</v>
      </c>
      <c r="K29">
        <f t="shared" si="33"/>
        <v>0.84270650263620372</v>
      </c>
      <c r="L29">
        <f t="shared" si="34"/>
        <v>0.4681702792423354</v>
      </c>
      <c r="M29">
        <f t="shared" si="47"/>
        <v>2.4941360229201965</v>
      </c>
      <c r="N29">
        <f t="shared" si="35"/>
        <v>7.9849093093876808</v>
      </c>
      <c r="O29" s="1"/>
      <c r="P29">
        <f t="shared" si="36"/>
        <v>1.2</v>
      </c>
      <c r="Q29">
        <f>N29/P29</f>
        <v>6.6540910911564009</v>
      </c>
      <c r="R29" s="2">
        <v>0.66666666666666674</v>
      </c>
      <c r="S29">
        <f t="shared" si="48"/>
        <v>9.9811366367346004</v>
      </c>
      <c r="T29" s="1">
        <v>1E-4</v>
      </c>
      <c r="U29">
        <f t="shared" si="38"/>
        <v>0.25060000000000004</v>
      </c>
      <c r="V29">
        <f t="shared" si="39"/>
        <v>1.7199847319859398</v>
      </c>
      <c r="W29">
        <f t="shared" si="40"/>
        <v>5.1434818760984156</v>
      </c>
      <c r="X29">
        <f t="shared" si="41"/>
        <v>4.8376547606361848</v>
      </c>
      <c r="Y29" s="4">
        <f t="shared" si="49"/>
        <v>0</v>
      </c>
      <c r="Z29" s="1">
        <v>1.05</v>
      </c>
      <c r="AA29">
        <f t="shared" si="42"/>
        <v>2.1323402890293672</v>
      </c>
      <c r="AB29">
        <f t="shared" si="43"/>
        <v>2.0800146632516201</v>
      </c>
      <c r="AC29" s="1">
        <v>0</v>
      </c>
      <c r="AD29">
        <f t="shared" si="44"/>
        <v>1</v>
      </c>
      <c r="AE29">
        <f t="shared" si="45"/>
        <v>16.608728448260745</v>
      </c>
      <c r="AM29" s="1"/>
      <c r="AR29" s="1"/>
      <c r="AU29" s="2"/>
      <c r="AW29" s="1"/>
      <c r="BA29" s="4"/>
      <c r="BB29" s="1"/>
      <c r="BE29" s="1"/>
    </row>
    <row r="30" spans="1:57" x14ac:dyDescent="0.25">
      <c r="A30" t="s">
        <v>31</v>
      </c>
      <c r="B30">
        <v>2019</v>
      </c>
      <c r="C30" t="s">
        <v>19</v>
      </c>
      <c r="D30" t="s">
        <v>6</v>
      </c>
      <c r="E30" t="s">
        <v>7</v>
      </c>
      <c r="F30" t="s">
        <v>40</v>
      </c>
      <c r="G30">
        <f t="shared" si="50"/>
        <v>1.1499999999999999</v>
      </c>
      <c r="H30">
        <f t="shared" si="46"/>
        <v>35.516080843585236</v>
      </c>
      <c r="I30">
        <f t="shared" si="32"/>
        <v>5.3274121265377801</v>
      </c>
      <c r="J30" s="1">
        <v>0</v>
      </c>
      <c r="K30">
        <f t="shared" si="33"/>
        <v>8.7873462214411238E-2</v>
      </c>
      <c r="L30">
        <f t="shared" ref="L30:L31" si="51">K30*(1/SUM(K$26:K$31))</f>
        <v>4.8818590119117357E-2</v>
      </c>
      <c r="M30">
        <f t="shared" si="47"/>
        <v>0.26007674900106326</v>
      </c>
      <c r="N30">
        <f t="shared" si="35"/>
        <v>5.6423263096337521</v>
      </c>
      <c r="O30" s="1"/>
      <c r="P30">
        <f t="shared" si="36"/>
        <v>1</v>
      </c>
      <c r="Q30">
        <f t="shared" si="37"/>
        <v>5.6423263096337521</v>
      </c>
      <c r="R30" s="2">
        <v>0.5</v>
      </c>
      <c r="S30">
        <f t="shared" si="48"/>
        <v>11.284652619267504</v>
      </c>
      <c r="T30" s="1">
        <v>1E-4</v>
      </c>
      <c r="U30">
        <f t="shared" si="38"/>
        <v>1.0011000000000001</v>
      </c>
      <c r="V30">
        <f t="shared" si="39"/>
        <v>10.776340070298771</v>
      </c>
      <c r="W30">
        <f t="shared" si="40"/>
        <v>-1.18409490333935E-2</v>
      </c>
      <c r="X30">
        <f t="shared" si="41"/>
        <v>11.296493568300898</v>
      </c>
      <c r="Y30" s="4">
        <f t="shared" si="49"/>
        <v>0</v>
      </c>
      <c r="Z30" s="1">
        <v>1.1000000000000001</v>
      </c>
      <c r="AA30">
        <f t="shared" si="42"/>
        <v>1.1180412391836736</v>
      </c>
      <c r="AB30">
        <f t="shared" si="43"/>
        <v>1.1181478898209842</v>
      </c>
      <c r="AC30" s="1">
        <v>0</v>
      </c>
      <c r="AD30">
        <f t="shared" si="44"/>
        <v>1</v>
      </c>
      <c r="AE30">
        <f t="shared" si="45"/>
        <v>6.3089552567984013</v>
      </c>
      <c r="AM30" s="1"/>
      <c r="AR30" s="1"/>
      <c r="AU30" s="2"/>
      <c r="AW30" s="1"/>
      <c r="BA30" s="4"/>
      <c r="BB30" s="1"/>
      <c r="BE30" s="1"/>
    </row>
    <row r="31" spans="1:57" x14ac:dyDescent="0.25">
      <c r="A31" t="s">
        <v>31</v>
      </c>
      <c r="B31">
        <v>2019</v>
      </c>
      <c r="C31" t="s">
        <v>19</v>
      </c>
      <c r="D31" t="s">
        <v>6</v>
      </c>
      <c r="E31" t="s">
        <v>8</v>
      </c>
      <c r="F31" t="s">
        <v>41</v>
      </c>
      <c r="G31">
        <f>G30</f>
        <v>1.1499999999999999</v>
      </c>
      <c r="H31">
        <f t="shared" si="46"/>
        <v>35.516080843585236</v>
      </c>
      <c r="I31">
        <f t="shared" si="32"/>
        <v>5.3274121265377801</v>
      </c>
      <c r="J31" s="1">
        <v>0</v>
      </c>
      <c r="K31">
        <f t="shared" si="33"/>
        <v>8.7873462214411238E-2</v>
      </c>
      <c r="L31">
        <f t="shared" si="51"/>
        <v>4.8818590119117357E-2</v>
      </c>
      <c r="M31">
        <f t="shared" si="47"/>
        <v>0.26007674900106326</v>
      </c>
      <c r="N31">
        <f t="shared" si="35"/>
        <v>7.8084071532189894</v>
      </c>
      <c r="O31" s="1"/>
      <c r="P31">
        <f t="shared" si="36"/>
        <v>1</v>
      </c>
      <c r="Q31">
        <f t="shared" si="37"/>
        <v>7.8084071532189894</v>
      </c>
      <c r="R31" s="2">
        <v>0.5</v>
      </c>
      <c r="S31">
        <f t="shared" si="48"/>
        <v>15.616814306437979</v>
      </c>
      <c r="T31" s="1">
        <v>1E-4</v>
      </c>
      <c r="U31">
        <f t="shared" si="38"/>
        <v>1.0011000000000001</v>
      </c>
      <c r="V31">
        <f t="shared" si="39"/>
        <v>15.113267135325133</v>
      </c>
      <c r="W31">
        <f t="shared" si="40"/>
        <v>-1.660632688928132E-2</v>
      </c>
      <c r="X31">
        <f t="shared" si="41"/>
        <v>15.63342063332726</v>
      </c>
      <c r="Y31" s="4">
        <f t="shared" si="49"/>
        <v>0</v>
      </c>
      <c r="Z31" s="1">
        <v>1.1000000000000001</v>
      </c>
      <c r="AA31">
        <f t="shared" si="42"/>
        <v>1.1444298707799769</v>
      </c>
      <c r="AB31">
        <f t="shared" si="43"/>
        <v>1.1445405019832375</v>
      </c>
      <c r="AC31" s="1">
        <v>0</v>
      </c>
      <c r="AD31">
        <f t="shared" si="44"/>
        <v>1</v>
      </c>
      <c r="AE31">
        <f t="shared" si="45"/>
        <v>8.937038242834765</v>
      </c>
      <c r="AM31" s="1"/>
      <c r="AR31" s="1"/>
      <c r="AU31" s="2"/>
      <c r="AW31" s="1"/>
      <c r="BA31" s="4"/>
      <c r="BB31" s="1"/>
      <c r="BE31" s="1"/>
    </row>
    <row r="33" spans="1:17" x14ac:dyDescent="0.25">
      <c r="A33" t="s">
        <v>29</v>
      </c>
      <c r="B33" t="s">
        <v>25</v>
      </c>
      <c r="C33" t="s">
        <v>18</v>
      </c>
      <c r="D33" t="s">
        <v>0</v>
      </c>
      <c r="E33" t="s">
        <v>1</v>
      </c>
      <c r="F33" t="s">
        <v>39</v>
      </c>
      <c r="G33" t="s">
        <v>9</v>
      </c>
      <c r="H33" t="s">
        <v>2</v>
      </c>
      <c r="I33" t="s">
        <v>11</v>
      </c>
      <c r="J33" t="s">
        <v>3</v>
      </c>
      <c r="K33" t="s">
        <v>10</v>
      </c>
      <c r="L33" t="s">
        <v>53</v>
      </c>
      <c r="M33" t="s">
        <v>16</v>
      </c>
      <c r="N33" t="s">
        <v>20</v>
      </c>
      <c r="O33" t="s">
        <v>17</v>
      </c>
      <c r="P33" t="s">
        <v>42</v>
      </c>
      <c r="Q33" t="s">
        <v>50</v>
      </c>
    </row>
    <row r="34" spans="1:17" x14ac:dyDescent="0.25">
      <c r="A34" t="s">
        <v>30</v>
      </c>
      <c r="B34">
        <v>2019</v>
      </c>
      <c r="C34" t="s">
        <v>19</v>
      </c>
      <c r="D34" t="s">
        <v>4</v>
      </c>
      <c r="E34" t="s">
        <v>7</v>
      </c>
      <c r="F34" t="s">
        <v>40</v>
      </c>
      <c r="G34">
        <f t="shared" ref="G34:G39" si="52">N26</f>
        <v>6.3365359619698873</v>
      </c>
      <c r="H34">
        <f t="shared" ref="H34:H39" si="53">S26</f>
        <v>6.2449434579203889</v>
      </c>
      <c r="I34">
        <f t="shared" ref="I34:I39" si="54">AB26</f>
        <v>1.2483268195853363</v>
      </c>
      <c r="J34">
        <f t="shared" ref="J34:J39" si="55">AE26</f>
        <v>7.9100677845939789</v>
      </c>
      <c r="K34">
        <v>1</v>
      </c>
      <c r="L34">
        <f>N34/H34</f>
        <v>0.66666666666666674</v>
      </c>
      <c r="M34">
        <f>P26</f>
        <v>1.5219999999999998</v>
      </c>
      <c r="N34">
        <f>Q26</f>
        <v>4.1632956386135929</v>
      </c>
      <c r="O34">
        <f>L26</f>
        <v>0.13464167154852569</v>
      </c>
      <c r="P34">
        <v>1</v>
      </c>
      <c r="Q34">
        <f t="shared" ref="Q34:Q39" si="56">Y26</f>
        <v>0</v>
      </c>
    </row>
    <row r="35" spans="1:17" x14ac:dyDescent="0.25">
      <c r="A35" t="s">
        <v>30</v>
      </c>
      <c r="B35">
        <v>2019</v>
      </c>
      <c r="C35" t="s">
        <v>19</v>
      </c>
      <c r="D35" t="s">
        <v>4</v>
      </c>
      <c r="E35" t="s">
        <v>8</v>
      </c>
      <c r="F35" t="s">
        <v>41</v>
      </c>
      <c r="G35">
        <f t="shared" si="52"/>
        <v>12.673071923939775</v>
      </c>
      <c r="H35">
        <f t="shared" si="53"/>
        <v>12.673071923939773</v>
      </c>
      <c r="I35">
        <f t="shared" si="54"/>
        <v>1.2218378117071667</v>
      </c>
      <c r="J35">
        <f t="shared" si="55"/>
        <v>15.484438467154106</v>
      </c>
      <c r="K35">
        <v>1</v>
      </c>
      <c r="L35">
        <f t="shared" ref="L35:L39" si="57">N35/H35</f>
        <v>0.66666666666666674</v>
      </c>
      <c r="M35">
        <f t="shared" ref="M35:N39" si="58">P27</f>
        <v>1.5</v>
      </c>
      <c r="N35">
        <f t="shared" si="58"/>
        <v>8.4487146159598492</v>
      </c>
      <c r="O35">
        <f t="shared" ref="O35:O39" si="59">L27</f>
        <v>0.26928334309705138</v>
      </c>
      <c r="P35">
        <v>1</v>
      </c>
      <c r="Q35">
        <f t="shared" si="56"/>
        <v>0</v>
      </c>
    </row>
    <row r="36" spans="1:17" x14ac:dyDescent="0.25">
      <c r="A36" t="s">
        <v>30</v>
      </c>
      <c r="B36">
        <v>2019</v>
      </c>
      <c r="C36" t="s">
        <v>19</v>
      </c>
      <c r="D36" t="s">
        <v>5</v>
      </c>
      <c r="E36" t="s">
        <v>7</v>
      </c>
      <c r="F36" t="s">
        <v>40</v>
      </c>
      <c r="G36">
        <f t="shared" si="52"/>
        <v>0.39824231197292603</v>
      </c>
      <c r="H36">
        <f t="shared" si="53"/>
        <v>0.59736346795938911</v>
      </c>
      <c r="I36">
        <f t="shared" si="54"/>
        <v>2.1529337972458675</v>
      </c>
      <c r="J36">
        <f t="shared" si="55"/>
        <v>0.85738933293984509</v>
      </c>
      <c r="K36">
        <v>0.66666666666666663</v>
      </c>
      <c r="L36">
        <f t="shared" si="57"/>
        <v>0.55555555555555558</v>
      </c>
      <c r="M36">
        <f t="shared" si="58"/>
        <v>1.2</v>
      </c>
      <c r="N36">
        <f t="shared" si="58"/>
        <v>0.33186859331077173</v>
      </c>
      <c r="O36">
        <f t="shared" si="59"/>
        <v>3.0267525873852761E-2</v>
      </c>
      <c r="P36">
        <v>1</v>
      </c>
      <c r="Q36">
        <f t="shared" si="56"/>
        <v>0</v>
      </c>
    </row>
    <row r="37" spans="1:17" x14ac:dyDescent="0.25">
      <c r="A37" t="s">
        <v>30</v>
      </c>
      <c r="B37">
        <v>2019</v>
      </c>
      <c r="C37" t="s">
        <v>19</v>
      </c>
      <c r="D37" t="s">
        <v>5</v>
      </c>
      <c r="E37" t="s">
        <v>8</v>
      </c>
      <c r="F37" t="s">
        <v>41</v>
      </c>
      <c r="G37">
        <f t="shared" si="52"/>
        <v>7.9849093093876808</v>
      </c>
      <c r="H37">
        <f t="shared" si="53"/>
        <v>9.9811366367346004</v>
      </c>
      <c r="I37">
        <f t="shared" si="54"/>
        <v>2.0800146632516201</v>
      </c>
      <c r="J37">
        <f t="shared" si="55"/>
        <v>16.608728448260745</v>
      </c>
      <c r="K37">
        <v>0.8</v>
      </c>
      <c r="L37">
        <f t="shared" si="57"/>
        <v>0.66666666666666674</v>
      </c>
      <c r="M37">
        <f t="shared" si="58"/>
        <v>1.2</v>
      </c>
      <c r="N37">
        <f t="shared" si="58"/>
        <v>6.6540910911564009</v>
      </c>
      <c r="O37">
        <f t="shared" si="59"/>
        <v>0.4681702792423354</v>
      </c>
      <c r="P37">
        <v>1</v>
      </c>
      <c r="Q37">
        <f t="shared" si="56"/>
        <v>0</v>
      </c>
    </row>
    <row r="38" spans="1:17" x14ac:dyDescent="0.25">
      <c r="A38" t="s">
        <v>30</v>
      </c>
      <c r="B38">
        <v>2019</v>
      </c>
      <c r="C38" t="s">
        <v>19</v>
      </c>
      <c r="D38" t="s">
        <v>6</v>
      </c>
      <c r="E38" t="s">
        <v>7</v>
      </c>
      <c r="F38" t="s">
        <v>40</v>
      </c>
      <c r="G38">
        <f t="shared" si="52"/>
        <v>5.6423263096337521</v>
      </c>
      <c r="H38">
        <f t="shared" si="53"/>
        <v>11.284652619267504</v>
      </c>
      <c r="I38">
        <f t="shared" si="54"/>
        <v>1.1181478898209842</v>
      </c>
      <c r="J38">
        <f t="shared" si="55"/>
        <v>6.3089552567984013</v>
      </c>
      <c r="K38">
        <v>0.5</v>
      </c>
      <c r="L38">
        <f t="shared" si="57"/>
        <v>0.5</v>
      </c>
      <c r="M38">
        <f t="shared" si="58"/>
        <v>1</v>
      </c>
      <c r="N38">
        <f t="shared" si="58"/>
        <v>5.6423263096337521</v>
      </c>
      <c r="O38">
        <f t="shared" si="59"/>
        <v>4.8818590119117357E-2</v>
      </c>
      <c r="P38">
        <v>1</v>
      </c>
      <c r="Q38">
        <f t="shared" si="56"/>
        <v>0</v>
      </c>
    </row>
    <row r="39" spans="1:17" x14ac:dyDescent="0.25">
      <c r="A39" t="s">
        <v>30</v>
      </c>
      <c r="B39">
        <v>2019</v>
      </c>
      <c r="C39" t="s">
        <v>19</v>
      </c>
      <c r="D39" t="s">
        <v>6</v>
      </c>
      <c r="E39" t="s">
        <v>8</v>
      </c>
      <c r="F39" t="s">
        <v>41</v>
      </c>
      <c r="G39">
        <f t="shared" si="52"/>
        <v>7.8084071532189894</v>
      </c>
      <c r="H39">
        <f t="shared" si="53"/>
        <v>15.616814306437979</v>
      </c>
      <c r="I39">
        <f t="shared" si="54"/>
        <v>1.1445405019832375</v>
      </c>
      <c r="J39">
        <f t="shared" si="55"/>
        <v>8.937038242834765</v>
      </c>
      <c r="K39">
        <v>0.5</v>
      </c>
      <c r="L39">
        <f t="shared" si="57"/>
        <v>0.5</v>
      </c>
      <c r="M39">
        <f t="shared" si="58"/>
        <v>1</v>
      </c>
      <c r="N39">
        <f t="shared" si="58"/>
        <v>7.8084071532189894</v>
      </c>
      <c r="O39">
        <f t="shared" si="59"/>
        <v>4.8818590119117357E-2</v>
      </c>
      <c r="P39">
        <v>1</v>
      </c>
      <c r="Q39">
        <f t="shared" si="56"/>
        <v>0</v>
      </c>
    </row>
  </sheetData>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E934F-65E1-4FB9-9909-98C68DF4C3B7}">
  <dimension ref="A1"/>
  <sheetViews>
    <sheetView tabSelected="1"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new stocks non road</vt:lpstr>
      <vt:lpstr>fuel mix simulation</vt:lpstr>
      <vt:lpstr>input</vt:lpstr>
      <vt:lpstr>new stocks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APERC</dc:creator>
  <cp:lastModifiedBy>Finbar MAUNSELL</cp:lastModifiedBy>
  <dcterms:created xsi:type="dcterms:W3CDTF">2022-08-11T08:02:31Z</dcterms:created>
  <dcterms:modified xsi:type="dcterms:W3CDTF">2022-09-06T02:53:47Z</dcterms:modified>
</cp:coreProperties>
</file>