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nminingo_gmu_edu/Documents/Theses PhD/Speadsheet/TO SHARE/"/>
    </mc:Choice>
  </mc:AlternateContent>
  <xr:revisionPtr revIDLastSave="0" documentId="8_{17954563-53BD-4B29-BD1A-8E541118F3F9}" xr6:coauthVersionLast="45" xr6:coauthVersionMax="45" xr10:uidLastSave="{00000000-0000-0000-0000-000000000000}"/>
  <bookViews>
    <workbookView xWindow="-28920" yWindow="-120" windowWidth="29040" windowHeight="15840" xr2:uid="{3B12A2AD-91F8-42D5-8C1C-72A59771E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C71" i="1"/>
  <c r="F67" i="1"/>
  <c r="C67" i="1" s="1"/>
  <c r="F66" i="1"/>
  <c r="C66" i="1"/>
  <c r="F64" i="1"/>
  <c r="C64" i="1"/>
  <c r="F63" i="1"/>
  <c r="C63" i="1"/>
  <c r="F58" i="1"/>
  <c r="C58" i="1"/>
  <c r="F57" i="1"/>
  <c r="C57" i="1"/>
  <c r="F55" i="1"/>
  <c r="C55" i="1"/>
  <c r="F54" i="1"/>
  <c r="C54" i="1"/>
  <c r="C53" i="1"/>
  <c r="J52" i="1"/>
  <c r="C52" i="1"/>
  <c r="G51" i="1"/>
  <c r="K50" i="1"/>
  <c r="G50" i="1"/>
  <c r="K49" i="1"/>
  <c r="F46" i="1"/>
  <c r="C46" i="1"/>
  <c r="F45" i="1"/>
  <c r="C45" i="1" s="1"/>
  <c r="F44" i="1"/>
  <c r="C44" i="1" s="1"/>
  <c r="F43" i="1"/>
  <c r="C43" i="1"/>
  <c r="F42" i="1"/>
  <c r="C42" i="1"/>
  <c r="F41" i="1"/>
  <c r="C41" i="1" s="1"/>
  <c r="F40" i="1"/>
  <c r="C40" i="1" s="1"/>
  <c r="G39" i="1"/>
  <c r="G38" i="1"/>
  <c r="D32" i="1"/>
  <c r="F32" i="1" s="1"/>
  <c r="C32" i="1"/>
  <c r="F30" i="1"/>
  <c r="G27" i="1"/>
  <c r="F27" i="1"/>
  <c r="C26" i="1"/>
  <c r="G26" i="1" s="1"/>
  <c r="K22" i="1"/>
  <c r="F22" i="1"/>
  <c r="D22" i="1"/>
  <c r="C22" i="1" s="1"/>
  <c r="G21" i="1"/>
  <c r="G20" i="1"/>
  <c r="C19" i="1"/>
  <c r="G19" i="1" s="1"/>
  <c r="F18" i="1"/>
  <c r="D18" i="1"/>
  <c r="C18" i="1"/>
  <c r="F17" i="1"/>
  <c r="C17" i="1"/>
  <c r="D14" i="1"/>
  <c r="E12" i="1"/>
  <c r="D12" i="1"/>
  <c r="G11" i="1"/>
  <c r="F7" i="1"/>
  <c r="C7" i="1" s="1"/>
  <c r="F6" i="1"/>
  <c r="C4" i="1"/>
  <c r="G4" i="1" s="1"/>
  <c r="G3" i="1"/>
  <c r="J8" i="1" l="1"/>
  <c r="C14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minoungou</author>
    <author>Nadiatou Miningou</author>
  </authors>
  <commentList>
    <comment ref="A6" authorId="0" shapeId="0" xr:uid="{B05995CF-7A1B-40A4-AFE3-4A315FB755A1}">
      <text>
        <r>
          <rPr>
            <b/>
            <sz val="9"/>
            <color indexed="81"/>
            <rFont val="Tahoma"/>
            <family val="2"/>
          </rPr>
          <t>minoungou:</t>
        </r>
        <r>
          <rPr>
            <sz val="9"/>
            <color indexed="81"/>
            <rFont val="Tahoma"/>
            <family val="2"/>
          </rPr>
          <t xml:space="preserve">
Grb2 bind to autophosphorilated EGFR then mSos is p on EGF stimulation</t>
        </r>
      </text>
    </comment>
    <comment ref="A11" authorId="0" shapeId="0" xr:uid="{8CB219E9-3DB8-415B-8196-42D57DA0EE4D}">
      <text>
        <r>
          <rPr>
            <b/>
            <sz val="9"/>
            <color indexed="81"/>
            <rFont val="Tahoma"/>
            <family val="2"/>
          </rPr>
          <t>minoungou:</t>
        </r>
        <r>
          <rPr>
            <sz val="9"/>
            <color indexed="81"/>
            <rFont val="Tahoma"/>
            <family val="2"/>
          </rPr>
          <t xml:space="preserve">
Through IQ motif</t>
        </r>
      </text>
    </comment>
    <comment ref="C11" authorId="1" shapeId="0" xr:uid="{11860689-1712-437E-8A0D-2DFB1B65EE3A}">
      <text>
        <r>
          <rPr>
            <b/>
            <sz val="9"/>
            <color indexed="81"/>
            <rFont val="Tahoma"/>
            <family val="2"/>
          </rPr>
          <t>Nadiatou Miningou:</t>
        </r>
        <r>
          <rPr>
            <sz val="9"/>
            <color indexed="81"/>
            <rFont val="Tahoma"/>
            <family val="2"/>
          </rPr>
          <t xml:space="preserve">
same as file </t>
        </r>
      </text>
    </comment>
    <comment ref="A19" authorId="0" shapeId="0" xr:uid="{49EAEE22-5031-487F-BDCB-632283929EA0}">
      <text>
        <r>
          <rPr>
            <b/>
            <sz val="9"/>
            <color indexed="81"/>
            <rFont val="Tahoma"/>
            <family val="2"/>
          </rPr>
          <t>minoungou:</t>
        </r>
        <r>
          <rPr>
            <sz val="9"/>
            <color indexed="81"/>
            <rFont val="Tahoma"/>
            <family val="2"/>
          </rPr>
          <t xml:space="preserve">
bind through Cr SH2 domain
</t>
        </r>
      </text>
    </comment>
    <comment ref="A39" authorId="1" shapeId="0" xr:uid="{83198774-04E2-498D-B275-664F5AAAA831}">
      <text>
        <r>
          <rPr>
            <b/>
            <sz val="9"/>
            <color indexed="81"/>
            <rFont val="Tahoma"/>
            <family val="2"/>
          </rPr>
          <t>Nadiatou Miningou:</t>
        </r>
        <r>
          <rPr>
            <sz val="9"/>
            <color indexed="81"/>
            <rFont val="Tahoma"/>
            <family val="2"/>
          </rPr>
          <t xml:space="preserve">
Rap1 (only when overexpress) can tightly bind to the cystein-rich domain of Raf-1 blocking its activation==inactif (KolchBiochemJ2004)</t>
        </r>
      </text>
    </comment>
  </commentList>
</comments>
</file>

<file path=xl/sharedStrings.xml><?xml version="1.0" encoding="utf-8"?>
<sst xmlns="http://schemas.openxmlformats.org/spreadsheetml/2006/main" count="192" uniqueCount="146">
  <si>
    <t>Name</t>
  </si>
  <si>
    <t>Reaction</t>
  </si>
  <si>
    <t>Kf (/nM/s)</t>
  </si>
  <si>
    <t>Kb</t>
  </si>
  <si>
    <t>Kcat (/sec )</t>
  </si>
  <si>
    <t>Km(nM)</t>
  </si>
  <si>
    <t>Kd (nM)</t>
  </si>
  <si>
    <t>Diffusion constant</t>
  </si>
  <si>
    <t>Article for rate</t>
  </si>
  <si>
    <t>Article for reaction</t>
  </si>
  <si>
    <t>notes</t>
  </si>
  <si>
    <t>Giby to Ras (i.e. PKA effect)</t>
  </si>
  <si>
    <t>Schmitt JBC.M204006200 Vol.277,LinCellSignal2013</t>
  </si>
  <si>
    <t>Src activation by Gby</t>
  </si>
  <si>
    <t>Gby + Src &lt;-&gt; Src_Gby</t>
  </si>
  <si>
    <t>Ca1switchRdesen2comp.ode</t>
  </si>
  <si>
    <t xml:space="preserve"> KochWalter1994Cellbiology,HagenaOxford2016</t>
  </si>
  <si>
    <t>Will need to find data to adjust/optimize this rate</t>
  </si>
  <si>
    <t>Grb2 + Sos &lt;-&gt; Grb2_Sos</t>
  </si>
  <si>
    <t>JainandBhalla</t>
  </si>
  <si>
    <t>Src_Gby + Shc &lt;-&gt; Shcc +Src_Gbg</t>
  </si>
  <si>
    <t>induce binding to the Grb2/mSos complex</t>
  </si>
  <si>
    <t>Shcc + Src_Grb2_Sos &lt;-&gt; pShc_Grb2_Sos</t>
  </si>
  <si>
    <t>Marinissen PharScien vol22, 2001</t>
  </si>
  <si>
    <t>activation of Ras (Gby pathway)</t>
  </si>
  <si>
    <t>pShc_Grb2_Sos + RasGDP &lt;-&gt; RasGTP + pShc_Grb2_Sos</t>
  </si>
  <si>
    <t>inactivation of Src</t>
  </si>
  <si>
    <t>Src_Gby &lt;-&gt; Src</t>
  </si>
  <si>
    <t>CaM to Ras</t>
  </si>
  <si>
    <t>CaM activates Ras-GRF (Bind to Ca2+)</t>
  </si>
  <si>
    <t>CaMCa4 + Ras-GRF2 &lt;-&gt; Ras-GRF2_CaMCa4</t>
  </si>
  <si>
    <t>JinJBC2014</t>
  </si>
  <si>
    <t>FarnsworthNature1995</t>
  </si>
  <si>
    <t>RasGRF activity is enhance with Ca2+ (bind to Cam)</t>
  </si>
  <si>
    <t>Ras-GRF2 activates Ras</t>
  </si>
  <si>
    <t>Ras-GRF2_CaMCa4 + RasGDP &lt;-&gt; RasGTP + Ras-GRF2_CaMCa4</t>
  </si>
  <si>
    <t xml:space="preserve">Dr. Feig suggest to use somae affinity has Sos but with lower rates . Use 1/10th of each rate </t>
  </si>
  <si>
    <t>Ga to Rap1 by PKA</t>
  </si>
  <si>
    <t>activated Gsa and activated AC cause elavted cAMP, requires BAR</t>
  </si>
  <si>
    <t xml:space="preserve">SchmittMolcel2002, </t>
  </si>
  <si>
    <t>cAMP activates PKA</t>
  </si>
  <si>
    <t>cAMP + PKA &lt;-&gt; PKA-c + cAMP</t>
  </si>
  <si>
    <t>Use Rates from Blackwell et al. 2018</t>
  </si>
  <si>
    <t>PKA phos Src at Ser17</t>
  </si>
  <si>
    <t> PKA-c + Src &lt;-&gt; pSrc  + PKA-c</t>
  </si>
  <si>
    <t xml:space="preserve">This step tiggers Src activation/autophosphorylation </t>
  </si>
  <si>
    <t>pSrc activates Cbl</t>
  </si>
  <si>
    <t>pSrc + Cbl &lt;-&gt; pCbl + Src</t>
  </si>
  <si>
    <t>induce Crk/C3G binding</t>
  </si>
  <si>
    <t>Crk_C3G + pCbl &lt;-&gt; Crk_C3G_pCbl</t>
  </si>
  <si>
    <t>YorkNature1988 says that this pathway is cause the max ERK activity</t>
  </si>
  <si>
    <t>inactivation of Cbl</t>
  </si>
  <si>
    <t>pCbl &lt;-&gt;Cbl</t>
  </si>
  <si>
    <t>pSrc &lt;-&gt;Src</t>
  </si>
  <si>
    <t>Rap1 activation by C3G complex</t>
  </si>
  <si>
    <t>Crk_C3G_pCbl + Rap1GDP &lt;-&gt; Rap1GTP + Crk_C3G_pCbl</t>
  </si>
  <si>
    <t>Epac2 to Rap1</t>
  </si>
  <si>
    <t xml:space="preserve">Epac biding site B (higher affinity) </t>
  </si>
  <si>
    <t>Epac + cAMP &lt;-&gt; Epac_cAMP</t>
  </si>
  <si>
    <t>Rooij Nature1998, RooijJBC2000, EnserinkNCB2002</t>
  </si>
  <si>
    <t>Rooij has Kd=1.2 uM</t>
  </si>
  <si>
    <t>Epac activates Rap1</t>
  </si>
  <si>
    <t>Epac_camp + Rap1GDP &lt;-&gt; Epac_camp +RapGTP</t>
  </si>
  <si>
    <t>Rooij Nature1998, RooijJBC2000</t>
  </si>
  <si>
    <t>form 0.96 to 9.6</t>
  </si>
  <si>
    <t>SynGAP</t>
  </si>
  <si>
    <t xml:space="preserve">SynGAP phospho by CamKII </t>
  </si>
  <si>
    <t>CamKII + SynGAP &lt;-&gt; pSynGAP + CamKII</t>
  </si>
  <si>
    <t xml:space="preserve">Oh </t>
  </si>
  <si>
    <t xml:space="preserve">Optimized </t>
  </si>
  <si>
    <t>pSyngap increases Rap1GAP activity (might not have sustain but trainsient)</t>
  </si>
  <si>
    <t>GAP activity of SynGAP to Ras</t>
  </si>
  <si>
    <t>Ras1GTP + SynGAP &lt;-&gt; Ras1GDP + SynGAP</t>
  </si>
  <si>
    <t>GAP activity of SynGAP to Rap1</t>
  </si>
  <si>
    <t>Rap1GTP + SynGAP &lt;-&gt; Rap1GDP + SynGAP</t>
  </si>
  <si>
    <t>pena</t>
  </si>
  <si>
    <t>calculate</t>
  </si>
  <si>
    <t>GAP activity of pSynGAP to Ras</t>
  </si>
  <si>
    <t>RasGTP + pSynGAP &lt;-&gt; RasGDP + pSynGAP</t>
  </si>
  <si>
    <t>GAP activity of pSynGAP to Rap1</t>
  </si>
  <si>
    <t>Rap1GTP + pSynGAP &lt;-&gt; Rap1GDP +pSynGAP</t>
  </si>
  <si>
    <t>inactivation of pSyngap</t>
  </si>
  <si>
    <t>psyngap ---syngap</t>
  </si>
  <si>
    <t>Rap1 to MEK</t>
  </si>
  <si>
    <t xml:space="preserve">Rap1 activates bRaf </t>
  </si>
  <si>
    <t>Rap1GTP + B-Raf &lt;-&gt; B-Raf_Rap1GTP</t>
  </si>
  <si>
    <t>VosslerCellVol1997</t>
  </si>
  <si>
    <t>Rap1 binding to Raf-1 (inactif complex)</t>
  </si>
  <si>
    <t xml:space="preserve">Rap1GTP + Raf-1 ---&gt; RapGTP_Raf-1 + RasGTP </t>
  </si>
  <si>
    <t>VosslerCellVol1997, Schmitt-2004, KolchBiochemJ2004,YorkNature1988</t>
  </si>
  <si>
    <t>active B-Raf phospho  MEK</t>
  </si>
  <si>
    <t>B-Raf_Rap1GTP + MEK &lt;-&gt; pMEK + B-Raf_Rap1GTP</t>
  </si>
  <si>
    <t>active B-Raf phospho  pMEK</t>
  </si>
  <si>
    <t>B-Raf_Rap1GTP + pMEK &lt;-&gt; ppMEK + B-Raf_Rap1GTP</t>
  </si>
  <si>
    <t>PKA phospo Raf1</t>
  </si>
  <si>
    <t>PKA +bRaf &lt;-&gt; bRaf + PKA</t>
  </si>
  <si>
    <t xml:space="preserve">phospho bRaf phospho  MEK </t>
  </si>
  <si>
    <t xml:space="preserve"> pbRaf_Rap1GTP + MEK &lt;-&gt; pMEK + pbRaf_Rap1GTP</t>
  </si>
  <si>
    <t>Takahashi2017</t>
  </si>
  <si>
    <t xml:space="preserve"> pbRaf_Rap1GTP + pMEK &lt;-&gt; ppMEK + pbRaf_Rap1GTP</t>
  </si>
  <si>
    <t>ppMEK dephospho by PP2A</t>
  </si>
  <si>
    <t>ppMEK + PP2A &lt;-&gt; pMEK + PP2A</t>
  </si>
  <si>
    <t>pMEK dephospho by PP2A</t>
  </si>
  <si>
    <t>pMEK + PP2A &lt;-&gt; MEK + PP2A</t>
  </si>
  <si>
    <t>Ras to MEK</t>
  </si>
  <si>
    <t xml:space="preserve">Ras activates Raf1 </t>
  </si>
  <si>
    <t>RasGTP + Raf1 &lt;-&gt; Raf1_ RasGTP</t>
  </si>
  <si>
    <t xml:space="preserve">Ras activates bRaf </t>
  </si>
  <si>
    <t>RasGTP + bRaf&lt;-&gt; bRaf_RasGTP</t>
  </si>
  <si>
    <t>GTP bound Raf1 phospho  MEK (from Ras)</t>
  </si>
  <si>
    <t xml:space="preserve"> Raf1_RasGTP + MEK &lt;-&gt; pMEK + Raf1_RasGTP</t>
  </si>
  <si>
    <t xml:space="preserve"> Raf1_RasGTP + pMEK &lt;-&gt; ppMEK + Raf1_RasGTP</t>
  </si>
  <si>
    <t>GTP bound B-Raf phospho  MEK (from Ras)</t>
  </si>
  <si>
    <t>B-Raf _RasGTP + MEK &lt;-&gt; pMEK + B-Raf _RasGTP</t>
  </si>
  <si>
    <t>GTP bound B-Raf  phospho  MEK (from Ras)</t>
  </si>
  <si>
    <t>B-Raf _RasGTP + pMEK &lt;-&gt; ppMEK + B-Raf _RasGTP</t>
  </si>
  <si>
    <t>ppMEK + PP2A &lt;-&gt; MEK + PP2A</t>
  </si>
  <si>
    <t>MEK to ERK</t>
  </si>
  <si>
    <t xml:space="preserve">ERK phospho 1 </t>
  </si>
  <si>
    <t>ppMEK + ERK  &lt;-&gt; pERK + ppMEK</t>
  </si>
  <si>
    <t>ERK phospho 2</t>
  </si>
  <si>
    <t>ppMEK + ERK  &lt;-&gt; ppERK + ppMEK</t>
  </si>
  <si>
    <t xml:space="preserve">ppERK dephospho by MKP-1 </t>
  </si>
  <si>
    <t>ppERK + MKP-1 &lt;-&gt; pERK+ MKP-1</t>
  </si>
  <si>
    <t xml:space="preserve">pERK dephospho by MKP-1 </t>
  </si>
  <si>
    <t>pERK + MKP-1 &lt;-&gt; ERK+ MKP-1</t>
  </si>
  <si>
    <t>Negative feedback</t>
  </si>
  <si>
    <t>Negative feedback to SOS</t>
  </si>
  <si>
    <t>ppERK + Grb2_Sos --&gt; ppERK +Grb2 + pSos</t>
  </si>
  <si>
    <t xml:space="preserve">other articles states that unbiding sos from Grb2 makes Ras trainsient... </t>
  </si>
  <si>
    <t>inactivation of psos</t>
  </si>
  <si>
    <t>psos---&gt;sos</t>
  </si>
  <si>
    <t>Negative feedback to Raf1</t>
  </si>
  <si>
    <t>inactivation of cAMP</t>
  </si>
  <si>
    <t>cAMP + buff ---cAMPbuff</t>
  </si>
  <si>
    <t>inactivation of CamCa4</t>
  </si>
  <si>
    <t>CamCa4  +CamBuff -- CamCa4buff</t>
  </si>
  <si>
    <t>New finding</t>
  </si>
  <si>
    <t>PKA phospho Rap1</t>
  </si>
  <si>
    <t>Altschuler&amp;Lapetina1993</t>
  </si>
  <si>
    <t xml:space="preserve">does not affect basal and GAP activities, GDP GTP exchange </t>
  </si>
  <si>
    <t>pRaf1 blocked binding to Ras instead of enhancing (PKA)</t>
  </si>
  <si>
    <t>DumasJBC2003</t>
  </si>
  <si>
    <t>fixe buffer (CB)</t>
  </si>
  <si>
    <t>CB+Ca=Cca</t>
  </si>
  <si>
    <t>Matthews, E. A., &amp; Dietrich, D. (2015), Matthews, E. A., Schoch, S., &amp; Dietrich, D.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</si>
</sst>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"/>
    <numFmt numFmtId="166" formatCode="0.000000000000E+00"/>
    <numFmt numFmtId="167" formatCode="0.0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0" fillId="3" borderId="0" xfId="0" applyFill="1"/>
    <xf numFmtId="11" fontId="0" fillId="0" borderId="0" xfId="0" applyNumberFormat="1"/>
    <xf numFmtId="0" fontId="0" fillId="2" borderId="1" xfId="1" applyFont="1"/>
    <xf numFmtId="1" fontId="3" fillId="0" borderId="0" xfId="0" applyNumberFormat="1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/>
    <xf numFmtId="11" fontId="2" fillId="0" borderId="0" xfId="0" applyNumberFormat="1" applyFont="1"/>
    <xf numFmtId="0" fontId="2" fillId="0" borderId="1" xfId="1" applyFont="1" applyFill="1"/>
    <xf numFmtId="167" fontId="3" fillId="0" borderId="0" xfId="0" applyNumberFormat="1" applyFont="1"/>
    <xf numFmtId="167" fontId="0" fillId="0" borderId="0" xfId="0" applyNumberFormat="1"/>
    <xf numFmtId="1" fontId="0" fillId="0" borderId="0" xfId="0" applyNumberFormat="1"/>
    <xf numFmtId="0" fontId="0" fillId="0" borderId="1" xfId="1" applyFont="1" applyFill="1"/>
    <xf numFmtId="2" fontId="0" fillId="0" borderId="0" xfId="0" applyNumberFormat="1"/>
    <xf numFmtId="0" fontId="0" fillId="4" borderId="0" xfId="0" applyFill="1"/>
    <xf numFmtId="0" fontId="4" fillId="5" borderId="0" xfId="0" applyFon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7310-50E4-4283-A481-1355642CF6D2}">
  <dimension ref="A1:K82"/>
  <sheetViews>
    <sheetView tabSelected="1" workbookViewId="0">
      <selection activeCell="J16" sqref="J16"/>
    </sheetView>
  </sheetViews>
  <sheetFormatPr defaultRowHeight="14.5" x14ac:dyDescent="0.35"/>
  <cols>
    <col min="1" max="1" width="57.26953125" bestFit="1" customWidth="1"/>
    <col min="2" max="2" width="53.1796875" bestFit="1" customWidth="1"/>
    <col min="3" max="3" width="11.81640625" bestFit="1" customWidth="1"/>
    <col min="4" max="5" width="18.1796875" bestFit="1" customWidth="1"/>
    <col min="6" max="6" width="8.36328125" bestFit="1" customWidth="1"/>
    <col min="9" max="9" width="75" bestFit="1" customWidth="1"/>
    <col min="10" max="10" width="62.1796875" bestFit="1" customWidth="1"/>
    <col min="11" max="11" width="79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11</v>
      </c>
      <c r="D2" s="2"/>
      <c r="J2" t="s">
        <v>12</v>
      </c>
    </row>
    <row r="3" spans="1:11" x14ac:dyDescent="0.35">
      <c r="A3" t="s">
        <v>13</v>
      </c>
      <c r="B3" t="s">
        <v>14</v>
      </c>
      <c r="C3">
        <v>2.0000000000000001E-4</v>
      </c>
      <c r="D3">
        <v>0.1</v>
      </c>
      <c r="G3">
        <f>D3/C3</f>
        <v>500</v>
      </c>
      <c r="I3" t="s">
        <v>15</v>
      </c>
      <c r="J3" t="s">
        <v>16</v>
      </c>
      <c r="K3" s="3" t="s">
        <v>17</v>
      </c>
    </row>
    <row r="4" spans="1:11" x14ac:dyDescent="0.35">
      <c r="B4" t="s">
        <v>18</v>
      </c>
      <c r="C4">
        <f>0.25/1000</f>
        <v>2.5000000000000001E-4</v>
      </c>
      <c r="D4">
        <v>1.6799999999999999E-2</v>
      </c>
      <c r="G4">
        <f>D4/C4</f>
        <v>67.199999999999989</v>
      </c>
      <c r="I4" t="s">
        <v>19</v>
      </c>
    </row>
    <row r="5" spans="1:11" x14ac:dyDescent="0.35">
      <c r="B5" t="s">
        <v>20</v>
      </c>
      <c r="C5">
        <v>0.08</v>
      </c>
      <c r="D5">
        <v>1.28</v>
      </c>
      <c r="E5">
        <v>0.32</v>
      </c>
      <c r="K5" s="3"/>
    </row>
    <row r="6" spans="1:11" x14ac:dyDescent="0.35">
      <c r="A6" t="s">
        <v>21</v>
      </c>
      <c r="B6" t="s">
        <v>22</v>
      </c>
      <c r="C6" s="4">
        <v>5</v>
      </c>
      <c r="D6">
        <v>0.1</v>
      </c>
      <c r="F6">
        <f>5*1000</f>
        <v>5000</v>
      </c>
      <c r="I6" t="s">
        <v>19</v>
      </c>
      <c r="J6" t="s">
        <v>23</v>
      </c>
    </row>
    <row r="7" spans="1:11" x14ac:dyDescent="0.35">
      <c r="A7" t="s">
        <v>24</v>
      </c>
      <c r="B7" t="s">
        <v>25</v>
      </c>
      <c r="C7">
        <f>(E7+D7)/F7</f>
        <v>1.9800019800019799E-2</v>
      </c>
      <c r="D7">
        <v>0.8</v>
      </c>
      <c r="E7">
        <v>0.2</v>
      </c>
      <c r="F7">
        <f>0.050505*1000</f>
        <v>50.505000000000003</v>
      </c>
      <c r="I7" t="s">
        <v>19</v>
      </c>
    </row>
    <row r="8" spans="1:11" x14ac:dyDescent="0.35">
      <c r="A8" t="s">
        <v>26</v>
      </c>
      <c r="B8" t="s">
        <v>27</v>
      </c>
      <c r="C8">
        <v>100</v>
      </c>
      <c r="D8">
        <v>0.01</v>
      </c>
      <c r="I8" t="s">
        <v>19</v>
      </c>
      <c r="J8">
        <f>D7/C7</f>
        <v>40.404000000000003</v>
      </c>
    </row>
    <row r="10" spans="1:11" x14ac:dyDescent="0.35">
      <c r="A10" s="1" t="s">
        <v>28</v>
      </c>
      <c r="E10" s="5"/>
    </row>
    <row r="11" spans="1:11" x14ac:dyDescent="0.35">
      <c r="A11" t="s">
        <v>29</v>
      </c>
      <c r="B11" t="s">
        <v>30</v>
      </c>
      <c r="C11" s="6">
        <v>0.06</v>
      </c>
      <c r="D11" s="6">
        <v>0.95399999999999996</v>
      </c>
      <c r="G11">
        <f>D11/C11</f>
        <v>15.9</v>
      </c>
      <c r="I11" t="s">
        <v>31</v>
      </c>
      <c r="J11" t="s">
        <v>32</v>
      </c>
      <c r="K11" t="s">
        <v>33</v>
      </c>
    </row>
    <row r="12" spans="1:11" x14ac:dyDescent="0.35">
      <c r="A12" t="s">
        <v>34</v>
      </c>
      <c r="B12" t="s">
        <v>35</v>
      </c>
      <c r="C12">
        <f>C7/10</f>
        <v>1.9800019800019801E-3</v>
      </c>
      <c r="D12">
        <f>D7/10</f>
        <v>0.08</v>
      </c>
      <c r="E12">
        <f>E7/10</f>
        <v>0.02</v>
      </c>
      <c r="G12" s="5"/>
      <c r="K12" t="s">
        <v>36</v>
      </c>
    </row>
    <row r="14" spans="1:11" x14ac:dyDescent="0.35">
      <c r="A14" s="1" t="s">
        <v>37</v>
      </c>
      <c r="C14">
        <f>C7*50%</f>
        <v>9.9000099000098995E-3</v>
      </c>
      <c r="D14">
        <f>D7*50%</f>
        <v>0.4</v>
      </c>
    </row>
    <row r="15" spans="1:11" x14ac:dyDescent="0.35">
      <c r="A15" t="s">
        <v>38</v>
      </c>
      <c r="J15" t="s">
        <v>39</v>
      </c>
    </row>
    <row r="16" spans="1:11" x14ac:dyDescent="0.35">
      <c r="A16" t="s">
        <v>40</v>
      </c>
      <c r="B16" t="s">
        <v>41</v>
      </c>
      <c r="K16" s="3" t="s">
        <v>42</v>
      </c>
    </row>
    <row r="17" spans="1:11" x14ac:dyDescent="0.35">
      <c r="A17" t="s">
        <v>43</v>
      </c>
      <c r="B17" t="s">
        <v>44</v>
      </c>
      <c r="C17" s="7">
        <f>(D17+E17)/F17</f>
        <v>2.0408163265306123</v>
      </c>
      <c r="D17">
        <v>80</v>
      </c>
      <c r="E17">
        <v>20</v>
      </c>
      <c r="F17">
        <f>0.049*1000</f>
        <v>49</v>
      </c>
      <c r="I17" t="s">
        <v>19</v>
      </c>
      <c r="K17" s="8" t="s">
        <v>45</v>
      </c>
    </row>
    <row r="18" spans="1:11" x14ac:dyDescent="0.35">
      <c r="A18" t="s">
        <v>46</v>
      </c>
      <c r="B18" t="s">
        <v>47</v>
      </c>
      <c r="C18">
        <f>(D18+E18)/F18</f>
        <v>0.4</v>
      </c>
      <c r="D18">
        <f>E18*4</f>
        <v>160</v>
      </c>
      <c r="E18">
        <v>40</v>
      </c>
      <c r="F18">
        <f>0.5*1000</f>
        <v>500</v>
      </c>
      <c r="I18" t="s">
        <v>19</v>
      </c>
    </row>
    <row r="19" spans="1:11" x14ac:dyDescent="0.35">
      <c r="A19" t="s">
        <v>48</v>
      </c>
      <c r="B19" t="s">
        <v>49</v>
      </c>
      <c r="C19">
        <f>1/1000</f>
        <v>1E-3</v>
      </c>
      <c r="D19">
        <v>0.2</v>
      </c>
      <c r="G19">
        <f>D19/C19</f>
        <v>200</v>
      </c>
      <c r="I19" t="s">
        <v>19</v>
      </c>
      <c r="K19" t="s">
        <v>50</v>
      </c>
    </row>
    <row r="20" spans="1:11" x14ac:dyDescent="0.35">
      <c r="A20" t="s">
        <v>51</v>
      </c>
      <c r="B20" t="s">
        <v>52</v>
      </c>
      <c r="C20" s="8">
        <v>100</v>
      </c>
      <c r="D20" s="8">
        <v>0</v>
      </c>
      <c r="E20" s="8"/>
      <c r="F20" s="8"/>
      <c r="G20">
        <f t="shared" ref="G20:G21" si="0">D20/C20</f>
        <v>0</v>
      </c>
      <c r="I20" t="s">
        <v>19</v>
      </c>
    </row>
    <row r="21" spans="1:11" x14ac:dyDescent="0.35">
      <c r="A21" t="s">
        <v>26</v>
      </c>
      <c r="B21" t="s">
        <v>53</v>
      </c>
      <c r="C21" s="8">
        <v>100</v>
      </c>
      <c r="D21">
        <v>0</v>
      </c>
      <c r="G21">
        <f t="shared" si="0"/>
        <v>0</v>
      </c>
      <c r="I21" t="s">
        <v>19</v>
      </c>
    </row>
    <row r="22" spans="1:11" x14ac:dyDescent="0.35">
      <c r="A22" t="s">
        <v>54</v>
      </c>
      <c r="B22" t="s">
        <v>55</v>
      </c>
      <c r="C22" s="9">
        <f>(D22+E22)/F22</f>
        <v>0.10101010101010101</v>
      </c>
      <c r="D22" s="8">
        <f>4*E22</f>
        <v>0.8</v>
      </c>
      <c r="E22" s="8">
        <v>0.2</v>
      </c>
      <c r="F22" s="8">
        <f>1000*0.0099</f>
        <v>9.9</v>
      </c>
      <c r="G22" s="8"/>
      <c r="I22" t="s">
        <v>19</v>
      </c>
      <c r="K22">
        <f>0.00000000005 -0.00000000005</f>
        <v>0</v>
      </c>
    </row>
    <row r="25" spans="1:11" x14ac:dyDescent="0.35">
      <c r="A25" s="1" t="s">
        <v>56</v>
      </c>
    </row>
    <row r="26" spans="1:11" x14ac:dyDescent="0.35">
      <c r="A26" t="s">
        <v>57</v>
      </c>
      <c r="B26" t="s">
        <v>58</v>
      </c>
      <c r="C26" s="2">
        <f>0.234/1000</f>
        <v>2.3400000000000002E-4</v>
      </c>
      <c r="D26" s="2">
        <v>0.28000000000000003</v>
      </c>
      <c r="G26">
        <f>D26/C26</f>
        <v>1196.5811965811965</v>
      </c>
      <c r="I26" t="s">
        <v>15</v>
      </c>
      <c r="J26" t="s">
        <v>59</v>
      </c>
      <c r="K26" t="s">
        <v>60</v>
      </c>
    </row>
    <row r="27" spans="1:11" x14ac:dyDescent="0.35">
      <c r="A27" t="s">
        <v>61</v>
      </c>
      <c r="B27" t="s">
        <v>62</v>
      </c>
      <c r="C27" s="2">
        <v>1.2E-2</v>
      </c>
      <c r="D27" s="2">
        <v>9.6</v>
      </c>
      <c r="E27">
        <v>2.4E-2</v>
      </c>
      <c r="F27" s="2">
        <f>(E27+D27)/(C27)</f>
        <v>801.99999999999989</v>
      </c>
      <c r="G27">
        <f>D27/C27</f>
        <v>800</v>
      </c>
      <c r="I27" t="s">
        <v>15</v>
      </c>
      <c r="J27" t="s">
        <v>63</v>
      </c>
      <c r="K27" s="6" t="s">
        <v>64</v>
      </c>
    </row>
    <row r="29" spans="1:11" x14ac:dyDescent="0.35">
      <c r="A29" s="1" t="s">
        <v>65</v>
      </c>
    </row>
    <row r="30" spans="1:11" x14ac:dyDescent="0.35">
      <c r="A30" t="s">
        <v>66</v>
      </c>
      <c r="B30" s="8" t="s">
        <v>67</v>
      </c>
      <c r="C30" s="8">
        <v>3.0672581929874499E-4</v>
      </c>
      <c r="D30" s="10">
        <v>5.8715155531797202E-2</v>
      </c>
      <c r="E30" s="10">
        <v>6.4843304106805295E-4</v>
      </c>
      <c r="F30" s="11">
        <f>(D30+E30)/(C30)</f>
        <v>193.53958759841561</v>
      </c>
      <c r="G30" s="12"/>
      <c r="I30" t="s">
        <v>68</v>
      </c>
      <c r="J30" t="s">
        <v>69</v>
      </c>
      <c r="K30" t="s">
        <v>70</v>
      </c>
    </row>
    <row r="31" spans="1:11" x14ac:dyDescent="0.35">
      <c r="A31" t="s">
        <v>71</v>
      </c>
      <c r="B31" s="8" t="s">
        <v>72</v>
      </c>
      <c r="C31" s="8"/>
      <c r="D31" s="8"/>
      <c r="E31" s="8"/>
      <c r="F31" s="8"/>
      <c r="G31" s="6"/>
      <c r="I31" t="s">
        <v>68</v>
      </c>
      <c r="J31" t="s">
        <v>69</v>
      </c>
    </row>
    <row r="32" spans="1:11" x14ac:dyDescent="0.35">
      <c r="A32" t="s">
        <v>73</v>
      </c>
      <c r="B32" s="8" t="s">
        <v>74</v>
      </c>
      <c r="C32" s="8">
        <f>D32/G32</f>
        <v>3.2000000000000002E-3</v>
      </c>
      <c r="D32" s="8">
        <f>4*E32</f>
        <v>3.2</v>
      </c>
      <c r="E32" s="8">
        <v>0.8</v>
      </c>
      <c r="F32" s="8">
        <f>(D32+E32)/C32</f>
        <v>1250</v>
      </c>
      <c r="G32" s="6">
        <v>1000</v>
      </c>
      <c r="I32" t="s">
        <v>75</v>
      </c>
      <c r="J32" t="s">
        <v>76</v>
      </c>
    </row>
    <row r="33" spans="1:11" x14ac:dyDescent="0.35">
      <c r="A33" t="s">
        <v>77</v>
      </c>
      <c r="B33" s="8" t="s">
        <v>78</v>
      </c>
      <c r="C33" s="8"/>
      <c r="D33" s="8"/>
      <c r="E33" s="8"/>
      <c r="F33" s="8"/>
      <c r="G33" s="6"/>
      <c r="I33" t="s">
        <v>68</v>
      </c>
      <c r="J33" t="s">
        <v>69</v>
      </c>
    </row>
    <row r="34" spans="1:11" x14ac:dyDescent="0.35">
      <c r="A34" t="s">
        <v>79</v>
      </c>
      <c r="B34" s="8" t="s">
        <v>80</v>
      </c>
      <c r="C34" s="8"/>
      <c r="D34" s="11"/>
      <c r="E34" s="11"/>
      <c r="F34" s="8"/>
      <c r="G34" s="6"/>
      <c r="I34" t="s">
        <v>68</v>
      </c>
      <c r="J34" t="s">
        <v>76</v>
      </c>
    </row>
    <row r="35" spans="1:11" x14ac:dyDescent="0.35">
      <c r="A35" t="s">
        <v>81</v>
      </c>
      <c r="B35" s="8" t="s">
        <v>82</v>
      </c>
      <c r="C35" s="8">
        <v>100</v>
      </c>
      <c r="D35" s="8">
        <v>0</v>
      </c>
      <c r="E35" s="8"/>
      <c r="F35" s="8"/>
    </row>
    <row r="36" spans="1:11" x14ac:dyDescent="0.35">
      <c r="B36" s="8"/>
      <c r="C36" s="11"/>
      <c r="D36" s="8"/>
      <c r="E36" s="8"/>
      <c r="F36" s="8"/>
    </row>
    <row r="37" spans="1:11" x14ac:dyDescent="0.35">
      <c r="A37" s="1" t="s">
        <v>83</v>
      </c>
      <c r="B37" s="8"/>
      <c r="C37" s="8"/>
      <c r="D37" s="8"/>
      <c r="E37" s="8"/>
      <c r="F37" s="8"/>
    </row>
    <row r="38" spans="1:11" x14ac:dyDescent="0.35">
      <c r="A38" t="s">
        <v>84</v>
      </c>
      <c r="B38" s="8" t="s">
        <v>85</v>
      </c>
      <c r="C38" s="11">
        <v>6.0000000000000001E-3</v>
      </c>
      <c r="D38" s="8">
        <v>1</v>
      </c>
      <c r="E38" s="8"/>
      <c r="F38" s="8"/>
      <c r="G38">
        <f>D38/C38</f>
        <v>166.66666666666666</v>
      </c>
      <c r="I38" t="s">
        <v>19</v>
      </c>
      <c r="J38" t="s">
        <v>86</v>
      </c>
      <c r="K38" s="13"/>
    </row>
    <row r="39" spans="1:11" x14ac:dyDescent="0.35">
      <c r="A39" t="s">
        <v>87</v>
      </c>
      <c r="B39" s="8" t="s">
        <v>88</v>
      </c>
      <c r="C39" s="11">
        <v>0.06</v>
      </c>
      <c r="D39" s="8">
        <v>0.5</v>
      </c>
      <c r="E39" s="8"/>
      <c r="F39" s="8"/>
      <c r="G39">
        <f>D39/C39</f>
        <v>8.3333333333333339</v>
      </c>
      <c r="J39" t="s">
        <v>89</v>
      </c>
    </row>
    <row r="40" spans="1:11" x14ac:dyDescent="0.35">
      <c r="A40" t="s">
        <v>90</v>
      </c>
      <c r="B40" s="8" t="s">
        <v>91</v>
      </c>
      <c r="C40" s="14">
        <f>(D40+E40)/F40</f>
        <v>9.3749999999999997E-3</v>
      </c>
      <c r="D40" s="8">
        <v>1.2</v>
      </c>
      <c r="E40" s="8">
        <v>0.3</v>
      </c>
      <c r="F40" s="4">
        <f>0.16*1000</f>
        <v>160</v>
      </c>
      <c r="I40" t="s">
        <v>19</v>
      </c>
      <c r="J40" t="s">
        <v>86</v>
      </c>
      <c r="K40" s="6"/>
    </row>
    <row r="41" spans="1:11" x14ac:dyDescent="0.35">
      <c r="A41" t="s">
        <v>92</v>
      </c>
      <c r="B41" t="s">
        <v>93</v>
      </c>
      <c r="C41" s="15">
        <f>(D41+E41)/F41</f>
        <v>9.3749999999999997E-3</v>
      </c>
      <c r="D41">
        <v>1.2</v>
      </c>
      <c r="E41">
        <v>0.3</v>
      </c>
      <c r="F41" s="16">
        <f>0.16*1000</f>
        <v>160</v>
      </c>
      <c r="I41" t="s">
        <v>19</v>
      </c>
      <c r="J41" t="s">
        <v>86</v>
      </c>
      <c r="K41" s="13"/>
    </row>
    <row r="42" spans="1:11" x14ac:dyDescent="0.35">
      <c r="A42" t="s">
        <v>94</v>
      </c>
      <c r="B42" t="s">
        <v>95</v>
      </c>
      <c r="C42" s="15">
        <f>(D42+E42)/F42</f>
        <v>2.9999400011999759E-4</v>
      </c>
      <c r="D42">
        <v>16</v>
      </c>
      <c r="E42">
        <v>4</v>
      </c>
      <c r="F42">
        <f>66.668*1000</f>
        <v>66668</v>
      </c>
      <c r="I42" t="s">
        <v>19</v>
      </c>
    </row>
    <row r="43" spans="1:11" x14ac:dyDescent="0.35">
      <c r="A43" t="s">
        <v>96</v>
      </c>
      <c r="B43" t="s">
        <v>97</v>
      </c>
      <c r="C43" s="15">
        <f t="shared" ref="C43:C44" si="1">(D43+E43)/F43</f>
        <v>9.4286253064303216E-3</v>
      </c>
      <c r="D43">
        <v>1.2</v>
      </c>
      <c r="E43">
        <v>0.3</v>
      </c>
      <c r="F43">
        <f>0.15909*1000</f>
        <v>159.09</v>
      </c>
      <c r="I43" t="s">
        <v>19</v>
      </c>
      <c r="J43" t="s">
        <v>98</v>
      </c>
    </row>
    <row r="44" spans="1:11" x14ac:dyDescent="0.35">
      <c r="A44" t="s">
        <v>96</v>
      </c>
      <c r="B44" t="s">
        <v>99</v>
      </c>
      <c r="C44" s="15">
        <f t="shared" si="1"/>
        <v>9.4286253064303216E-3</v>
      </c>
      <c r="D44">
        <v>1.2</v>
      </c>
      <c r="E44">
        <v>0.3</v>
      </c>
      <c r="F44">
        <f>0.15909*1000</f>
        <v>159.09</v>
      </c>
      <c r="I44" t="s">
        <v>19</v>
      </c>
    </row>
    <row r="45" spans="1:11" x14ac:dyDescent="0.35">
      <c r="A45" t="s">
        <v>100</v>
      </c>
      <c r="B45" t="s">
        <v>101</v>
      </c>
      <c r="C45" s="15">
        <f>(D45+E45)/F45</f>
        <v>1.9160758766047135E-3</v>
      </c>
      <c r="D45">
        <v>24</v>
      </c>
      <c r="E45">
        <v>6</v>
      </c>
      <c r="F45">
        <f>15.657 *1000</f>
        <v>15657</v>
      </c>
      <c r="I45" t="s">
        <v>19</v>
      </c>
    </row>
    <row r="46" spans="1:11" x14ac:dyDescent="0.35">
      <c r="A46" t="s">
        <v>102</v>
      </c>
      <c r="B46" t="s">
        <v>103</v>
      </c>
      <c r="C46" s="15">
        <f>(D46+E46)/F46</f>
        <v>1.9160758766047135E-3</v>
      </c>
      <c r="D46">
        <v>24</v>
      </c>
      <c r="E46">
        <v>6</v>
      </c>
      <c r="F46">
        <f>15.657 *1000</f>
        <v>15657</v>
      </c>
      <c r="I46" t="s">
        <v>19</v>
      </c>
    </row>
    <row r="49" spans="1:11" x14ac:dyDescent="0.35">
      <c r="A49" s="1" t="s">
        <v>104</v>
      </c>
      <c r="C49" s="15"/>
      <c r="K49">
        <f>6/1000</f>
        <v>6.0000000000000001E-3</v>
      </c>
    </row>
    <row r="50" spans="1:11" x14ac:dyDescent="0.35">
      <c r="A50" t="s">
        <v>105</v>
      </c>
      <c r="B50" s="8" t="s">
        <v>106</v>
      </c>
      <c r="C50" s="11">
        <v>6.0000000000000001E-3</v>
      </c>
      <c r="D50" s="8">
        <v>1</v>
      </c>
      <c r="G50">
        <f>D50/(C50)</f>
        <v>166.66666666666666</v>
      </c>
      <c r="I50" t="s">
        <v>19</v>
      </c>
      <c r="K50">
        <f>60/1000</f>
        <v>0.06</v>
      </c>
    </row>
    <row r="51" spans="1:11" x14ac:dyDescent="0.35">
      <c r="A51" t="s">
        <v>107</v>
      </c>
      <c r="B51" s="8" t="s">
        <v>108</v>
      </c>
      <c r="C51" s="11">
        <v>0.06</v>
      </c>
      <c r="D51" s="8">
        <v>0.5</v>
      </c>
      <c r="G51">
        <f>D51/C51</f>
        <v>8.3333333333333339</v>
      </c>
      <c r="I51" t="s">
        <v>19</v>
      </c>
      <c r="K51" s="17"/>
    </row>
    <row r="52" spans="1:11" x14ac:dyDescent="0.35">
      <c r="A52" t="s">
        <v>109</v>
      </c>
      <c r="B52" t="s">
        <v>110</v>
      </c>
      <c r="C52" s="15">
        <f>(E52+D52)/F52</f>
        <v>9.4286253064303216E-3</v>
      </c>
      <c r="D52">
        <v>1.2</v>
      </c>
      <c r="E52">
        <v>0.3</v>
      </c>
      <c r="F52" s="18">
        <v>159.09</v>
      </c>
      <c r="I52" t="s">
        <v>19</v>
      </c>
      <c r="J52">
        <f>(0.6+2.4)/F52</f>
        <v>1.8857250612860643E-2</v>
      </c>
    </row>
    <row r="53" spans="1:11" x14ac:dyDescent="0.35">
      <c r="A53" t="s">
        <v>109</v>
      </c>
      <c r="B53" t="s">
        <v>111</v>
      </c>
      <c r="C53" s="15">
        <f t="shared" ref="C53:C55" si="2">(E53+D53)/F53</f>
        <v>9.4286253064303216E-3</v>
      </c>
      <c r="D53">
        <v>1.2</v>
      </c>
      <c r="E53">
        <v>0.3</v>
      </c>
      <c r="F53" s="18">
        <v>159.09</v>
      </c>
      <c r="I53" t="s">
        <v>19</v>
      </c>
    </row>
    <row r="54" spans="1:11" x14ac:dyDescent="0.35">
      <c r="A54" t="s">
        <v>112</v>
      </c>
      <c r="B54" t="s">
        <v>113</v>
      </c>
      <c r="C54" s="15">
        <f t="shared" si="2"/>
        <v>6.2857502042868814E-3</v>
      </c>
      <c r="D54">
        <v>0.8</v>
      </c>
      <c r="E54">
        <v>0.2</v>
      </c>
      <c r="F54" s="18">
        <f>0.15909*1000</f>
        <v>159.09</v>
      </c>
      <c r="I54" t="s">
        <v>19</v>
      </c>
    </row>
    <row r="55" spans="1:11" x14ac:dyDescent="0.35">
      <c r="A55" t="s">
        <v>114</v>
      </c>
      <c r="B55" t="s">
        <v>115</v>
      </c>
      <c r="C55" s="15">
        <f t="shared" si="2"/>
        <v>6.2857502042868814E-3</v>
      </c>
      <c r="D55">
        <v>0.8</v>
      </c>
      <c r="E55">
        <v>0.2</v>
      </c>
      <c r="F55" s="18">
        <f>0.15909*1000</f>
        <v>159.09</v>
      </c>
      <c r="I55" t="s">
        <v>19</v>
      </c>
    </row>
    <row r="56" spans="1:11" x14ac:dyDescent="0.35">
      <c r="C56" s="15"/>
    </row>
    <row r="57" spans="1:11" x14ac:dyDescent="0.35">
      <c r="A57" t="s">
        <v>100</v>
      </c>
      <c r="B57" t="s">
        <v>101</v>
      </c>
      <c r="C57" s="15">
        <f>1.91607587660471/1000</f>
        <v>1.91607587660471E-3</v>
      </c>
      <c r="D57">
        <v>24</v>
      </c>
      <c r="E57">
        <v>6</v>
      </c>
      <c r="F57">
        <f>15.657*1000</f>
        <v>15657</v>
      </c>
      <c r="I57" t="s">
        <v>19</v>
      </c>
    </row>
    <row r="58" spans="1:11" x14ac:dyDescent="0.35">
      <c r="A58" t="s">
        <v>102</v>
      </c>
      <c r="B58" t="s">
        <v>116</v>
      </c>
      <c r="C58" s="15">
        <f>1.91607587660471/1000</f>
        <v>1.91607587660471E-3</v>
      </c>
      <c r="D58">
        <v>24</v>
      </c>
      <c r="E58">
        <v>6</v>
      </c>
      <c r="F58">
        <f>15.657*1000</f>
        <v>15657</v>
      </c>
      <c r="I58" t="s">
        <v>19</v>
      </c>
    </row>
    <row r="61" spans="1:11" x14ac:dyDescent="0.35">
      <c r="C61" s="15"/>
    </row>
    <row r="62" spans="1:11" x14ac:dyDescent="0.35">
      <c r="A62" s="1" t="s">
        <v>117</v>
      </c>
    </row>
    <row r="63" spans="1:11" x14ac:dyDescent="0.35">
      <c r="A63" t="s">
        <v>118</v>
      </c>
      <c r="B63" t="s">
        <v>119</v>
      </c>
      <c r="C63" s="7">
        <f>(D63+E63)/F63</f>
        <v>3.2400207361327114E-2</v>
      </c>
      <c r="D63">
        <v>1.2</v>
      </c>
      <c r="E63">
        <v>0.3</v>
      </c>
      <c r="F63">
        <f>0.046296*1000</f>
        <v>46.295999999999999</v>
      </c>
      <c r="I63" t="s">
        <v>19</v>
      </c>
    </row>
    <row r="64" spans="1:11" x14ac:dyDescent="0.35">
      <c r="A64" t="s">
        <v>120</v>
      </c>
      <c r="B64" t="s">
        <v>121</v>
      </c>
      <c r="C64" s="7">
        <f>(D64+E64)/F64</f>
        <v>3.2400207361327114E-2</v>
      </c>
      <c r="D64">
        <v>1.2</v>
      </c>
      <c r="E64">
        <v>0.3</v>
      </c>
      <c r="F64">
        <f>0.046296*1000</f>
        <v>46.295999999999999</v>
      </c>
      <c r="I64" t="s">
        <v>19</v>
      </c>
    </row>
    <row r="66" spans="1:11" x14ac:dyDescent="0.35">
      <c r="A66" t="s">
        <v>122</v>
      </c>
      <c r="B66" t="s">
        <v>123</v>
      </c>
      <c r="C66" s="7">
        <f>(D66+E66)/F66</f>
        <v>0.15037593984962405</v>
      </c>
      <c r="D66">
        <v>16</v>
      </c>
      <c r="E66">
        <v>4</v>
      </c>
      <c r="F66">
        <f>0.133*1000</f>
        <v>133</v>
      </c>
      <c r="I66" t="s">
        <v>19</v>
      </c>
    </row>
    <row r="67" spans="1:11" x14ac:dyDescent="0.35">
      <c r="A67" t="s">
        <v>124</v>
      </c>
      <c r="B67" t="s">
        <v>125</v>
      </c>
      <c r="C67" s="7">
        <f>(D67+E67)/F67</f>
        <v>0.15037593984962405</v>
      </c>
      <c r="D67">
        <v>16</v>
      </c>
      <c r="E67">
        <v>4</v>
      </c>
      <c r="F67">
        <f>0.133*1000</f>
        <v>133</v>
      </c>
      <c r="I67" t="s">
        <v>19</v>
      </c>
    </row>
    <row r="70" spans="1:11" x14ac:dyDescent="0.35">
      <c r="A70" s="19" t="s">
        <v>126</v>
      </c>
    </row>
    <row r="71" spans="1:11" x14ac:dyDescent="0.35">
      <c r="A71" t="s">
        <v>127</v>
      </c>
      <c r="B71" t="s">
        <v>128</v>
      </c>
      <c r="C71">
        <f>(D71+E71)/F71</f>
        <v>1.953125E-2</v>
      </c>
      <c r="D71">
        <v>40</v>
      </c>
      <c r="E71">
        <v>10</v>
      </c>
      <c r="F71">
        <f>2.56*1000</f>
        <v>2560</v>
      </c>
      <c r="I71" t="s">
        <v>19</v>
      </c>
      <c r="K71" s="3" t="s">
        <v>129</v>
      </c>
    </row>
    <row r="72" spans="1:11" x14ac:dyDescent="0.35">
      <c r="A72" t="s">
        <v>130</v>
      </c>
      <c r="B72" t="s">
        <v>131</v>
      </c>
      <c r="C72">
        <v>0.01</v>
      </c>
      <c r="D72">
        <v>0</v>
      </c>
      <c r="K72" s="6"/>
    </row>
    <row r="73" spans="1:11" x14ac:dyDescent="0.35">
      <c r="A73" t="s">
        <v>132</v>
      </c>
      <c r="I73" s="6"/>
    </row>
    <row r="75" spans="1:11" x14ac:dyDescent="0.35">
      <c r="A75" t="s">
        <v>133</v>
      </c>
      <c r="B75" t="s">
        <v>134</v>
      </c>
      <c r="C75">
        <v>0.1</v>
      </c>
    </row>
    <row r="76" spans="1:11" x14ac:dyDescent="0.35">
      <c r="A76" t="s">
        <v>135</v>
      </c>
      <c r="B76" t="s">
        <v>136</v>
      </c>
      <c r="C76">
        <v>0.1</v>
      </c>
      <c r="J76" s="6"/>
      <c r="K76" s="17"/>
    </row>
    <row r="77" spans="1:11" x14ac:dyDescent="0.35">
      <c r="A77" s="20" t="s">
        <v>137</v>
      </c>
    </row>
    <row r="78" spans="1:11" x14ac:dyDescent="0.35">
      <c r="A78" t="s">
        <v>138</v>
      </c>
      <c r="J78" t="s">
        <v>139</v>
      </c>
      <c r="K78" t="s">
        <v>140</v>
      </c>
    </row>
    <row r="80" spans="1:11" x14ac:dyDescent="0.35">
      <c r="A80" t="s">
        <v>141</v>
      </c>
      <c r="J80" t="s">
        <v>142</v>
      </c>
    </row>
    <row r="82" spans="1:9" x14ac:dyDescent="0.35">
      <c r="A82" t="s">
        <v>143</v>
      </c>
      <c r="B82" t="s">
        <v>144</v>
      </c>
      <c r="C82">
        <v>0.02</v>
      </c>
      <c r="D82">
        <v>1</v>
      </c>
      <c r="I82" t="s">
        <v>145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Nadiatou Miningou</dc:creator>
  <cp:lastModifiedBy>Nadiatou Miningou</cp:lastModifiedBy>
  <dcterms:created xsi:type="dcterms:W3CDTF">2020-11-16T04:25:21Z</dcterms:created>
  <dcterms:modified xsi:type="dcterms:W3CDTF">2020-11-16T04:26:53Z</dcterms:modified>
</cp:coreProperties>
</file>