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425" yWindow="15" windowWidth="18735" windowHeight="11385" tabRatio="811" firstSheet="7" activeTab="11"/>
  </bookViews>
  <sheets>
    <sheet name="Instructions" sheetId="1" r:id="rId1"/>
    <sheet name="hydrodata" sheetId="2" r:id="rId2"/>
    <sheet name="control.in" sheetId="3" r:id="rId3"/>
    <sheet name="seaenv.in" sheetId="4" r:id="rId4"/>
    <sheet name="data.in" sheetId="5" r:id="rId5"/>
    <sheet name="forces.in" sheetId="6" r:id="rId6"/>
    <sheet name="bodies.in" sheetId="7" r:id="rId7"/>
    <sheet name="Calcs - Motion Model" sheetId="8" r:id="rId8"/>
    <sheet name="Calcs - Force summation" sheetId="9" r:id="rId9"/>
    <sheet name="Calcs - Derivative Summation" sheetId="10" r:id="rId10"/>
    <sheet name="Calcs - Body Summation" sheetId="11" r:id="rId11"/>
    <sheet name="Calcs - Dynamic Solution" sheetId="12" r:id="rId12"/>
  </sheets>
  <externalReferences>
    <externalReference r:id="rId13"/>
  </externalReferences>
  <definedNames>
    <definedName name="direct">control.in!$I$71</definedName>
    <definedName name="freq">control.in!$I$70</definedName>
    <definedName name="_xlnm.Print_Titles" localSheetId="0">Instructions!$5:$5</definedName>
  </definedNames>
  <calcPr calcId="145621"/>
</workbook>
</file>

<file path=xl/calcChain.xml><?xml version="1.0" encoding="utf-8"?>
<calcChain xmlns="http://schemas.openxmlformats.org/spreadsheetml/2006/main">
  <c r="A140" i="12" l="1" a="1"/>
  <c r="A140" i="12" s="1"/>
  <c r="A143" i="12"/>
  <c r="A147" i="12"/>
  <c r="A151" i="12"/>
  <c r="A102" i="12" a="1"/>
  <c r="A102" i="12" s="1"/>
  <c r="B341" i="8" a="1"/>
  <c r="B341" i="8" s="1"/>
  <c r="E341" i="8"/>
  <c r="C342" i="8"/>
  <c r="G342" i="8"/>
  <c r="E343" i="8"/>
  <c r="C344" i="8"/>
  <c r="G344" i="8"/>
  <c r="E345" i="8"/>
  <c r="C346" i="8"/>
  <c r="G346" i="8"/>
  <c r="B331" i="8" a="1"/>
  <c r="B331" i="8" s="1"/>
  <c r="P331" i="8" s="1"/>
  <c r="B325" i="9" s="1"/>
  <c r="E331" i="8"/>
  <c r="S331" i="8" s="1"/>
  <c r="E325" i="9" s="1"/>
  <c r="C332" i="8"/>
  <c r="Q332" i="8" s="1"/>
  <c r="C326" i="9" s="1"/>
  <c r="G332" i="8"/>
  <c r="U332" i="8" s="1"/>
  <c r="G326" i="9" s="1"/>
  <c r="E333" i="8"/>
  <c r="S333" i="8" s="1"/>
  <c r="E327" i="9" s="1"/>
  <c r="C334" i="8"/>
  <c r="Q334" i="8" s="1"/>
  <c r="C328" i="9" s="1"/>
  <c r="G334" i="8"/>
  <c r="U334" i="8" s="1"/>
  <c r="G328" i="9" s="1"/>
  <c r="E335" i="8"/>
  <c r="S335" i="8" s="1"/>
  <c r="E329" i="9" s="1"/>
  <c r="C336" i="8"/>
  <c r="Q336" i="8" s="1"/>
  <c r="C330" i="9" s="1"/>
  <c r="G336" i="8"/>
  <c r="U336" i="8" s="1"/>
  <c r="G330" i="9" s="1"/>
  <c r="B321" i="8" a="1"/>
  <c r="B321" i="8" s="1"/>
  <c r="P321" i="8" s="1"/>
  <c r="B315" i="9" s="1"/>
  <c r="E321" i="8"/>
  <c r="C322" i="8"/>
  <c r="G322" i="8"/>
  <c r="E323" i="8"/>
  <c r="S323" i="8" s="1"/>
  <c r="E317" i="9" s="1"/>
  <c r="C324" i="8"/>
  <c r="G324" i="8"/>
  <c r="E325" i="8"/>
  <c r="S325" i="8" s="1"/>
  <c r="E319" i="9" s="1"/>
  <c r="C326" i="8"/>
  <c r="G326" i="8"/>
  <c r="B275" i="8" a="1"/>
  <c r="B275" i="8" s="1"/>
  <c r="E275" i="8"/>
  <c r="C276" i="8"/>
  <c r="G276" i="8"/>
  <c r="E277" i="8"/>
  <c r="C278" i="8"/>
  <c r="G278" i="8"/>
  <c r="E279" i="8"/>
  <c r="C280" i="8"/>
  <c r="G280" i="8"/>
  <c r="B265" i="8" a="1"/>
  <c r="B265" i="8" s="1"/>
  <c r="E265" i="8"/>
  <c r="S265" i="8" s="1"/>
  <c r="E259" i="9" s="1"/>
  <c r="C266" i="8"/>
  <c r="G266" i="8"/>
  <c r="U266" i="8" s="1"/>
  <c r="G260" i="9" s="1"/>
  <c r="E267" i="8"/>
  <c r="C268" i="8"/>
  <c r="G268" i="8"/>
  <c r="E269" i="8"/>
  <c r="C270" i="8"/>
  <c r="Q270" i="8" s="1"/>
  <c r="C264" i="9" s="1"/>
  <c r="G270" i="8"/>
  <c r="U270" i="8" s="1"/>
  <c r="G264" i="9" s="1"/>
  <c r="B255" i="8" a="1"/>
  <c r="B255" i="8" s="1"/>
  <c r="P255" i="8" s="1"/>
  <c r="B249" i="9" s="1"/>
  <c r="E255" i="8"/>
  <c r="S255" i="8" s="1"/>
  <c r="E249" i="9" s="1"/>
  <c r="C256" i="8"/>
  <c r="G256" i="8"/>
  <c r="U256" i="8" s="1"/>
  <c r="G250" i="9" s="1"/>
  <c r="E257" i="8"/>
  <c r="C258" i="8"/>
  <c r="Q258" i="8" s="1"/>
  <c r="C252" i="9" s="1"/>
  <c r="G258" i="8"/>
  <c r="E259" i="8"/>
  <c r="C260" i="8"/>
  <c r="G260" i="8"/>
  <c r="I117" i="4"/>
  <c r="I118" i="4" s="1"/>
  <c r="I116" i="4"/>
  <c r="I111" i="4"/>
  <c r="I110" i="4"/>
  <c r="I109" i="4"/>
  <c r="I112" i="4" s="1"/>
  <c r="I106" i="4"/>
  <c r="I105" i="4"/>
  <c r="I98" i="4"/>
  <c r="I99" i="4" s="1"/>
  <c r="I93" i="4"/>
  <c r="I94" i="4" s="1"/>
  <c r="I85" i="4"/>
  <c r="I84" i="4"/>
  <c r="I86" i="4" s="1"/>
  <c r="I78" i="4"/>
  <c r="I77" i="4"/>
  <c r="I79" i="4" s="1"/>
  <c r="I71" i="3"/>
  <c r="I70" i="3"/>
  <c r="S339" i="8"/>
  <c r="E333" i="9" s="1"/>
  <c r="T333" i="9" s="1"/>
  <c r="S329" i="8"/>
  <c r="E323" i="9" s="1"/>
  <c r="T323" i="9" s="1"/>
  <c r="S321" i="8"/>
  <c r="E315" i="9" s="1"/>
  <c r="S319" i="8"/>
  <c r="E313" i="9" s="1"/>
  <c r="T313" i="9" s="1"/>
  <c r="S306" i="8"/>
  <c r="E300" i="9" s="1"/>
  <c r="T300" i="9" s="1"/>
  <c r="S296" i="8"/>
  <c r="E290" i="9" s="1"/>
  <c r="T290" i="9" s="1"/>
  <c r="S286" i="8"/>
  <c r="E280" i="9" s="1"/>
  <c r="T280" i="9" s="1"/>
  <c r="S279" i="8"/>
  <c r="E273" i="9" s="1"/>
  <c r="S275" i="8"/>
  <c r="E269" i="9" s="1"/>
  <c r="S273" i="8"/>
  <c r="E267" i="9" s="1"/>
  <c r="T267" i="9" s="1"/>
  <c r="S269" i="8"/>
  <c r="E263" i="9" s="1"/>
  <c r="Q266" i="8"/>
  <c r="C260" i="9" s="1"/>
  <c r="S263" i="8"/>
  <c r="E257" i="9" s="1"/>
  <c r="T257" i="9" s="1"/>
  <c r="U260" i="8"/>
  <c r="G254" i="9" s="1"/>
  <c r="S253" i="8"/>
  <c r="E247" i="9" s="1"/>
  <c r="T247" i="9" s="1"/>
  <c r="U247" i="8"/>
  <c r="G241" i="9" s="1"/>
  <c r="R247" i="8"/>
  <c r="D241" i="9" s="1"/>
  <c r="Q247" i="8"/>
  <c r="C241" i="9" s="1"/>
  <c r="G247" i="8"/>
  <c r="F247" i="8"/>
  <c r="T247" i="8" s="1"/>
  <c r="F241" i="9" s="1"/>
  <c r="E247" i="8"/>
  <c r="S247" i="8" s="1"/>
  <c r="E241" i="9" s="1"/>
  <c r="D247" i="8"/>
  <c r="C247" i="8"/>
  <c r="B247" i="8"/>
  <c r="P247" i="8" s="1"/>
  <c r="B241" i="9" s="1"/>
  <c r="U246" i="8"/>
  <c r="G240" i="9" s="1"/>
  <c r="R246" i="8"/>
  <c r="D240" i="9" s="1"/>
  <c r="Q246" i="8"/>
  <c r="C240" i="9" s="1"/>
  <c r="G246" i="8"/>
  <c r="F246" i="8"/>
  <c r="T246" i="8" s="1"/>
  <c r="F240" i="9" s="1"/>
  <c r="E246" i="8"/>
  <c r="S246" i="8" s="1"/>
  <c r="E240" i="9" s="1"/>
  <c r="D246" i="8"/>
  <c r="C246" i="8"/>
  <c r="B246" i="8"/>
  <c r="P246" i="8" s="1"/>
  <c r="B240" i="9" s="1"/>
  <c r="U245" i="8"/>
  <c r="G239" i="9" s="1"/>
  <c r="R245" i="8"/>
  <c r="D239" i="9" s="1"/>
  <c r="Q245" i="8"/>
  <c r="C239" i="9" s="1"/>
  <c r="G245" i="8"/>
  <c r="F245" i="8"/>
  <c r="T245" i="8" s="1"/>
  <c r="F239" i="9" s="1"/>
  <c r="E245" i="8"/>
  <c r="S245" i="8" s="1"/>
  <c r="E239" i="9" s="1"/>
  <c r="D245" i="8"/>
  <c r="C245" i="8"/>
  <c r="B245" i="8"/>
  <c r="P245" i="8" s="1"/>
  <c r="B239" i="9" s="1"/>
  <c r="U244" i="8"/>
  <c r="G238" i="9" s="1"/>
  <c r="R244" i="8"/>
  <c r="D238" i="9" s="1"/>
  <c r="Q244" i="8"/>
  <c r="C238" i="9" s="1"/>
  <c r="G244" i="8"/>
  <c r="F244" i="8"/>
  <c r="T244" i="8" s="1"/>
  <c r="F238" i="9" s="1"/>
  <c r="E244" i="8"/>
  <c r="S244" i="8" s="1"/>
  <c r="E238" i="9" s="1"/>
  <c r="D244" i="8"/>
  <c r="C244" i="8"/>
  <c r="B244" i="8"/>
  <c r="P244" i="8" s="1"/>
  <c r="B238" i="9" s="1"/>
  <c r="U243" i="8"/>
  <c r="G237" i="9" s="1"/>
  <c r="R243" i="8"/>
  <c r="D237" i="9" s="1"/>
  <c r="Q243" i="8"/>
  <c r="C237" i="9" s="1"/>
  <c r="G243" i="8"/>
  <c r="F243" i="8"/>
  <c r="T243" i="8" s="1"/>
  <c r="F237" i="9" s="1"/>
  <c r="E243" i="8"/>
  <c r="S243" i="8" s="1"/>
  <c r="E237" i="9" s="1"/>
  <c r="D243" i="8"/>
  <c r="C243" i="8"/>
  <c r="B243" i="8"/>
  <c r="P243" i="8" s="1"/>
  <c r="B237" i="9" s="1"/>
  <c r="U242" i="8"/>
  <c r="G236" i="9" s="1"/>
  <c r="R242" i="8"/>
  <c r="D236" i="9" s="1"/>
  <c r="Q242" i="8"/>
  <c r="C236" i="9" s="1"/>
  <c r="G242" i="8"/>
  <c r="F242" i="8"/>
  <c r="T242" i="8" s="1"/>
  <c r="F236" i="9" s="1"/>
  <c r="E242" i="8"/>
  <c r="S242" i="8" s="1"/>
  <c r="E236" i="9" s="1"/>
  <c r="D242" i="8"/>
  <c r="C242" i="8"/>
  <c r="B242" i="8"/>
  <c r="P242" i="8" s="1"/>
  <c r="B236" i="9" s="1"/>
  <c r="S240" i="8"/>
  <c r="E234" i="9" s="1"/>
  <c r="T234" i="9" s="1"/>
  <c r="S237" i="8"/>
  <c r="E231" i="9" s="1"/>
  <c r="R237" i="8"/>
  <c r="D231" i="9" s="1"/>
  <c r="G237" i="8"/>
  <c r="U237" i="8" s="1"/>
  <c r="G231" i="9" s="1"/>
  <c r="F237" i="8"/>
  <c r="T237" i="8" s="1"/>
  <c r="F231" i="9" s="1"/>
  <c r="E237" i="8"/>
  <c r="D237" i="8"/>
  <c r="C237" i="8"/>
  <c r="Q237" i="8" s="1"/>
  <c r="C231" i="9" s="1"/>
  <c r="B237" i="8"/>
  <c r="P237" i="8" s="1"/>
  <c r="B231" i="9" s="1"/>
  <c r="S236" i="8"/>
  <c r="E230" i="9" s="1"/>
  <c r="R236" i="8"/>
  <c r="D230" i="9" s="1"/>
  <c r="G236" i="8"/>
  <c r="U236" i="8" s="1"/>
  <c r="G230" i="9" s="1"/>
  <c r="F236" i="8"/>
  <c r="T236" i="8" s="1"/>
  <c r="F230" i="9" s="1"/>
  <c r="E236" i="8"/>
  <c r="D236" i="8"/>
  <c r="C236" i="8"/>
  <c r="Q236" i="8" s="1"/>
  <c r="C230" i="9" s="1"/>
  <c r="B236" i="8"/>
  <c r="P236" i="8" s="1"/>
  <c r="B230" i="9" s="1"/>
  <c r="S235" i="8"/>
  <c r="E229" i="9" s="1"/>
  <c r="R235" i="8"/>
  <c r="D229" i="9" s="1"/>
  <c r="G235" i="8"/>
  <c r="U235" i="8" s="1"/>
  <c r="G229" i="9" s="1"/>
  <c r="F235" i="8"/>
  <c r="T235" i="8" s="1"/>
  <c r="F229" i="9" s="1"/>
  <c r="E235" i="8"/>
  <c r="D235" i="8"/>
  <c r="C235" i="8"/>
  <c r="Q235" i="8" s="1"/>
  <c r="C229" i="9" s="1"/>
  <c r="B235" i="8"/>
  <c r="P235" i="8" s="1"/>
  <c r="B229" i="9" s="1"/>
  <c r="S234" i="8"/>
  <c r="E228" i="9" s="1"/>
  <c r="R234" i="8"/>
  <c r="D228" i="9" s="1"/>
  <c r="G234" i="8"/>
  <c r="U234" i="8" s="1"/>
  <c r="G228" i="9" s="1"/>
  <c r="F234" i="8"/>
  <c r="T234" i="8" s="1"/>
  <c r="F228" i="9" s="1"/>
  <c r="E234" i="8"/>
  <c r="D234" i="8"/>
  <c r="C234" i="8"/>
  <c r="Q234" i="8" s="1"/>
  <c r="C228" i="9" s="1"/>
  <c r="B234" i="8"/>
  <c r="P234" i="8" s="1"/>
  <c r="B228" i="9" s="1"/>
  <c r="S233" i="8"/>
  <c r="E227" i="9" s="1"/>
  <c r="R233" i="8"/>
  <c r="D227" i="9" s="1"/>
  <c r="G233" i="8"/>
  <c r="U233" i="8" s="1"/>
  <c r="G227" i="9" s="1"/>
  <c r="F233" i="8"/>
  <c r="T233" i="8" s="1"/>
  <c r="F227" i="9" s="1"/>
  <c r="E233" i="8"/>
  <c r="D233" i="8"/>
  <c r="C233" i="8"/>
  <c r="Q233" i="8" s="1"/>
  <c r="C227" i="9" s="1"/>
  <c r="B233" i="8"/>
  <c r="P233" i="8" s="1"/>
  <c r="B227" i="9" s="1"/>
  <c r="S232" i="8"/>
  <c r="E226" i="9" s="1"/>
  <c r="R232" i="8"/>
  <c r="D226" i="9" s="1"/>
  <c r="G232" i="8"/>
  <c r="U232" i="8" s="1"/>
  <c r="G226" i="9" s="1"/>
  <c r="F232" i="8"/>
  <c r="T232" i="8" s="1"/>
  <c r="F226" i="9" s="1"/>
  <c r="E232" i="8"/>
  <c r="D232" i="8"/>
  <c r="C232" i="8"/>
  <c r="Q232" i="8" s="1"/>
  <c r="C226" i="9" s="1"/>
  <c r="B232" i="8"/>
  <c r="P232" i="8" s="1"/>
  <c r="B226" i="9" s="1"/>
  <c r="S230" i="8"/>
  <c r="E224" i="9" s="1"/>
  <c r="T224" i="9" s="1"/>
  <c r="T227" i="8"/>
  <c r="F221" i="9" s="1"/>
  <c r="S227" i="8"/>
  <c r="E221" i="9" s="1"/>
  <c r="P227" i="8"/>
  <c r="B221" i="9" s="1"/>
  <c r="G227" i="8"/>
  <c r="U227" i="8" s="1"/>
  <c r="G221" i="9" s="1"/>
  <c r="F227" i="8"/>
  <c r="E227" i="8"/>
  <c r="D227" i="8"/>
  <c r="R227" i="8" s="1"/>
  <c r="D221" i="9" s="1"/>
  <c r="C227" i="8"/>
  <c r="Q227" i="8" s="1"/>
  <c r="C221" i="9" s="1"/>
  <c r="B227" i="8"/>
  <c r="T226" i="8"/>
  <c r="F220" i="9" s="1"/>
  <c r="S226" i="8"/>
  <c r="E220" i="9" s="1"/>
  <c r="P226" i="8"/>
  <c r="B220" i="9" s="1"/>
  <c r="G226" i="8"/>
  <c r="U226" i="8" s="1"/>
  <c r="G220" i="9" s="1"/>
  <c r="F226" i="8"/>
  <c r="E226" i="8"/>
  <c r="D226" i="8"/>
  <c r="R226" i="8" s="1"/>
  <c r="D220" i="9" s="1"/>
  <c r="C226" i="8"/>
  <c r="Q226" i="8" s="1"/>
  <c r="C220" i="9" s="1"/>
  <c r="B226" i="8"/>
  <c r="T225" i="8"/>
  <c r="F219" i="9" s="1"/>
  <c r="S225" i="8"/>
  <c r="E219" i="9" s="1"/>
  <c r="P225" i="8"/>
  <c r="B219" i="9" s="1"/>
  <c r="G225" i="8"/>
  <c r="U225" i="8" s="1"/>
  <c r="G219" i="9" s="1"/>
  <c r="F225" i="8"/>
  <c r="E225" i="8"/>
  <c r="D225" i="8"/>
  <c r="R225" i="8" s="1"/>
  <c r="D219" i="9" s="1"/>
  <c r="C225" i="8"/>
  <c r="Q225" i="8" s="1"/>
  <c r="C219" i="9" s="1"/>
  <c r="B225" i="8"/>
  <c r="T224" i="8"/>
  <c r="F218" i="9" s="1"/>
  <c r="S224" i="8"/>
  <c r="E218" i="9" s="1"/>
  <c r="P224" i="8"/>
  <c r="B218" i="9" s="1"/>
  <c r="G224" i="8"/>
  <c r="U224" i="8" s="1"/>
  <c r="G218" i="9" s="1"/>
  <c r="F224" i="8"/>
  <c r="E224" i="8"/>
  <c r="D224" i="8"/>
  <c r="R224" i="8" s="1"/>
  <c r="D218" i="9" s="1"/>
  <c r="C224" i="8"/>
  <c r="Q224" i="8" s="1"/>
  <c r="C218" i="9" s="1"/>
  <c r="B224" i="8"/>
  <c r="T223" i="8"/>
  <c r="F217" i="9" s="1"/>
  <c r="S223" i="8"/>
  <c r="E217" i="9" s="1"/>
  <c r="P223" i="8"/>
  <c r="B217" i="9" s="1"/>
  <c r="G223" i="8"/>
  <c r="U223" i="8" s="1"/>
  <c r="G217" i="9" s="1"/>
  <c r="F223" i="8"/>
  <c r="E223" i="8"/>
  <c r="D223" i="8"/>
  <c r="R223" i="8" s="1"/>
  <c r="D217" i="9" s="1"/>
  <c r="C223" i="8"/>
  <c r="Q223" i="8" s="1"/>
  <c r="C217" i="9" s="1"/>
  <c r="B223" i="8"/>
  <c r="T222" i="8"/>
  <c r="F216" i="9" s="1"/>
  <c r="S222" i="8"/>
  <c r="E216" i="9" s="1"/>
  <c r="P222" i="8"/>
  <c r="B216" i="9" s="1"/>
  <c r="G222" i="8"/>
  <c r="U222" i="8" s="1"/>
  <c r="G216" i="9" s="1"/>
  <c r="F222" i="8"/>
  <c r="E222" i="8"/>
  <c r="D222" i="8"/>
  <c r="R222" i="8" s="1"/>
  <c r="D216" i="9" s="1"/>
  <c r="C222" i="8"/>
  <c r="Q222" i="8" s="1"/>
  <c r="C216" i="9" s="1"/>
  <c r="B222" i="8"/>
  <c r="S220" i="8"/>
  <c r="E214" i="9" s="1"/>
  <c r="T214" i="9" s="1"/>
  <c r="U214" i="8"/>
  <c r="G208" i="9" s="1"/>
  <c r="T214" i="8"/>
  <c r="F208" i="9" s="1"/>
  <c r="Q214" i="8"/>
  <c r="C208" i="9" s="1"/>
  <c r="P214" i="8"/>
  <c r="B208" i="9" s="1"/>
  <c r="G214" i="8"/>
  <c r="F214" i="8"/>
  <c r="E214" i="8"/>
  <c r="S214" i="8" s="1"/>
  <c r="E208" i="9" s="1"/>
  <c r="D214" i="8"/>
  <c r="R214" i="8" s="1"/>
  <c r="D208" i="9" s="1"/>
  <c r="C214" i="8"/>
  <c r="B214" i="8"/>
  <c r="U213" i="8"/>
  <c r="G207" i="9" s="1"/>
  <c r="T213" i="8"/>
  <c r="F207" i="9" s="1"/>
  <c r="Q213" i="8"/>
  <c r="C207" i="9" s="1"/>
  <c r="P213" i="8"/>
  <c r="B207" i="9" s="1"/>
  <c r="G213" i="8"/>
  <c r="F213" i="8"/>
  <c r="E213" i="8"/>
  <c r="S213" i="8" s="1"/>
  <c r="E207" i="9" s="1"/>
  <c r="D213" i="8"/>
  <c r="R213" i="8" s="1"/>
  <c r="D207" i="9" s="1"/>
  <c r="C213" i="8"/>
  <c r="B213" i="8"/>
  <c r="U212" i="8"/>
  <c r="G206" i="9" s="1"/>
  <c r="T212" i="8"/>
  <c r="F206" i="9" s="1"/>
  <c r="Q212" i="8"/>
  <c r="C206" i="9" s="1"/>
  <c r="P212" i="8"/>
  <c r="B206" i="9" s="1"/>
  <c r="G212" i="8"/>
  <c r="F212" i="8"/>
  <c r="E212" i="8"/>
  <c r="S212" i="8" s="1"/>
  <c r="E206" i="9" s="1"/>
  <c r="D212" i="8"/>
  <c r="R212" i="8" s="1"/>
  <c r="D206" i="9" s="1"/>
  <c r="C212" i="8"/>
  <c r="B212" i="8"/>
  <c r="U211" i="8"/>
  <c r="G205" i="9" s="1"/>
  <c r="T211" i="8"/>
  <c r="F205" i="9" s="1"/>
  <c r="Q211" i="8"/>
  <c r="C205" i="9" s="1"/>
  <c r="P211" i="8"/>
  <c r="B205" i="9" s="1"/>
  <c r="G211" i="8"/>
  <c r="F211" i="8"/>
  <c r="E211" i="8"/>
  <c r="S211" i="8" s="1"/>
  <c r="E205" i="9" s="1"/>
  <c r="D211" i="8"/>
  <c r="R211" i="8" s="1"/>
  <c r="D205" i="9" s="1"/>
  <c r="C211" i="8"/>
  <c r="B211" i="8"/>
  <c r="U210" i="8"/>
  <c r="G204" i="9" s="1"/>
  <c r="T210" i="8"/>
  <c r="F204" i="9" s="1"/>
  <c r="Q210" i="8"/>
  <c r="C204" i="9" s="1"/>
  <c r="P210" i="8"/>
  <c r="B204" i="9" s="1"/>
  <c r="G210" i="8"/>
  <c r="F210" i="8"/>
  <c r="E210" i="8"/>
  <c r="S210" i="8" s="1"/>
  <c r="E204" i="9" s="1"/>
  <c r="D210" i="8"/>
  <c r="R210" i="8" s="1"/>
  <c r="D204" i="9" s="1"/>
  <c r="C210" i="8"/>
  <c r="B210" i="8"/>
  <c r="U209" i="8"/>
  <c r="G203" i="9" s="1"/>
  <c r="T209" i="8"/>
  <c r="F203" i="9" s="1"/>
  <c r="Q209" i="8"/>
  <c r="C203" i="9" s="1"/>
  <c r="P209" i="8"/>
  <c r="B203" i="9" s="1"/>
  <c r="G209" i="8"/>
  <c r="F209" i="8"/>
  <c r="E209" i="8"/>
  <c r="S209" i="8" s="1"/>
  <c r="E203" i="9" s="1"/>
  <c r="D209" i="8"/>
  <c r="R209" i="8" s="1"/>
  <c r="D203" i="9" s="1"/>
  <c r="C209" i="8"/>
  <c r="B209" i="8"/>
  <c r="S207" i="8"/>
  <c r="E201" i="9" s="1"/>
  <c r="T201" i="9" s="1"/>
  <c r="S162" i="8"/>
  <c r="E158" i="9" s="1"/>
  <c r="T158" i="9" s="1"/>
  <c r="S152" i="8"/>
  <c r="E148" i="9" s="1"/>
  <c r="T148" i="9" s="1"/>
  <c r="S142" i="8"/>
  <c r="E138" i="9" s="1"/>
  <c r="T138" i="9" s="1"/>
  <c r="S129" i="8"/>
  <c r="E125" i="9" s="1"/>
  <c r="T125" i="9" s="1"/>
  <c r="S119" i="8"/>
  <c r="E115" i="9" s="1"/>
  <c r="T115" i="9" s="1"/>
  <c r="S109" i="8"/>
  <c r="E105" i="9" s="1"/>
  <c r="T105" i="9" s="1"/>
  <c r="T103" i="8"/>
  <c r="F99" i="9" s="1"/>
  <c r="S103" i="8"/>
  <c r="E99" i="9" s="1"/>
  <c r="P103" i="8"/>
  <c r="B99" i="9" s="1"/>
  <c r="G103" i="8"/>
  <c r="U103" i="8" s="1"/>
  <c r="G99" i="9" s="1"/>
  <c r="F103" i="8"/>
  <c r="E103" i="8"/>
  <c r="D103" i="8"/>
  <c r="R103" i="8" s="1"/>
  <c r="D99" i="9" s="1"/>
  <c r="C103" i="8"/>
  <c r="Q103" i="8" s="1"/>
  <c r="C99" i="9" s="1"/>
  <c r="B103" i="8"/>
  <c r="T102" i="8"/>
  <c r="F98" i="9" s="1"/>
  <c r="S102" i="8"/>
  <c r="E98" i="9" s="1"/>
  <c r="P102" i="8"/>
  <c r="B98" i="9" s="1"/>
  <c r="G102" i="8"/>
  <c r="U102" i="8" s="1"/>
  <c r="G98" i="9" s="1"/>
  <c r="F102" i="8"/>
  <c r="E102" i="8"/>
  <c r="D102" i="8"/>
  <c r="R102" i="8" s="1"/>
  <c r="D98" i="9" s="1"/>
  <c r="C102" i="8"/>
  <c r="Q102" i="8" s="1"/>
  <c r="C98" i="9" s="1"/>
  <c r="B102" i="8"/>
  <c r="T101" i="8"/>
  <c r="F97" i="9" s="1"/>
  <c r="S101" i="8"/>
  <c r="E97" i="9" s="1"/>
  <c r="P101" i="8"/>
  <c r="B97" i="9" s="1"/>
  <c r="G101" i="8"/>
  <c r="U101" i="8" s="1"/>
  <c r="G97" i="9" s="1"/>
  <c r="F101" i="8"/>
  <c r="E101" i="8"/>
  <c r="D101" i="8"/>
  <c r="R101" i="8" s="1"/>
  <c r="D97" i="9" s="1"/>
  <c r="C101" i="8"/>
  <c r="Q101" i="8" s="1"/>
  <c r="C97" i="9" s="1"/>
  <c r="B101" i="8"/>
  <c r="T100" i="8"/>
  <c r="F96" i="9" s="1"/>
  <c r="S100" i="8"/>
  <c r="E96" i="9" s="1"/>
  <c r="P100" i="8"/>
  <c r="B96" i="9" s="1"/>
  <c r="G100" i="8"/>
  <c r="U100" i="8" s="1"/>
  <c r="G96" i="9" s="1"/>
  <c r="F100" i="8"/>
  <c r="E100" i="8"/>
  <c r="D100" i="8"/>
  <c r="R100" i="8" s="1"/>
  <c r="D96" i="9" s="1"/>
  <c r="C100" i="8"/>
  <c r="Q100" i="8" s="1"/>
  <c r="C96" i="9" s="1"/>
  <c r="B100" i="8"/>
  <c r="T99" i="8"/>
  <c r="F95" i="9" s="1"/>
  <c r="S99" i="8"/>
  <c r="E95" i="9" s="1"/>
  <c r="P99" i="8"/>
  <c r="B95" i="9" s="1"/>
  <c r="G99" i="8"/>
  <c r="U99" i="8" s="1"/>
  <c r="G95" i="9" s="1"/>
  <c r="F99" i="8"/>
  <c r="E99" i="8"/>
  <c r="D99" i="8"/>
  <c r="R99" i="8" s="1"/>
  <c r="D95" i="9" s="1"/>
  <c r="C99" i="8"/>
  <c r="Q99" i="8" s="1"/>
  <c r="C95" i="9" s="1"/>
  <c r="B99" i="8"/>
  <c r="T98" i="8"/>
  <c r="F94" i="9" s="1"/>
  <c r="S98" i="8"/>
  <c r="E94" i="9" s="1"/>
  <c r="P98" i="8"/>
  <c r="B94" i="9" s="1"/>
  <c r="G98" i="8"/>
  <c r="U98" i="8" s="1"/>
  <c r="G94" i="9" s="1"/>
  <c r="F98" i="8"/>
  <c r="E98" i="8"/>
  <c r="D98" i="8"/>
  <c r="R98" i="8" s="1"/>
  <c r="D94" i="9" s="1"/>
  <c r="C98" i="8"/>
  <c r="Q98" i="8" s="1"/>
  <c r="C94" i="9" s="1"/>
  <c r="B98" i="8"/>
  <c r="S96" i="8"/>
  <c r="E92" i="9" s="1"/>
  <c r="T92" i="9" s="1"/>
  <c r="U93" i="8"/>
  <c r="G89" i="9" s="1"/>
  <c r="T93" i="8"/>
  <c r="F89" i="9" s="1"/>
  <c r="Q93" i="8"/>
  <c r="C89" i="9" s="1"/>
  <c r="P93" i="8"/>
  <c r="B89" i="9" s="1"/>
  <c r="G93" i="8"/>
  <c r="F93" i="8"/>
  <c r="E93" i="8"/>
  <c r="S93" i="8" s="1"/>
  <c r="E89" i="9" s="1"/>
  <c r="D93" i="8"/>
  <c r="R93" i="8" s="1"/>
  <c r="D89" i="9" s="1"/>
  <c r="C93" i="8"/>
  <c r="B93" i="8"/>
  <c r="U92" i="8"/>
  <c r="G88" i="9" s="1"/>
  <c r="T92" i="8"/>
  <c r="F88" i="9" s="1"/>
  <c r="Q92" i="8"/>
  <c r="C88" i="9" s="1"/>
  <c r="P92" i="8"/>
  <c r="B88" i="9" s="1"/>
  <c r="G92" i="8"/>
  <c r="F92" i="8"/>
  <c r="E92" i="8"/>
  <c r="S92" i="8" s="1"/>
  <c r="E88" i="9" s="1"/>
  <c r="D92" i="8"/>
  <c r="R92" i="8" s="1"/>
  <c r="D88" i="9" s="1"/>
  <c r="C92" i="8"/>
  <c r="B92" i="8"/>
  <c r="U91" i="8"/>
  <c r="G87" i="9" s="1"/>
  <c r="T91" i="8"/>
  <c r="F87" i="9" s="1"/>
  <c r="Q91" i="8"/>
  <c r="C87" i="9" s="1"/>
  <c r="P91" i="8"/>
  <c r="B87" i="9" s="1"/>
  <c r="G91" i="8"/>
  <c r="F91" i="8"/>
  <c r="E91" i="8"/>
  <c r="S91" i="8" s="1"/>
  <c r="E87" i="9" s="1"/>
  <c r="D91" i="8"/>
  <c r="R91" i="8" s="1"/>
  <c r="D87" i="9" s="1"/>
  <c r="C91" i="8"/>
  <c r="B91" i="8"/>
  <c r="U90" i="8"/>
  <c r="G86" i="9" s="1"/>
  <c r="T90" i="8"/>
  <c r="F86" i="9" s="1"/>
  <c r="Q90" i="8"/>
  <c r="C86" i="9" s="1"/>
  <c r="P90" i="8"/>
  <c r="B86" i="9" s="1"/>
  <c r="G90" i="8"/>
  <c r="F90" i="8"/>
  <c r="E90" i="8"/>
  <c r="S90" i="8" s="1"/>
  <c r="E86" i="9" s="1"/>
  <c r="D90" i="8"/>
  <c r="R90" i="8" s="1"/>
  <c r="D86" i="9" s="1"/>
  <c r="C90" i="8"/>
  <c r="B90" i="8"/>
  <c r="U89" i="8"/>
  <c r="G85" i="9" s="1"/>
  <c r="T89" i="8"/>
  <c r="F85" i="9" s="1"/>
  <c r="Q89" i="8"/>
  <c r="C85" i="9" s="1"/>
  <c r="P89" i="8"/>
  <c r="B85" i="9" s="1"/>
  <c r="G89" i="8"/>
  <c r="F89" i="8"/>
  <c r="E89" i="8"/>
  <c r="S89" i="8" s="1"/>
  <c r="E85" i="9" s="1"/>
  <c r="D89" i="8"/>
  <c r="R89" i="8" s="1"/>
  <c r="D85" i="9" s="1"/>
  <c r="C89" i="8"/>
  <c r="B89" i="8"/>
  <c r="U88" i="8"/>
  <c r="G84" i="9" s="1"/>
  <c r="T88" i="8"/>
  <c r="F84" i="9" s="1"/>
  <c r="Q88" i="8"/>
  <c r="C84" i="9" s="1"/>
  <c r="P88" i="8"/>
  <c r="B84" i="9" s="1"/>
  <c r="G88" i="8"/>
  <c r="F88" i="8"/>
  <c r="E88" i="8"/>
  <c r="S88" i="8" s="1"/>
  <c r="E84" i="9" s="1"/>
  <c r="D88" i="8"/>
  <c r="R88" i="8" s="1"/>
  <c r="D84" i="9" s="1"/>
  <c r="C88" i="8"/>
  <c r="B88" i="8"/>
  <c r="S86" i="8"/>
  <c r="E82" i="9" s="1"/>
  <c r="T82" i="9" s="1"/>
  <c r="U83" i="8"/>
  <c r="G79" i="9" s="1"/>
  <c r="R83" i="8"/>
  <c r="D79" i="9" s="1"/>
  <c r="Q83" i="8"/>
  <c r="C79" i="9" s="1"/>
  <c r="G83" i="8"/>
  <c r="F83" i="8"/>
  <c r="T83" i="8" s="1"/>
  <c r="F79" i="9" s="1"/>
  <c r="E83" i="8"/>
  <c r="S83" i="8" s="1"/>
  <c r="E79" i="9" s="1"/>
  <c r="D83" i="8"/>
  <c r="C83" i="8"/>
  <c r="B83" i="8"/>
  <c r="P83" i="8" s="1"/>
  <c r="B79" i="9" s="1"/>
  <c r="U82" i="8"/>
  <c r="G78" i="9" s="1"/>
  <c r="R82" i="8"/>
  <c r="D78" i="9" s="1"/>
  <c r="Q82" i="8"/>
  <c r="C78" i="9" s="1"/>
  <c r="G82" i="8"/>
  <c r="F82" i="8"/>
  <c r="T82" i="8" s="1"/>
  <c r="F78" i="9" s="1"/>
  <c r="E82" i="8"/>
  <c r="S82" i="8" s="1"/>
  <c r="E78" i="9" s="1"/>
  <c r="D82" i="8"/>
  <c r="C82" i="8"/>
  <c r="B82" i="8"/>
  <c r="P82" i="8" s="1"/>
  <c r="B78" i="9" s="1"/>
  <c r="U81" i="8"/>
  <c r="G77" i="9" s="1"/>
  <c r="R81" i="8"/>
  <c r="D77" i="9" s="1"/>
  <c r="Q81" i="8"/>
  <c r="C77" i="9" s="1"/>
  <c r="G81" i="8"/>
  <c r="F81" i="8"/>
  <c r="T81" i="8" s="1"/>
  <c r="F77" i="9" s="1"/>
  <c r="E81" i="8"/>
  <c r="S81" i="8" s="1"/>
  <c r="E77" i="9" s="1"/>
  <c r="D81" i="8"/>
  <c r="C81" i="8"/>
  <c r="B81" i="8"/>
  <c r="P81" i="8" s="1"/>
  <c r="B77" i="9" s="1"/>
  <c r="U80" i="8"/>
  <c r="G76" i="9" s="1"/>
  <c r="R80" i="8"/>
  <c r="D76" i="9" s="1"/>
  <c r="Q80" i="8"/>
  <c r="C76" i="9" s="1"/>
  <c r="G80" i="8"/>
  <c r="F80" i="8"/>
  <c r="T80" i="8" s="1"/>
  <c r="F76" i="9" s="1"/>
  <c r="E80" i="8"/>
  <c r="S80" i="8" s="1"/>
  <c r="E76" i="9" s="1"/>
  <c r="D80" i="8"/>
  <c r="C80" i="8"/>
  <c r="B80" i="8"/>
  <c r="P80" i="8" s="1"/>
  <c r="B76" i="9" s="1"/>
  <c r="U79" i="8"/>
  <c r="G75" i="9" s="1"/>
  <c r="R79" i="8"/>
  <c r="D75" i="9" s="1"/>
  <c r="Q79" i="8"/>
  <c r="C75" i="9" s="1"/>
  <c r="G79" i="8"/>
  <c r="F79" i="8"/>
  <c r="T79" i="8" s="1"/>
  <c r="F75" i="9" s="1"/>
  <c r="E79" i="8"/>
  <c r="S79" i="8" s="1"/>
  <c r="E75" i="9" s="1"/>
  <c r="D79" i="8"/>
  <c r="C79" i="8"/>
  <c r="B79" i="8"/>
  <c r="P79" i="8" s="1"/>
  <c r="B75" i="9" s="1"/>
  <c r="U78" i="8"/>
  <c r="G74" i="9" s="1"/>
  <c r="R78" i="8"/>
  <c r="D74" i="9" s="1"/>
  <c r="Q78" i="8"/>
  <c r="C74" i="9" s="1"/>
  <c r="G78" i="8"/>
  <c r="F78" i="8"/>
  <c r="T78" i="8" s="1"/>
  <c r="F74" i="9" s="1"/>
  <c r="E78" i="8"/>
  <c r="S78" i="8" s="1"/>
  <c r="E74" i="9" s="1"/>
  <c r="D78" i="8"/>
  <c r="C78" i="8"/>
  <c r="B78" i="8"/>
  <c r="P78" i="8" s="1"/>
  <c r="B74" i="9" s="1"/>
  <c r="S76" i="8"/>
  <c r="E72" i="9" s="1"/>
  <c r="T72" i="9" s="1"/>
  <c r="S70" i="8"/>
  <c r="E66" i="9" s="1"/>
  <c r="R70" i="8"/>
  <c r="D66" i="9" s="1"/>
  <c r="G70" i="8"/>
  <c r="U70" i="8" s="1"/>
  <c r="G66" i="9" s="1"/>
  <c r="F70" i="8"/>
  <c r="T70" i="8" s="1"/>
  <c r="F66" i="9" s="1"/>
  <c r="E70" i="8"/>
  <c r="D70" i="8"/>
  <c r="C70" i="8"/>
  <c r="Q70" i="8" s="1"/>
  <c r="C66" i="9" s="1"/>
  <c r="B70" i="8"/>
  <c r="P70" i="8" s="1"/>
  <c r="B66" i="9" s="1"/>
  <c r="S69" i="8"/>
  <c r="E65" i="9" s="1"/>
  <c r="R69" i="8"/>
  <c r="D65" i="9" s="1"/>
  <c r="G69" i="8"/>
  <c r="U69" i="8" s="1"/>
  <c r="G65" i="9" s="1"/>
  <c r="F69" i="8"/>
  <c r="T69" i="8" s="1"/>
  <c r="F65" i="9" s="1"/>
  <c r="E69" i="8"/>
  <c r="D69" i="8"/>
  <c r="C69" i="8"/>
  <c r="Q69" i="8" s="1"/>
  <c r="C65" i="9" s="1"/>
  <c r="B69" i="8"/>
  <c r="P69" i="8" s="1"/>
  <c r="B65" i="9" s="1"/>
  <c r="S68" i="8"/>
  <c r="E64" i="9" s="1"/>
  <c r="R68" i="8"/>
  <c r="D64" i="9" s="1"/>
  <c r="G68" i="8"/>
  <c r="U68" i="8" s="1"/>
  <c r="G64" i="9" s="1"/>
  <c r="F68" i="8"/>
  <c r="T68" i="8" s="1"/>
  <c r="F64" i="9" s="1"/>
  <c r="E68" i="8"/>
  <c r="D68" i="8"/>
  <c r="C68" i="8"/>
  <c r="Q68" i="8" s="1"/>
  <c r="C64" i="9" s="1"/>
  <c r="B68" i="8"/>
  <c r="P68" i="8" s="1"/>
  <c r="B64" i="9" s="1"/>
  <c r="S67" i="8"/>
  <c r="E63" i="9" s="1"/>
  <c r="R67" i="8"/>
  <c r="D63" i="9" s="1"/>
  <c r="G67" i="8"/>
  <c r="U67" i="8" s="1"/>
  <c r="G63" i="9" s="1"/>
  <c r="F67" i="8"/>
  <c r="T67" i="8" s="1"/>
  <c r="F63" i="9" s="1"/>
  <c r="E67" i="8"/>
  <c r="D67" i="8"/>
  <c r="C67" i="8"/>
  <c r="Q67" i="8" s="1"/>
  <c r="C63" i="9" s="1"/>
  <c r="B67" i="8"/>
  <c r="P67" i="8" s="1"/>
  <c r="B63" i="9" s="1"/>
  <c r="S66" i="8"/>
  <c r="E62" i="9" s="1"/>
  <c r="R66" i="8"/>
  <c r="D62" i="9" s="1"/>
  <c r="G66" i="8"/>
  <c r="U66" i="8" s="1"/>
  <c r="G62" i="9" s="1"/>
  <c r="F66" i="8"/>
  <c r="T66" i="8" s="1"/>
  <c r="F62" i="9" s="1"/>
  <c r="E66" i="8"/>
  <c r="D66" i="8"/>
  <c r="C66" i="8"/>
  <c r="Q66" i="8" s="1"/>
  <c r="C62" i="9" s="1"/>
  <c r="B66" i="8"/>
  <c r="P66" i="8" s="1"/>
  <c r="B62" i="9" s="1"/>
  <c r="S65" i="8"/>
  <c r="E61" i="9" s="1"/>
  <c r="R65" i="8"/>
  <c r="D61" i="9" s="1"/>
  <c r="G65" i="8"/>
  <c r="U65" i="8" s="1"/>
  <c r="G61" i="9" s="1"/>
  <c r="F65" i="8"/>
  <c r="T65" i="8" s="1"/>
  <c r="F61" i="9" s="1"/>
  <c r="E65" i="8"/>
  <c r="D65" i="8"/>
  <c r="C65" i="8"/>
  <c r="Q65" i="8" s="1"/>
  <c r="C61" i="9" s="1"/>
  <c r="B65" i="8"/>
  <c r="P65" i="8" s="1"/>
  <c r="B61" i="9" s="1"/>
  <c r="S63" i="8"/>
  <c r="E59" i="9" s="1"/>
  <c r="T59" i="9" s="1"/>
  <c r="T60" i="8"/>
  <c r="F56" i="9" s="1"/>
  <c r="S60" i="8"/>
  <c r="E56" i="9" s="1"/>
  <c r="P60" i="8"/>
  <c r="B56" i="9" s="1"/>
  <c r="G60" i="8"/>
  <c r="U60" i="8" s="1"/>
  <c r="G56" i="9" s="1"/>
  <c r="F60" i="8"/>
  <c r="E60" i="8"/>
  <c r="D60" i="8"/>
  <c r="R60" i="8" s="1"/>
  <c r="D56" i="9" s="1"/>
  <c r="C60" i="8"/>
  <c r="Q60" i="8" s="1"/>
  <c r="C56" i="9" s="1"/>
  <c r="B60" i="8"/>
  <c r="T59" i="8"/>
  <c r="F55" i="9" s="1"/>
  <c r="S59" i="8"/>
  <c r="E55" i="9" s="1"/>
  <c r="P59" i="8"/>
  <c r="B55" i="9" s="1"/>
  <c r="G59" i="8"/>
  <c r="U59" i="8" s="1"/>
  <c r="G55" i="9" s="1"/>
  <c r="F59" i="8"/>
  <c r="E59" i="8"/>
  <c r="D59" i="8"/>
  <c r="R59" i="8" s="1"/>
  <c r="D55" i="9" s="1"/>
  <c r="C59" i="8"/>
  <c r="Q59" i="8" s="1"/>
  <c r="C55" i="9" s="1"/>
  <c r="B59" i="8"/>
  <c r="T58" i="8"/>
  <c r="F54" i="9" s="1"/>
  <c r="S58" i="8"/>
  <c r="E54" i="9" s="1"/>
  <c r="P58" i="8"/>
  <c r="B54" i="9" s="1"/>
  <c r="G58" i="8"/>
  <c r="U58" i="8" s="1"/>
  <c r="G54" i="9" s="1"/>
  <c r="F58" i="8"/>
  <c r="E58" i="8"/>
  <c r="D58" i="8"/>
  <c r="R58" i="8" s="1"/>
  <c r="D54" i="9" s="1"/>
  <c r="C58" i="8"/>
  <c r="Q58" i="8" s="1"/>
  <c r="C54" i="9" s="1"/>
  <c r="B58" i="8"/>
  <c r="T57" i="8"/>
  <c r="F53" i="9" s="1"/>
  <c r="S57" i="8"/>
  <c r="E53" i="9" s="1"/>
  <c r="P57" i="8"/>
  <c r="B53" i="9" s="1"/>
  <c r="G57" i="8"/>
  <c r="U57" i="8" s="1"/>
  <c r="G53" i="9" s="1"/>
  <c r="F57" i="8"/>
  <c r="E57" i="8"/>
  <c r="D57" i="8"/>
  <c r="R57" i="8" s="1"/>
  <c r="D53" i="9" s="1"/>
  <c r="C57" i="8"/>
  <c r="Q57" i="8" s="1"/>
  <c r="C53" i="9" s="1"/>
  <c r="B57" i="8"/>
  <c r="T56" i="8"/>
  <c r="F52" i="9" s="1"/>
  <c r="S56" i="8"/>
  <c r="E52" i="9" s="1"/>
  <c r="P56" i="8"/>
  <c r="B52" i="9" s="1"/>
  <c r="G56" i="8"/>
  <c r="U56" i="8" s="1"/>
  <c r="G52" i="9" s="1"/>
  <c r="F56" i="8"/>
  <c r="E56" i="8"/>
  <c r="D56" i="8"/>
  <c r="R56" i="8" s="1"/>
  <c r="D52" i="9" s="1"/>
  <c r="C56" i="8"/>
  <c r="Q56" i="8" s="1"/>
  <c r="C52" i="9" s="1"/>
  <c r="B56" i="8"/>
  <c r="T55" i="8"/>
  <c r="F51" i="9" s="1"/>
  <c r="S55" i="8"/>
  <c r="E51" i="9" s="1"/>
  <c r="P55" i="8"/>
  <c r="B51" i="9" s="1"/>
  <c r="G55" i="8"/>
  <c r="U55" i="8" s="1"/>
  <c r="G51" i="9" s="1"/>
  <c r="F55" i="8"/>
  <c r="E55" i="8"/>
  <c r="D55" i="8"/>
  <c r="R55" i="8" s="1"/>
  <c r="D51" i="9" s="1"/>
  <c r="C55" i="8"/>
  <c r="Q55" i="8" s="1"/>
  <c r="C51" i="9" s="1"/>
  <c r="B55" i="8"/>
  <c r="S53" i="8"/>
  <c r="E49" i="9" s="1"/>
  <c r="T49" i="9" s="1"/>
  <c r="U50" i="8"/>
  <c r="G46" i="9" s="1"/>
  <c r="T50" i="8"/>
  <c r="F46" i="9" s="1"/>
  <c r="Q50" i="8"/>
  <c r="C46" i="9" s="1"/>
  <c r="P50" i="8"/>
  <c r="B46" i="9" s="1"/>
  <c r="G50" i="8"/>
  <c r="F50" i="8"/>
  <c r="E50" i="8"/>
  <c r="S50" i="8" s="1"/>
  <c r="E46" i="9" s="1"/>
  <c r="D50" i="8"/>
  <c r="R50" i="8" s="1"/>
  <c r="D46" i="9" s="1"/>
  <c r="C50" i="8"/>
  <c r="B50" i="8"/>
  <c r="U49" i="8"/>
  <c r="G45" i="9" s="1"/>
  <c r="T49" i="8"/>
  <c r="F45" i="9" s="1"/>
  <c r="Q49" i="8"/>
  <c r="C45" i="9" s="1"/>
  <c r="P49" i="8"/>
  <c r="B45" i="9" s="1"/>
  <c r="G49" i="8"/>
  <c r="F49" i="8"/>
  <c r="E49" i="8"/>
  <c r="S49" i="8" s="1"/>
  <c r="E45" i="9" s="1"/>
  <c r="D49" i="8"/>
  <c r="R49" i="8" s="1"/>
  <c r="D45" i="9" s="1"/>
  <c r="C49" i="8"/>
  <c r="B49" i="8"/>
  <c r="U48" i="8"/>
  <c r="G44" i="9" s="1"/>
  <c r="T48" i="8"/>
  <c r="F44" i="9" s="1"/>
  <c r="Q48" i="8"/>
  <c r="C44" i="9" s="1"/>
  <c r="P48" i="8"/>
  <c r="B44" i="9" s="1"/>
  <c r="G48" i="8"/>
  <c r="F48" i="8"/>
  <c r="E48" i="8"/>
  <c r="S48" i="8" s="1"/>
  <c r="E44" i="9" s="1"/>
  <c r="D48" i="8"/>
  <c r="R48" i="8" s="1"/>
  <c r="D44" i="9" s="1"/>
  <c r="C48" i="8"/>
  <c r="B48" i="8"/>
  <c r="U47" i="8"/>
  <c r="G43" i="9" s="1"/>
  <c r="T47" i="8"/>
  <c r="F43" i="9" s="1"/>
  <c r="Q47" i="8"/>
  <c r="C43" i="9" s="1"/>
  <c r="P47" i="8"/>
  <c r="B43" i="9" s="1"/>
  <c r="G47" i="8"/>
  <c r="F47" i="8"/>
  <c r="E47" i="8"/>
  <c r="S47" i="8" s="1"/>
  <c r="E43" i="9" s="1"/>
  <c r="D47" i="8"/>
  <c r="R47" i="8" s="1"/>
  <c r="D43" i="9" s="1"/>
  <c r="C47" i="8"/>
  <c r="B47" i="8"/>
  <c r="U46" i="8"/>
  <c r="G42" i="9" s="1"/>
  <c r="T46" i="8"/>
  <c r="F42" i="9" s="1"/>
  <c r="Q46" i="8"/>
  <c r="C42" i="9" s="1"/>
  <c r="P46" i="8"/>
  <c r="B42" i="9" s="1"/>
  <c r="G46" i="8"/>
  <c r="F46" i="8"/>
  <c r="E46" i="8"/>
  <c r="S46" i="8" s="1"/>
  <c r="E42" i="9" s="1"/>
  <c r="D46" i="8"/>
  <c r="R46" i="8" s="1"/>
  <c r="D42" i="9" s="1"/>
  <c r="C46" i="8"/>
  <c r="B46" i="8"/>
  <c r="U45" i="8"/>
  <c r="G41" i="9" s="1"/>
  <c r="T45" i="8"/>
  <c r="F41" i="9" s="1"/>
  <c r="Q45" i="8"/>
  <c r="C41" i="9" s="1"/>
  <c r="P45" i="8"/>
  <c r="B41" i="9" s="1"/>
  <c r="G45" i="8"/>
  <c r="F45" i="8"/>
  <c r="E45" i="8"/>
  <c r="S45" i="8" s="1"/>
  <c r="E41" i="9" s="1"/>
  <c r="D45" i="8"/>
  <c r="R45" i="8" s="1"/>
  <c r="D41" i="9" s="1"/>
  <c r="C45" i="8"/>
  <c r="B45" i="8"/>
  <c r="S43" i="8"/>
  <c r="E39" i="9" s="1"/>
  <c r="T39" i="9" s="1"/>
  <c r="U37" i="8"/>
  <c r="G33" i="9" s="1"/>
  <c r="R37" i="8"/>
  <c r="D33" i="9" s="1"/>
  <c r="Q37" i="8"/>
  <c r="C33" i="9" s="1"/>
  <c r="G37" i="8"/>
  <c r="F37" i="8"/>
  <c r="T37" i="8" s="1"/>
  <c r="F33" i="9" s="1"/>
  <c r="E37" i="8"/>
  <c r="S37" i="8" s="1"/>
  <c r="E33" i="9" s="1"/>
  <c r="D37" i="8"/>
  <c r="C37" i="8"/>
  <c r="B37" i="8"/>
  <c r="P37" i="8" s="1"/>
  <c r="B33" i="9" s="1"/>
  <c r="U36" i="8"/>
  <c r="G32" i="9" s="1"/>
  <c r="R36" i="8"/>
  <c r="D32" i="9" s="1"/>
  <c r="Q36" i="8"/>
  <c r="C32" i="9" s="1"/>
  <c r="G36" i="8"/>
  <c r="F36" i="8"/>
  <c r="T36" i="8" s="1"/>
  <c r="F32" i="9" s="1"/>
  <c r="E36" i="8"/>
  <c r="S36" i="8" s="1"/>
  <c r="E32" i="9" s="1"/>
  <c r="D36" i="8"/>
  <c r="C36" i="8"/>
  <c r="B36" i="8"/>
  <c r="P36" i="8" s="1"/>
  <c r="B32" i="9" s="1"/>
  <c r="U35" i="8"/>
  <c r="G31" i="9" s="1"/>
  <c r="R35" i="8"/>
  <c r="D31" i="9" s="1"/>
  <c r="Q35" i="8"/>
  <c r="C31" i="9" s="1"/>
  <c r="G35" i="8"/>
  <c r="F35" i="8"/>
  <c r="T35" i="8" s="1"/>
  <c r="F31" i="9" s="1"/>
  <c r="E35" i="8"/>
  <c r="S35" i="8" s="1"/>
  <c r="E31" i="9" s="1"/>
  <c r="D35" i="8"/>
  <c r="C35" i="8"/>
  <c r="B35" i="8"/>
  <c r="P35" i="8" s="1"/>
  <c r="B31" i="9" s="1"/>
  <c r="U34" i="8"/>
  <c r="G30" i="9" s="1"/>
  <c r="R34" i="8"/>
  <c r="D30" i="9" s="1"/>
  <c r="Q34" i="8"/>
  <c r="C30" i="9" s="1"/>
  <c r="G34" i="8"/>
  <c r="F34" i="8"/>
  <c r="T34" i="8" s="1"/>
  <c r="F30" i="9" s="1"/>
  <c r="E34" i="8"/>
  <c r="S34" i="8" s="1"/>
  <c r="E30" i="9" s="1"/>
  <c r="D34" i="8"/>
  <c r="C34" i="8"/>
  <c r="B34" i="8"/>
  <c r="P34" i="8" s="1"/>
  <c r="B30" i="9" s="1"/>
  <c r="U33" i="8"/>
  <c r="G29" i="9" s="1"/>
  <c r="R33" i="8"/>
  <c r="D29" i="9" s="1"/>
  <c r="Q33" i="8"/>
  <c r="C29" i="9" s="1"/>
  <c r="G33" i="8"/>
  <c r="F33" i="8"/>
  <c r="T33" i="8" s="1"/>
  <c r="F29" i="9" s="1"/>
  <c r="E33" i="8"/>
  <c r="S33" i="8" s="1"/>
  <c r="E29" i="9" s="1"/>
  <c r="D33" i="8"/>
  <c r="C33" i="8"/>
  <c r="B33" i="8"/>
  <c r="P33" i="8" s="1"/>
  <c r="B29" i="9" s="1"/>
  <c r="U32" i="8"/>
  <c r="G28" i="9" s="1"/>
  <c r="R32" i="8"/>
  <c r="D28" i="9" s="1"/>
  <c r="Q32" i="8"/>
  <c r="C28" i="9" s="1"/>
  <c r="G32" i="8"/>
  <c r="F32" i="8"/>
  <c r="T32" i="8" s="1"/>
  <c r="F28" i="9" s="1"/>
  <c r="E32" i="8"/>
  <c r="S32" i="8" s="1"/>
  <c r="E28" i="9" s="1"/>
  <c r="D32" i="8"/>
  <c r="C32" i="8"/>
  <c r="B32" i="8"/>
  <c r="P32" i="8" s="1"/>
  <c r="B28" i="9" s="1"/>
  <c r="S30" i="8"/>
  <c r="E26" i="9" s="1"/>
  <c r="T26" i="9" s="1"/>
  <c r="E30" i="6"/>
  <c r="B357" i="8" s="1"/>
  <c r="P357" i="8" s="1"/>
  <c r="B351" i="9" s="1"/>
  <c r="Q351" i="9" s="1"/>
  <c r="B173" i="10" s="1"/>
  <c r="E29" i="6"/>
  <c r="B356" i="8" s="1"/>
  <c r="P356" i="8" s="1"/>
  <c r="B350" i="9" s="1"/>
  <c r="Q350" i="9" s="1"/>
  <c r="B172" i="10" s="1"/>
  <c r="J23" i="6"/>
  <c r="B182" i="8" s="1"/>
  <c r="P182" i="8" s="1"/>
  <c r="B178" i="9" s="1"/>
  <c r="Q178" i="9" s="1"/>
  <c r="B94" i="10" s="1"/>
  <c r="J22" i="6"/>
  <c r="B181" i="8" s="1"/>
  <c r="P181" i="8" s="1"/>
  <c r="B177" i="9" s="1"/>
  <c r="Q177" i="9" s="1"/>
  <c r="B93" i="10" s="1"/>
  <c r="J21" i="6"/>
  <c r="B180" i="8" s="1"/>
  <c r="P180" i="8" s="1"/>
  <c r="B176" i="9" s="1"/>
  <c r="Q176" i="9" s="1"/>
  <c r="B92" i="10" s="1"/>
  <c r="J20" i="6"/>
  <c r="B179" i="8" s="1"/>
  <c r="P179" i="8" s="1"/>
  <c r="B175" i="9" s="1"/>
  <c r="Q175" i="9" s="1"/>
  <c r="B91" i="10" s="1"/>
  <c r="J19" i="6"/>
  <c r="B178" i="8" s="1"/>
  <c r="P178" i="8" s="1"/>
  <c r="B174" i="9" s="1"/>
  <c r="Q174" i="9" s="1"/>
  <c r="B90" i="10" s="1"/>
  <c r="J18" i="6"/>
  <c r="B177" i="8" s="1"/>
  <c r="P177" i="8" s="1"/>
  <c r="B173" i="9" s="1"/>
  <c r="Q173" i="9" s="1"/>
  <c r="B89" i="10" s="1"/>
  <c r="C131" i="5"/>
  <c r="B23" i="5"/>
  <c r="B22" i="5"/>
  <c r="C62" i="4"/>
  <c r="C61" i="4"/>
  <c r="C46" i="4"/>
  <c r="C45" i="4"/>
  <c r="C72" i="5"/>
  <c r="E208" i="2"/>
  <c r="E207" i="2"/>
  <c r="E206" i="2"/>
  <c r="E205" i="2"/>
  <c r="E204" i="2"/>
  <c r="E203" i="2"/>
  <c r="E198" i="2"/>
  <c r="E197" i="2"/>
  <c r="E196" i="2"/>
  <c r="E195" i="2"/>
  <c r="E194" i="2"/>
  <c r="E193" i="2"/>
  <c r="A150" i="12" l="1"/>
  <c r="A146" i="12"/>
  <c r="A142" i="12"/>
  <c r="A149" i="12"/>
  <c r="A145" i="12"/>
  <c r="A141" i="12"/>
  <c r="A148" i="12"/>
  <c r="A144" i="12"/>
  <c r="L113" i="12"/>
  <c r="H112" i="12"/>
  <c r="H111" i="12"/>
  <c r="H109" i="12"/>
  <c r="L102" i="12"/>
  <c r="K113" i="12"/>
  <c r="G113" i="12"/>
  <c r="C113" i="12"/>
  <c r="K112" i="12"/>
  <c r="G112" i="12"/>
  <c r="C112" i="12"/>
  <c r="K111" i="12"/>
  <c r="G111" i="12"/>
  <c r="C111" i="12"/>
  <c r="K110" i="12"/>
  <c r="G110" i="12"/>
  <c r="C110" i="12"/>
  <c r="K109" i="12"/>
  <c r="G109" i="12"/>
  <c r="C109" i="12"/>
  <c r="K108" i="12"/>
  <c r="G108" i="12"/>
  <c r="C108" i="12"/>
  <c r="K107" i="12"/>
  <c r="G107" i="12"/>
  <c r="C107" i="12"/>
  <c r="K106" i="12"/>
  <c r="G106" i="12"/>
  <c r="C106" i="12"/>
  <c r="K105" i="12"/>
  <c r="G105" i="12"/>
  <c r="C105" i="12"/>
  <c r="K104" i="12"/>
  <c r="G104" i="12"/>
  <c r="C104" i="12"/>
  <c r="K103" i="12"/>
  <c r="G103" i="12"/>
  <c r="C103" i="12"/>
  <c r="K102" i="12"/>
  <c r="G102" i="12"/>
  <c r="C102" i="12"/>
  <c r="D113" i="12"/>
  <c r="D112" i="12"/>
  <c r="D111" i="12"/>
  <c r="H110" i="12"/>
  <c r="L109" i="12"/>
  <c r="H108" i="12"/>
  <c r="D108" i="12"/>
  <c r="H107" i="12"/>
  <c r="L106" i="12"/>
  <c r="D106" i="12"/>
  <c r="H105" i="12"/>
  <c r="L104" i="12"/>
  <c r="D104" i="12"/>
  <c r="H103" i="12"/>
  <c r="D102" i="12"/>
  <c r="J113" i="12"/>
  <c r="F113" i="12"/>
  <c r="B113" i="12"/>
  <c r="J112" i="12"/>
  <c r="F112" i="12"/>
  <c r="B112" i="12"/>
  <c r="J111" i="12"/>
  <c r="F111" i="12"/>
  <c r="B111" i="12"/>
  <c r="J110" i="12"/>
  <c r="F110" i="12"/>
  <c r="B110" i="12"/>
  <c r="J109" i="12"/>
  <c r="F109" i="12"/>
  <c r="B109" i="12"/>
  <c r="J108" i="12"/>
  <c r="F108" i="12"/>
  <c r="B108" i="12"/>
  <c r="J107" i="12"/>
  <c r="F107" i="12"/>
  <c r="B107" i="12"/>
  <c r="J106" i="12"/>
  <c r="F106" i="12"/>
  <c r="B106" i="12"/>
  <c r="J105" i="12"/>
  <c r="F105" i="12"/>
  <c r="B105" i="12"/>
  <c r="J104" i="12"/>
  <c r="F104" i="12"/>
  <c r="B104" i="12"/>
  <c r="J103" i="12"/>
  <c r="F103" i="12"/>
  <c r="B103" i="12"/>
  <c r="J102" i="12"/>
  <c r="F102" i="12"/>
  <c r="B102" i="12"/>
  <c r="H113" i="12"/>
  <c r="L112" i="12"/>
  <c r="L111" i="12"/>
  <c r="L110" i="12"/>
  <c r="D110" i="12"/>
  <c r="D109" i="12"/>
  <c r="L108" i="12"/>
  <c r="L107" i="12"/>
  <c r="D107" i="12"/>
  <c r="H106" i="12"/>
  <c r="L105" i="12"/>
  <c r="D105" i="12"/>
  <c r="H104" i="12"/>
  <c r="L103" i="12"/>
  <c r="D103" i="12"/>
  <c r="H102" i="12"/>
  <c r="I113" i="12"/>
  <c r="E113" i="12"/>
  <c r="A113" i="12"/>
  <c r="I112" i="12"/>
  <c r="E112" i="12"/>
  <c r="A112" i="12"/>
  <c r="I111" i="12"/>
  <c r="E111" i="12"/>
  <c r="A111" i="12"/>
  <c r="I110" i="12"/>
  <c r="E110" i="12"/>
  <c r="A110" i="12"/>
  <c r="I109" i="12"/>
  <c r="E109" i="12"/>
  <c r="A109" i="12"/>
  <c r="I108" i="12"/>
  <c r="E108" i="12"/>
  <c r="A108" i="12"/>
  <c r="I107" i="12"/>
  <c r="E107" i="12"/>
  <c r="A107" i="12"/>
  <c r="I106" i="12"/>
  <c r="E106" i="12"/>
  <c r="A106" i="12"/>
  <c r="I105" i="12"/>
  <c r="E105" i="12"/>
  <c r="A105" i="12"/>
  <c r="I104" i="12"/>
  <c r="E104" i="12"/>
  <c r="A104" i="12"/>
  <c r="I103" i="12"/>
  <c r="E103" i="12"/>
  <c r="A103" i="12"/>
  <c r="I102" i="12"/>
  <c r="E102" i="12"/>
  <c r="F346" i="8"/>
  <c r="B346" i="8"/>
  <c r="D345" i="8"/>
  <c r="F344" i="8"/>
  <c r="B344" i="8"/>
  <c r="D343" i="8"/>
  <c r="F342" i="8"/>
  <c r="B342" i="8"/>
  <c r="D341" i="8"/>
  <c r="E346" i="8"/>
  <c r="G345" i="8"/>
  <c r="C345" i="8"/>
  <c r="E344" i="8"/>
  <c r="G343" i="8"/>
  <c r="C343" i="8"/>
  <c r="E342" i="8"/>
  <c r="G341" i="8"/>
  <c r="C341" i="8"/>
  <c r="D346" i="8"/>
  <c r="R346" i="8" s="1"/>
  <c r="D340" i="9" s="1"/>
  <c r="F345" i="8"/>
  <c r="B345" i="8"/>
  <c r="D344" i="8"/>
  <c r="F343" i="8"/>
  <c r="B343" i="8"/>
  <c r="D342" i="8"/>
  <c r="F341" i="8"/>
  <c r="F336" i="8"/>
  <c r="T336" i="8" s="1"/>
  <c r="F330" i="9" s="1"/>
  <c r="B336" i="8"/>
  <c r="D335" i="8"/>
  <c r="R335" i="8" s="1"/>
  <c r="D329" i="9" s="1"/>
  <c r="F334" i="8"/>
  <c r="B334" i="8"/>
  <c r="D333" i="8"/>
  <c r="R333" i="8" s="1"/>
  <c r="D327" i="9" s="1"/>
  <c r="F332" i="8"/>
  <c r="B332" i="8"/>
  <c r="D331" i="8"/>
  <c r="R331" i="8" s="1"/>
  <c r="D325" i="9" s="1"/>
  <c r="E336" i="8"/>
  <c r="S336" i="8" s="1"/>
  <c r="E330" i="9" s="1"/>
  <c r="G335" i="8"/>
  <c r="U335" i="8" s="1"/>
  <c r="G329" i="9" s="1"/>
  <c r="V329" i="9" s="1"/>
  <c r="C335" i="8"/>
  <c r="Q335" i="8" s="1"/>
  <c r="C329" i="9" s="1"/>
  <c r="R329" i="9" s="1"/>
  <c r="E334" i="8"/>
  <c r="S334" i="8" s="1"/>
  <c r="E328" i="9" s="1"/>
  <c r="G333" i="8"/>
  <c r="U333" i="8" s="1"/>
  <c r="G327" i="9" s="1"/>
  <c r="C333" i="8"/>
  <c r="Q333" i="8" s="1"/>
  <c r="C327" i="9" s="1"/>
  <c r="R327" i="9" s="1"/>
  <c r="E332" i="8"/>
  <c r="S332" i="8" s="1"/>
  <c r="E326" i="9" s="1"/>
  <c r="G331" i="8"/>
  <c r="U331" i="8" s="1"/>
  <c r="G325" i="9" s="1"/>
  <c r="C331" i="8"/>
  <c r="Q331" i="8" s="1"/>
  <c r="C325" i="9" s="1"/>
  <c r="D336" i="8"/>
  <c r="R336" i="8" s="1"/>
  <c r="D330" i="9" s="1"/>
  <c r="F335" i="8"/>
  <c r="B335" i="8"/>
  <c r="D334" i="8"/>
  <c r="R334" i="8" s="1"/>
  <c r="D328" i="9" s="1"/>
  <c r="F333" i="8"/>
  <c r="B333" i="8"/>
  <c r="D332" i="8"/>
  <c r="R332" i="8" s="1"/>
  <c r="D326" i="9" s="1"/>
  <c r="F331" i="8"/>
  <c r="F326" i="8"/>
  <c r="T326" i="8" s="1"/>
  <c r="F320" i="9" s="1"/>
  <c r="B326" i="8"/>
  <c r="D325" i="8"/>
  <c r="R325" i="8" s="1"/>
  <c r="D319" i="9" s="1"/>
  <c r="F324" i="8"/>
  <c r="B324" i="8"/>
  <c r="D323" i="8"/>
  <c r="R323" i="8" s="1"/>
  <c r="D317" i="9" s="1"/>
  <c r="F322" i="8"/>
  <c r="B322" i="8"/>
  <c r="D321" i="8"/>
  <c r="R321" i="8" s="1"/>
  <c r="D315" i="9" s="1"/>
  <c r="E326" i="8"/>
  <c r="S326" i="8" s="1"/>
  <c r="E320" i="9" s="1"/>
  <c r="G325" i="8"/>
  <c r="C325" i="8"/>
  <c r="E324" i="8"/>
  <c r="S324" i="8" s="1"/>
  <c r="E318" i="9" s="1"/>
  <c r="G323" i="8"/>
  <c r="C323" i="8"/>
  <c r="E322" i="8"/>
  <c r="S322" i="8" s="1"/>
  <c r="E316" i="9" s="1"/>
  <c r="G321" i="8"/>
  <c r="C321" i="8"/>
  <c r="D326" i="8"/>
  <c r="R326" i="8" s="1"/>
  <c r="D320" i="9" s="1"/>
  <c r="F325" i="8"/>
  <c r="B325" i="8"/>
  <c r="D324" i="8"/>
  <c r="R324" i="8" s="1"/>
  <c r="D318" i="9" s="1"/>
  <c r="F323" i="8"/>
  <c r="B323" i="8"/>
  <c r="D322" i="8"/>
  <c r="R322" i="8" s="1"/>
  <c r="D316" i="9" s="1"/>
  <c r="F321" i="8"/>
  <c r="F280" i="8"/>
  <c r="B280" i="8"/>
  <c r="D279" i="8"/>
  <c r="F278" i="8"/>
  <c r="T278" i="8" s="1"/>
  <c r="F272" i="9" s="1"/>
  <c r="B278" i="8"/>
  <c r="P278" i="8" s="1"/>
  <c r="B272" i="9" s="1"/>
  <c r="D277" i="8"/>
  <c r="R277" i="8" s="1"/>
  <c r="D271" i="9" s="1"/>
  <c r="F276" i="8"/>
  <c r="B276" i="8"/>
  <c r="D275" i="8"/>
  <c r="E280" i="8"/>
  <c r="S280" i="8" s="1"/>
  <c r="E274" i="9" s="1"/>
  <c r="G279" i="8"/>
  <c r="C279" i="8"/>
  <c r="E278" i="8"/>
  <c r="G277" i="8"/>
  <c r="C277" i="8"/>
  <c r="E276" i="8"/>
  <c r="S276" i="8" s="1"/>
  <c r="E270" i="9" s="1"/>
  <c r="G275" i="8"/>
  <c r="C275" i="8"/>
  <c r="D280" i="8"/>
  <c r="R280" i="8" s="1"/>
  <c r="D274" i="9" s="1"/>
  <c r="F279" i="8"/>
  <c r="T279" i="8" s="1"/>
  <c r="F273" i="9" s="1"/>
  <c r="B279" i="8"/>
  <c r="D278" i="8"/>
  <c r="F277" i="8"/>
  <c r="B277" i="8"/>
  <c r="P277" i="8" s="1"/>
  <c r="B271" i="9" s="1"/>
  <c r="D276" i="8"/>
  <c r="R276" i="8" s="1"/>
  <c r="D270" i="9" s="1"/>
  <c r="F275" i="8"/>
  <c r="T275" i="8" s="1"/>
  <c r="F269" i="9" s="1"/>
  <c r="F270" i="8"/>
  <c r="B270" i="8"/>
  <c r="P270" i="8" s="1"/>
  <c r="B264" i="9" s="1"/>
  <c r="D269" i="8"/>
  <c r="F268" i="8"/>
  <c r="T268" i="8" s="1"/>
  <c r="F262" i="9" s="1"/>
  <c r="B268" i="8"/>
  <c r="D267" i="8"/>
  <c r="F266" i="8"/>
  <c r="B266" i="8"/>
  <c r="P266" i="8" s="1"/>
  <c r="B260" i="9" s="1"/>
  <c r="D265" i="8"/>
  <c r="E270" i="8"/>
  <c r="S270" i="8" s="1"/>
  <c r="E264" i="9" s="1"/>
  <c r="G269" i="8"/>
  <c r="C269" i="8"/>
  <c r="Q269" i="8" s="1"/>
  <c r="C263" i="9" s="1"/>
  <c r="E268" i="8"/>
  <c r="S268" i="8" s="1"/>
  <c r="E262" i="9" s="1"/>
  <c r="G267" i="8"/>
  <c r="U267" i="8" s="1"/>
  <c r="G261" i="9" s="1"/>
  <c r="C267" i="8"/>
  <c r="E266" i="8"/>
  <c r="G265" i="8"/>
  <c r="C265" i="8"/>
  <c r="Q265" i="8" s="1"/>
  <c r="C259" i="9" s="1"/>
  <c r="D270" i="8"/>
  <c r="F269" i="8"/>
  <c r="B269" i="8"/>
  <c r="D268" i="8"/>
  <c r="F267" i="8"/>
  <c r="T267" i="8" s="1"/>
  <c r="F261" i="9" s="1"/>
  <c r="B267" i="8"/>
  <c r="P267" i="8" s="1"/>
  <c r="B261" i="9" s="1"/>
  <c r="D266" i="8"/>
  <c r="F265" i="8"/>
  <c r="F260" i="8"/>
  <c r="T260" i="8" s="1"/>
  <c r="F254" i="9" s="1"/>
  <c r="B260" i="8"/>
  <c r="P260" i="8" s="1"/>
  <c r="B254" i="9" s="1"/>
  <c r="D259" i="8"/>
  <c r="F258" i="8"/>
  <c r="B258" i="8"/>
  <c r="D257" i="8"/>
  <c r="R257" i="8" s="1"/>
  <c r="D251" i="9" s="1"/>
  <c r="F256" i="8"/>
  <c r="T256" i="8" s="1"/>
  <c r="F250" i="9" s="1"/>
  <c r="B256" i="8"/>
  <c r="P256" i="8" s="1"/>
  <c r="B250" i="9" s="1"/>
  <c r="D255" i="8"/>
  <c r="R255" i="8" s="1"/>
  <c r="D249" i="9" s="1"/>
  <c r="E260" i="8"/>
  <c r="G259" i="8"/>
  <c r="U259" i="8" s="1"/>
  <c r="G253" i="9" s="1"/>
  <c r="C259" i="8"/>
  <c r="Q259" i="8" s="1"/>
  <c r="C253" i="9" s="1"/>
  <c r="E258" i="8"/>
  <c r="G257" i="8"/>
  <c r="C257" i="8"/>
  <c r="Q257" i="8" s="1"/>
  <c r="C251" i="9" s="1"/>
  <c r="E256" i="8"/>
  <c r="G255" i="8"/>
  <c r="U255" i="8" s="1"/>
  <c r="G249" i="9" s="1"/>
  <c r="C255" i="8"/>
  <c r="Q255" i="8" s="1"/>
  <c r="C249" i="9" s="1"/>
  <c r="D260" i="8"/>
  <c r="F259" i="8"/>
  <c r="B259" i="8"/>
  <c r="P259" i="8" s="1"/>
  <c r="B253" i="9" s="1"/>
  <c r="D258" i="8"/>
  <c r="R258" i="8" s="1"/>
  <c r="D252" i="9" s="1"/>
  <c r="F257" i="8"/>
  <c r="T257" i="8" s="1"/>
  <c r="F251" i="9" s="1"/>
  <c r="B257" i="8"/>
  <c r="D256" i="8"/>
  <c r="R256" i="8" s="1"/>
  <c r="D250" i="9" s="1"/>
  <c r="F255" i="8"/>
  <c r="F77" i="5"/>
  <c r="F147" i="8" s="1"/>
  <c r="T147" i="8" s="1"/>
  <c r="F143" i="9" s="1"/>
  <c r="B75" i="5"/>
  <c r="B145" i="8" s="1"/>
  <c r="P145" i="8" s="1"/>
  <c r="B141" i="9" s="1"/>
  <c r="E79" i="5"/>
  <c r="E149" i="8" s="1"/>
  <c r="S149" i="8" s="1"/>
  <c r="E145" i="9" s="1"/>
  <c r="G76" i="5"/>
  <c r="G146" i="8" s="1"/>
  <c r="U146" i="8" s="1"/>
  <c r="G142" i="9" s="1"/>
  <c r="D79" i="5"/>
  <c r="D149" i="8" s="1"/>
  <c r="R149" i="8" s="1"/>
  <c r="D145" i="9" s="1"/>
  <c r="F78" i="5"/>
  <c r="F148" i="8" s="1"/>
  <c r="T148" i="8" s="1"/>
  <c r="F144" i="9" s="1"/>
  <c r="B78" i="5"/>
  <c r="B148" i="8" s="1"/>
  <c r="P148" i="8" s="1"/>
  <c r="B144" i="9" s="1"/>
  <c r="D77" i="5"/>
  <c r="D147" i="8" s="1"/>
  <c r="R147" i="8" s="1"/>
  <c r="D143" i="9" s="1"/>
  <c r="F76" i="5"/>
  <c r="F146" i="8" s="1"/>
  <c r="T146" i="8" s="1"/>
  <c r="F142" i="9" s="1"/>
  <c r="B76" i="5"/>
  <c r="B146" i="8" s="1"/>
  <c r="P146" i="8" s="1"/>
  <c r="B142" i="9" s="1"/>
  <c r="D75" i="5"/>
  <c r="D145" i="8" s="1"/>
  <c r="R145" i="8" s="1"/>
  <c r="D141" i="9" s="1"/>
  <c r="F74" i="5"/>
  <c r="F144" i="8" s="1"/>
  <c r="T144" i="8" s="1"/>
  <c r="F140" i="9" s="1"/>
  <c r="B74" i="5"/>
  <c r="B144" i="8" s="1"/>
  <c r="P144" i="8" s="1"/>
  <c r="B140" i="9" s="1"/>
  <c r="F79" i="5"/>
  <c r="F149" i="8" s="1"/>
  <c r="T149" i="8" s="1"/>
  <c r="F145" i="9" s="1"/>
  <c r="B79" i="5"/>
  <c r="B149" i="8" s="1"/>
  <c r="P149" i="8" s="1"/>
  <c r="B145" i="9" s="1"/>
  <c r="D78" i="5"/>
  <c r="D148" i="8" s="1"/>
  <c r="R148" i="8" s="1"/>
  <c r="D144" i="9" s="1"/>
  <c r="B77" i="5"/>
  <c r="B147" i="8" s="1"/>
  <c r="P147" i="8" s="1"/>
  <c r="B143" i="9" s="1"/>
  <c r="D76" i="5"/>
  <c r="D146" i="8" s="1"/>
  <c r="R146" i="8" s="1"/>
  <c r="D142" i="9" s="1"/>
  <c r="F75" i="5"/>
  <c r="F145" i="8" s="1"/>
  <c r="T145" i="8" s="1"/>
  <c r="F141" i="9" s="1"/>
  <c r="D74" i="5"/>
  <c r="D144" i="8" s="1"/>
  <c r="R144" i="8" s="1"/>
  <c r="D140" i="9" s="1"/>
  <c r="C78" i="5"/>
  <c r="C148" i="8" s="1"/>
  <c r="Q148" i="8" s="1"/>
  <c r="C144" i="9" s="1"/>
  <c r="C76" i="5"/>
  <c r="C146" i="8" s="1"/>
  <c r="Q146" i="8" s="1"/>
  <c r="C142" i="9" s="1"/>
  <c r="G74" i="5"/>
  <c r="G144" i="8" s="1"/>
  <c r="U144" i="8" s="1"/>
  <c r="G140" i="9" s="1"/>
  <c r="G79" i="5"/>
  <c r="G149" i="8" s="1"/>
  <c r="U149" i="8" s="1"/>
  <c r="G145" i="9" s="1"/>
  <c r="C79" i="5"/>
  <c r="C149" i="8" s="1"/>
  <c r="Q149" i="8" s="1"/>
  <c r="C145" i="9" s="1"/>
  <c r="E78" i="5"/>
  <c r="E148" i="8" s="1"/>
  <c r="S148" i="8" s="1"/>
  <c r="E144" i="9" s="1"/>
  <c r="G77" i="5"/>
  <c r="G147" i="8" s="1"/>
  <c r="U147" i="8" s="1"/>
  <c r="G143" i="9" s="1"/>
  <c r="C77" i="5"/>
  <c r="C147" i="8" s="1"/>
  <c r="Q147" i="8" s="1"/>
  <c r="C143" i="9" s="1"/>
  <c r="E76" i="5"/>
  <c r="E146" i="8" s="1"/>
  <c r="S146" i="8" s="1"/>
  <c r="E142" i="9" s="1"/>
  <c r="G75" i="5"/>
  <c r="G145" i="8" s="1"/>
  <c r="U145" i="8" s="1"/>
  <c r="G141" i="9" s="1"/>
  <c r="C75" i="5"/>
  <c r="C145" i="8" s="1"/>
  <c r="Q145" i="8" s="1"/>
  <c r="C141" i="9" s="1"/>
  <c r="E74" i="5"/>
  <c r="E144" i="8" s="1"/>
  <c r="S144" i="8" s="1"/>
  <c r="E140" i="9" s="1"/>
  <c r="G78" i="5"/>
  <c r="G148" i="8" s="1"/>
  <c r="U148" i="8" s="1"/>
  <c r="G144" i="9" s="1"/>
  <c r="E77" i="5"/>
  <c r="E147" i="8" s="1"/>
  <c r="S147" i="8" s="1"/>
  <c r="E143" i="9" s="1"/>
  <c r="E75" i="5"/>
  <c r="E145" i="8" s="1"/>
  <c r="S145" i="8" s="1"/>
  <c r="E141" i="9" s="1"/>
  <c r="C74" i="5"/>
  <c r="C144" i="8" s="1"/>
  <c r="Q144" i="8" s="1"/>
  <c r="C140" i="9" s="1"/>
  <c r="C98" i="5"/>
  <c r="E27" i="6"/>
  <c r="B354" i="8" s="1"/>
  <c r="P354" i="8" s="1"/>
  <c r="B348" i="9" s="1"/>
  <c r="Q348" i="9" s="1"/>
  <c r="B170" i="10" s="1"/>
  <c r="E31" i="6"/>
  <c r="B358" i="8" s="1"/>
  <c r="P358" i="8" s="1"/>
  <c r="B352" i="9" s="1"/>
  <c r="Q352" i="9" s="1"/>
  <c r="B174" i="10" s="1"/>
  <c r="E124" i="10"/>
  <c r="E54" i="10"/>
  <c r="E157" i="10"/>
  <c r="E113" i="10"/>
  <c r="E146" i="10"/>
  <c r="E76" i="10"/>
  <c r="E135" i="10"/>
  <c r="E65" i="10"/>
  <c r="V330" i="9"/>
  <c r="R330" i="9"/>
  <c r="V328" i="9"/>
  <c r="R328" i="9"/>
  <c r="V327" i="9"/>
  <c r="V326" i="9"/>
  <c r="R326" i="9"/>
  <c r="V325" i="9"/>
  <c r="R325" i="9"/>
  <c r="T320" i="9"/>
  <c r="T319" i="9"/>
  <c r="T318" i="9"/>
  <c r="T317" i="9"/>
  <c r="T316" i="9"/>
  <c r="T315" i="9"/>
  <c r="S340" i="9"/>
  <c r="U330" i="9"/>
  <c r="Q325" i="9"/>
  <c r="S320" i="9"/>
  <c r="S319" i="9"/>
  <c r="S318" i="9"/>
  <c r="S317" i="9"/>
  <c r="S316" i="9"/>
  <c r="S315" i="9"/>
  <c r="E43" i="10"/>
  <c r="E32" i="10"/>
  <c r="T330" i="9"/>
  <c r="T329" i="9"/>
  <c r="T328" i="9"/>
  <c r="T327" i="9"/>
  <c r="T326" i="9"/>
  <c r="T325" i="9"/>
  <c r="S330" i="9"/>
  <c r="S329" i="9"/>
  <c r="S328" i="9"/>
  <c r="S327" i="9"/>
  <c r="S326" i="9"/>
  <c r="S325" i="9"/>
  <c r="U320" i="9"/>
  <c r="Q315" i="9"/>
  <c r="U273" i="9"/>
  <c r="U272" i="9"/>
  <c r="Q272" i="9"/>
  <c r="Q271" i="9"/>
  <c r="U269" i="9"/>
  <c r="U254" i="9"/>
  <c r="Q254" i="9"/>
  <c r="Q253" i="9"/>
  <c r="U251" i="9"/>
  <c r="U250" i="9"/>
  <c r="Q250" i="9"/>
  <c r="Q249" i="9"/>
  <c r="S241" i="9"/>
  <c r="S240" i="9"/>
  <c r="S239" i="9"/>
  <c r="S238" i="9"/>
  <c r="S237" i="9"/>
  <c r="S236" i="9"/>
  <c r="U231" i="9"/>
  <c r="Q231" i="9"/>
  <c r="U230" i="9"/>
  <c r="Q230" i="9"/>
  <c r="U229" i="9"/>
  <c r="Q229" i="9"/>
  <c r="U228" i="9"/>
  <c r="Q228" i="9"/>
  <c r="U227" i="9"/>
  <c r="Q227" i="9"/>
  <c r="U226" i="9"/>
  <c r="Q226" i="9"/>
  <c r="S221" i="9"/>
  <c r="S220" i="9"/>
  <c r="S219" i="9"/>
  <c r="S218" i="9"/>
  <c r="S217" i="9"/>
  <c r="S216" i="9"/>
  <c r="U208" i="9"/>
  <c r="F120" i="10" s="1"/>
  <c r="Q208" i="9"/>
  <c r="B120" i="10" s="1"/>
  <c r="U207" i="9"/>
  <c r="F119" i="10" s="1"/>
  <c r="Q207" i="9"/>
  <c r="B119" i="10" s="1"/>
  <c r="T274" i="9"/>
  <c r="T273" i="9"/>
  <c r="T270" i="9"/>
  <c r="T269" i="9"/>
  <c r="V264" i="9"/>
  <c r="R264" i="9"/>
  <c r="R263" i="9"/>
  <c r="V261" i="9"/>
  <c r="V260" i="9"/>
  <c r="R260" i="9"/>
  <c r="R259" i="9"/>
  <c r="T249" i="9"/>
  <c r="V241" i="9"/>
  <c r="R241" i="9"/>
  <c r="V240" i="9"/>
  <c r="R240" i="9"/>
  <c r="V239" i="9"/>
  <c r="R239" i="9"/>
  <c r="V238" i="9"/>
  <c r="R238" i="9"/>
  <c r="V237" i="9"/>
  <c r="R237" i="9"/>
  <c r="V236" i="9"/>
  <c r="R236" i="9"/>
  <c r="T231" i="9"/>
  <c r="T230" i="9"/>
  <c r="T229" i="9"/>
  <c r="T228" i="9"/>
  <c r="T227" i="9"/>
  <c r="T226" i="9"/>
  <c r="V221" i="9"/>
  <c r="R221" i="9"/>
  <c r="V220" i="9"/>
  <c r="R220" i="9"/>
  <c r="V219" i="9"/>
  <c r="R219" i="9"/>
  <c r="S274" i="9"/>
  <c r="S271" i="9"/>
  <c r="S270" i="9"/>
  <c r="Q264" i="9"/>
  <c r="U262" i="9"/>
  <c r="U261" i="9"/>
  <c r="Q261" i="9"/>
  <c r="Q260" i="9"/>
  <c r="S252" i="9"/>
  <c r="S251" i="9"/>
  <c r="S250" i="9"/>
  <c r="S249" i="9"/>
  <c r="U241" i="9"/>
  <c r="Q241" i="9"/>
  <c r="U240" i="9"/>
  <c r="Q240" i="9"/>
  <c r="U239" i="9"/>
  <c r="Q239" i="9"/>
  <c r="U238" i="9"/>
  <c r="Q238" i="9"/>
  <c r="U237" i="9"/>
  <c r="Q237" i="9"/>
  <c r="U236" i="9"/>
  <c r="Q236" i="9"/>
  <c r="S231" i="9"/>
  <c r="T264" i="9"/>
  <c r="T263" i="9"/>
  <c r="T262" i="9"/>
  <c r="T259" i="9"/>
  <c r="V254" i="9"/>
  <c r="V253" i="9"/>
  <c r="R253" i="9"/>
  <c r="R252" i="9"/>
  <c r="R251" i="9"/>
  <c r="V250" i="9"/>
  <c r="V249" i="9"/>
  <c r="R249" i="9"/>
  <c r="T241" i="9"/>
  <c r="T240" i="9"/>
  <c r="T239" i="9"/>
  <c r="T238" i="9"/>
  <c r="T237" i="9"/>
  <c r="T236" i="9"/>
  <c r="V231" i="9"/>
  <c r="R231" i="9"/>
  <c r="V230" i="9"/>
  <c r="R230" i="9"/>
  <c r="V229" i="9"/>
  <c r="R229" i="9"/>
  <c r="V228" i="9"/>
  <c r="R228" i="9"/>
  <c r="V227" i="9"/>
  <c r="R227" i="9"/>
  <c r="V226" i="9"/>
  <c r="R226" i="9"/>
  <c r="T221" i="9"/>
  <c r="E131" i="10" s="1"/>
  <c r="T220" i="9"/>
  <c r="E130" i="10" s="1"/>
  <c r="T219" i="9"/>
  <c r="T218" i="9"/>
  <c r="T217" i="9"/>
  <c r="E127" i="10" s="1"/>
  <c r="T216" i="9"/>
  <c r="E126" i="10" s="1"/>
  <c r="V208" i="9"/>
  <c r="G120" i="10" s="1"/>
  <c r="R208" i="9"/>
  <c r="C120" i="10" s="1"/>
  <c r="V207" i="9"/>
  <c r="G119" i="10" s="1"/>
  <c r="R207" i="9"/>
  <c r="C119" i="10" s="1"/>
  <c r="V206" i="9"/>
  <c r="G118" i="10" s="1"/>
  <c r="R206" i="9"/>
  <c r="C118" i="10" s="1"/>
  <c r="V205" i="9"/>
  <c r="G117" i="10" s="1"/>
  <c r="R205" i="9"/>
  <c r="C117" i="10" s="1"/>
  <c r="V204" i="9"/>
  <c r="G116" i="10" s="1"/>
  <c r="R204" i="9"/>
  <c r="C116" i="10" s="1"/>
  <c r="V203" i="9"/>
  <c r="G115" i="10" s="1"/>
  <c r="R203" i="9"/>
  <c r="C115" i="10" s="1"/>
  <c r="S229" i="9"/>
  <c r="U221" i="9"/>
  <c r="F131" i="10" s="1"/>
  <c r="Q220" i="9"/>
  <c r="B130" i="10" s="1"/>
  <c r="R218" i="9"/>
  <c r="C128" i="10" s="1"/>
  <c r="V217" i="9"/>
  <c r="R216" i="9"/>
  <c r="C126" i="10" s="1"/>
  <c r="T207" i="9"/>
  <c r="E119" i="10" s="1"/>
  <c r="S206" i="9"/>
  <c r="D118" i="10" s="1"/>
  <c r="T205" i="9"/>
  <c r="E117" i="10" s="1"/>
  <c r="U204" i="9"/>
  <c r="F116" i="10" s="1"/>
  <c r="Q203" i="9"/>
  <c r="B115" i="10" s="1"/>
  <c r="U145" i="9"/>
  <c r="Q145" i="9"/>
  <c r="U144" i="9"/>
  <c r="Q144" i="9"/>
  <c r="U143" i="9"/>
  <c r="Q143" i="9"/>
  <c r="U142" i="9"/>
  <c r="Q142" i="9"/>
  <c r="U141" i="9"/>
  <c r="Q141" i="9"/>
  <c r="U140" i="9"/>
  <c r="Q140" i="9"/>
  <c r="U99" i="9"/>
  <c r="Q99" i="9"/>
  <c r="U98" i="9"/>
  <c r="Q98" i="9"/>
  <c r="U97" i="9"/>
  <c r="Q97" i="9"/>
  <c r="U96" i="9"/>
  <c r="Q96" i="9"/>
  <c r="U95" i="9"/>
  <c r="Q95" i="9"/>
  <c r="U94" i="9"/>
  <c r="Q94" i="9"/>
  <c r="S89" i="9"/>
  <c r="S88" i="9"/>
  <c r="S87" i="9"/>
  <c r="S86" i="9"/>
  <c r="S230" i="9"/>
  <c r="S226" i="9"/>
  <c r="Q221" i="9"/>
  <c r="B131" i="10" s="1"/>
  <c r="Q218" i="9"/>
  <c r="B128" i="10" s="1"/>
  <c r="U217" i="9"/>
  <c r="F127" i="10" s="1"/>
  <c r="Q216" i="9"/>
  <c r="B126" i="10" s="1"/>
  <c r="S207" i="9"/>
  <c r="D119" i="10" s="1"/>
  <c r="Q206" i="9"/>
  <c r="B118" i="10" s="1"/>
  <c r="S205" i="9"/>
  <c r="D117" i="10" s="1"/>
  <c r="T204" i="9"/>
  <c r="E116" i="10" s="1"/>
  <c r="U203" i="9"/>
  <c r="F115" i="10" s="1"/>
  <c r="T145" i="9"/>
  <c r="T144" i="9"/>
  <c r="T143" i="9"/>
  <c r="T142" i="9"/>
  <c r="T141" i="9"/>
  <c r="T140" i="9"/>
  <c r="T99" i="9"/>
  <c r="T98" i="9"/>
  <c r="T97" i="9"/>
  <c r="T96" i="9"/>
  <c r="T95" i="9"/>
  <c r="S227" i="9"/>
  <c r="U219" i="9"/>
  <c r="F129" i="10" s="1"/>
  <c r="V218" i="9"/>
  <c r="G128" i="10" s="1"/>
  <c r="R217" i="9"/>
  <c r="C127" i="10" s="1"/>
  <c r="V216" i="9"/>
  <c r="G126" i="10" s="1"/>
  <c r="T208" i="9"/>
  <c r="E120" i="10" s="1"/>
  <c r="U206" i="9"/>
  <c r="F118" i="10" s="1"/>
  <c r="Q205" i="9"/>
  <c r="B117" i="10" s="1"/>
  <c r="S204" i="9"/>
  <c r="D116" i="10" s="1"/>
  <c r="T203" i="9"/>
  <c r="E115" i="10" s="1"/>
  <c r="S145" i="9"/>
  <c r="S144" i="9"/>
  <c r="S143" i="9"/>
  <c r="S142" i="9"/>
  <c r="S141" i="9"/>
  <c r="S140" i="9"/>
  <c r="S99" i="9"/>
  <c r="S98" i="9"/>
  <c r="S97" i="9"/>
  <c r="S96" i="9"/>
  <c r="S228" i="9"/>
  <c r="U220" i="9"/>
  <c r="F130" i="10" s="1"/>
  <c r="Q219" i="9"/>
  <c r="B129" i="10" s="1"/>
  <c r="U218" i="9"/>
  <c r="F128" i="10" s="1"/>
  <c r="Q217" i="9"/>
  <c r="B127" i="10" s="1"/>
  <c r="U216" i="9"/>
  <c r="F126" i="10" s="1"/>
  <c r="S208" i="9"/>
  <c r="D120" i="10" s="1"/>
  <c r="T206" i="9"/>
  <c r="E118" i="10" s="1"/>
  <c r="U205" i="9"/>
  <c r="F117" i="10" s="1"/>
  <c r="Q204" i="9"/>
  <c r="B116" i="10" s="1"/>
  <c r="S203" i="9"/>
  <c r="D115" i="10" s="1"/>
  <c r="V145" i="9"/>
  <c r="R145" i="9"/>
  <c r="V144" i="9"/>
  <c r="R144" i="9"/>
  <c r="V143" i="9"/>
  <c r="R143" i="9"/>
  <c r="V142" i="9"/>
  <c r="R142" i="9"/>
  <c r="V141" i="9"/>
  <c r="R141" i="9"/>
  <c r="V140" i="9"/>
  <c r="R140" i="9"/>
  <c r="V99" i="9"/>
  <c r="R99" i="9"/>
  <c r="V98" i="9"/>
  <c r="R98" i="9"/>
  <c r="V97" i="9"/>
  <c r="R97" i="9"/>
  <c r="V96" i="9"/>
  <c r="R96" i="9"/>
  <c r="V95" i="9"/>
  <c r="R95" i="9"/>
  <c r="V94" i="9"/>
  <c r="R94" i="9"/>
  <c r="T89" i="9"/>
  <c r="T88" i="9"/>
  <c r="T87" i="9"/>
  <c r="T86" i="9"/>
  <c r="T85" i="9"/>
  <c r="T84" i="9"/>
  <c r="V79" i="9"/>
  <c r="R79" i="9"/>
  <c r="C61" i="10" s="1"/>
  <c r="V78" i="9"/>
  <c r="R78" i="9"/>
  <c r="V77" i="9"/>
  <c r="T94" i="9"/>
  <c r="R89" i="9"/>
  <c r="V88" i="9"/>
  <c r="R87" i="9"/>
  <c r="V86" i="9"/>
  <c r="V85" i="9"/>
  <c r="Q85" i="9"/>
  <c r="R84" i="9"/>
  <c r="U79" i="9"/>
  <c r="Q78" i="9"/>
  <c r="S77" i="9"/>
  <c r="D59" i="10" s="1"/>
  <c r="S76" i="9"/>
  <c r="D58" i="10" s="1"/>
  <c r="S75" i="9"/>
  <c r="S74" i="9"/>
  <c r="U66" i="9"/>
  <c r="Q66" i="9"/>
  <c r="U65" i="9"/>
  <c r="Q65" i="9"/>
  <c r="U64" i="9"/>
  <c r="Q64" i="9"/>
  <c r="U63" i="9"/>
  <c r="Q63" i="9"/>
  <c r="U62" i="9"/>
  <c r="Q62" i="9"/>
  <c r="U61" i="9"/>
  <c r="Q61" i="9"/>
  <c r="S56" i="9"/>
  <c r="S55" i="9"/>
  <c r="S54" i="9"/>
  <c r="S53" i="9"/>
  <c r="S52" i="9"/>
  <c r="S51" i="9"/>
  <c r="U46" i="9"/>
  <c r="Q46" i="9"/>
  <c r="U45" i="9"/>
  <c r="Q45" i="9"/>
  <c r="U44" i="9"/>
  <c r="Q44" i="9"/>
  <c r="U43" i="9"/>
  <c r="Q43" i="9"/>
  <c r="U42" i="9"/>
  <c r="Q42" i="9"/>
  <c r="U41" i="9"/>
  <c r="Q41" i="9"/>
  <c r="S33" i="9"/>
  <c r="D39" i="10" s="1"/>
  <c r="S32" i="9"/>
  <c r="D38" i="10" s="1"/>
  <c r="S31" i="9"/>
  <c r="D37" i="10" s="1"/>
  <c r="S30" i="9"/>
  <c r="D36" i="10" s="1"/>
  <c r="S29" i="9"/>
  <c r="D35" i="10" s="1"/>
  <c r="S28" i="9"/>
  <c r="D34" i="10" s="1"/>
  <c r="S95" i="9"/>
  <c r="S94" i="9"/>
  <c r="Q89" i="9"/>
  <c r="U88" i="9"/>
  <c r="Q87" i="9"/>
  <c r="U86" i="9"/>
  <c r="U85" i="9"/>
  <c r="V84" i="9"/>
  <c r="Q84" i="9"/>
  <c r="T79" i="9"/>
  <c r="E61" i="10" s="1"/>
  <c r="U78" i="9"/>
  <c r="F60" i="10" s="1"/>
  <c r="R77" i="9"/>
  <c r="V76" i="9"/>
  <c r="R76" i="9"/>
  <c r="V75" i="9"/>
  <c r="G57" i="10" s="1"/>
  <c r="R75" i="9"/>
  <c r="V74" i="9"/>
  <c r="G56" i="10" s="1"/>
  <c r="R74" i="9"/>
  <c r="C56" i="10" s="1"/>
  <c r="T66" i="9"/>
  <c r="T65" i="9"/>
  <c r="T64" i="9"/>
  <c r="T63" i="9"/>
  <c r="T62" i="9"/>
  <c r="T61" i="9"/>
  <c r="V56" i="9"/>
  <c r="R56" i="9"/>
  <c r="V55" i="9"/>
  <c r="R55" i="9"/>
  <c r="V54" i="9"/>
  <c r="R54" i="9"/>
  <c r="V53" i="9"/>
  <c r="R53" i="9"/>
  <c r="V52" i="9"/>
  <c r="R52" i="9"/>
  <c r="V51" i="9"/>
  <c r="R51" i="9"/>
  <c r="T46" i="9"/>
  <c r="T45" i="9"/>
  <c r="T44" i="9"/>
  <c r="T43" i="9"/>
  <c r="T42" i="9"/>
  <c r="T41" i="9"/>
  <c r="V33" i="9"/>
  <c r="G39" i="10" s="1"/>
  <c r="R33" i="9"/>
  <c r="C39" i="10" s="1"/>
  <c r="V32" i="9"/>
  <c r="G38" i="10" s="1"/>
  <c r="R32" i="9"/>
  <c r="C38" i="10" s="1"/>
  <c r="V31" i="9"/>
  <c r="G37" i="10" s="1"/>
  <c r="R31" i="9"/>
  <c r="C37" i="10" s="1"/>
  <c r="V30" i="9"/>
  <c r="G36" i="10" s="1"/>
  <c r="R30" i="9"/>
  <c r="C36" i="10" s="1"/>
  <c r="V29" i="9"/>
  <c r="G35" i="10" s="1"/>
  <c r="R29" i="9"/>
  <c r="C35" i="10" s="1"/>
  <c r="V28" i="9"/>
  <c r="G34" i="10" s="1"/>
  <c r="R28" i="9"/>
  <c r="C34" i="10" s="1"/>
  <c r="V89" i="9"/>
  <c r="R88" i="9"/>
  <c r="V87" i="9"/>
  <c r="R86" i="9"/>
  <c r="S85" i="9"/>
  <c r="U84" i="9"/>
  <c r="S79" i="9"/>
  <c r="D61" i="10" s="1"/>
  <c r="T78" i="9"/>
  <c r="E60" i="10" s="1"/>
  <c r="U77" i="9"/>
  <c r="Q77" i="9"/>
  <c r="B59" i="10" s="1"/>
  <c r="U76" i="9"/>
  <c r="F58" i="10" s="1"/>
  <c r="Q76" i="9"/>
  <c r="U75" i="9"/>
  <c r="F57" i="10" s="1"/>
  <c r="Q75" i="9"/>
  <c r="B57" i="10" s="1"/>
  <c r="U74" i="9"/>
  <c r="F56" i="10" s="1"/>
  <c r="Q74" i="9"/>
  <c r="B56" i="10" s="1"/>
  <c r="S66" i="9"/>
  <c r="S65" i="9"/>
  <c r="S64" i="9"/>
  <c r="S63" i="9"/>
  <c r="S62" i="9"/>
  <c r="S61" i="9"/>
  <c r="U56" i="9"/>
  <c r="Q56" i="9"/>
  <c r="U55" i="9"/>
  <c r="Q55" i="9"/>
  <c r="U54" i="9"/>
  <c r="Q54" i="9"/>
  <c r="U53" i="9"/>
  <c r="Q53" i="9"/>
  <c r="U52" i="9"/>
  <c r="Q52" i="9"/>
  <c r="U51" i="9"/>
  <c r="Q51" i="9"/>
  <c r="S46" i="9"/>
  <c r="S45" i="9"/>
  <c r="D49" i="10" s="1"/>
  <c r="S44" i="9"/>
  <c r="D48" i="10" s="1"/>
  <c r="S43" i="9"/>
  <c r="S42" i="9"/>
  <c r="S41" i="9"/>
  <c r="D45" i="10" s="1"/>
  <c r="U33" i="9"/>
  <c r="F39" i="10" s="1"/>
  <c r="Q33" i="9"/>
  <c r="B39" i="10" s="1"/>
  <c r="U32" i="9"/>
  <c r="F38" i="10" s="1"/>
  <c r="Q32" i="9"/>
  <c r="B38" i="10" s="1"/>
  <c r="U31" i="9"/>
  <c r="F37" i="10" s="1"/>
  <c r="Q31" i="9"/>
  <c r="B37" i="10" s="1"/>
  <c r="U30" i="9"/>
  <c r="F36" i="10" s="1"/>
  <c r="Q30" i="9"/>
  <c r="B36" i="10" s="1"/>
  <c r="U29" i="9"/>
  <c r="F35" i="10" s="1"/>
  <c r="Q29" i="9"/>
  <c r="B35" i="10" s="1"/>
  <c r="U28" i="9"/>
  <c r="F34" i="10" s="1"/>
  <c r="Q28" i="9"/>
  <c r="B34" i="10" s="1"/>
  <c r="U89" i="9"/>
  <c r="Q88" i="9"/>
  <c r="U87" i="9"/>
  <c r="Q86" i="9"/>
  <c r="R85" i="9"/>
  <c r="S84" i="9"/>
  <c r="Q79" i="9"/>
  <c r="B61" i="10" s="1"/>
  <c r="S78" i="9"/>
  <c r="D60" i="10" s="1"/>
  <c r="T77" i="9"/>
  <c r="E59" i="10" s="1"/>
  <c r="T76" i="9"/>
  <c r="E58" i="10" s="1"/>
  <c r="T75" i="9"/>
  <c r="E57" i="10" s="1"/>
  <c r="T74" i="9"/>
  <c r="E56" i="10" s="1"/>
  <c r="V66" i="9"/>
  <c r="R66" i="9"/>
  <c r="V65" i="9"/>
  <c r="R65" i="9"/>
  <c r="V64" i="9"/>
  <c r="R64" i="9"/>
  <c r="V63" i="9"/>
  <c r="R63" i="9"/>
  <c r="V62" i="9"/>
  <c r="R62" i="9"/>
  <c r="V61" i="9"/>
  <c r="R61" i="9"/>
  <c r="T56" i="9"/>
  <c r="T55" i="9"/>
  <c r="T54" i="9"/>
  <c r="T53" i="9"/>
  <c r="T52" i="9"/>
  <c r="T51" i="9"/>
  <c r="V46" i="9"/>
  <c r="R46" i="9"/>
  <c r="C50" i="10" s="1"/>
  <c r="V45" i="9"/>
  <c r="G49" i="10" s="1"/>
  <c r="R45" i="9"/>
  <c r="V44" i="9"/>
  <c r="R44" i="9"/>
  <c r="C48" i="10" s="1"/>
  <c r="V43" i="9"/>
  <c r="G47" i="10" s="1"/>
  <c r="R43" i="9"/>
  <c r="V42" i="9"/>
  <c r="R42" i="9"/>
  <c r="C46" i="10" s="1"/>
  <c r="V41" i="9"/>
  <c r="G45" i="10" s="1"/>
  <c r="R41" i="9"/>
  <c r="T33" i="9"/>
  <c r="E39" i="10" s="1"/>
  <c r="T32" i="9"/>
  <c r="E38" i="10" s="1"/>
  <c r="T31" i="9"/>
  <c r="E37" i="10" s="1"/>
  <c r="T30" i="9"/>
  <c r="E36" i="10" s="1"/>
  <c r="T29" i="9"/>
  <c r="E35" i="10" s="1"/>
  <c r="T28" i="9"/>
  <c r="E34" i="10" s="1"/>
  <c r="C55" i="5"/>
  <c r="C115" i="5"/>
  <c r="C29" i="5"/>
  <c r="C85" i="5"/>
  <c r="E28" i="6"/>
  <c r="B355" i="8" s="1"/>
  <c r="P355" i="8" s="1"/>
  <c r="B349" i="9" s="1"/>
  <c r="Q349" i="9" s="1"/>
  <c r="B171" i="10" s="1"/>
  <c r="E32" i="6"/>
  <c r="B359" i="8" s="1"/>
  <c r="P359" i="8" s="1"/>
  <c r="B353" i="9" s="1"/>
  <c r="Q353" i="9" s="1"/>
  <c r="B175" i="10" s="1"/>
  <c r="C42" i="5"/>
  <c r="S260" i="8"/>
  <c r="E254" i="9" s="1"/>
  <c r="T254" i="9" s="1"/>
  <c r="E142" i="10" s="1"/>
  <c r="S259" i="8"/>
  <c r="E253" i="9" s="1"/>
  <c r="T253" i="9" s="1"/>
  <c r="E141" i="10" s="1"/>
  <c r="S258" i="8"/>
  <c r="E252" i="9" s="1"/>
  <c r="T252" i="9" s="1"/>
  <c r="S257" i="8"/>
  <c r="E251" i="9" s="1"/>
  <c r="T251" i="9" s="1"/>
  <c r="S256" i="8"/>
  <c r="E250" i="9" s="1"/>
  <c r="T250" i="9" s="1"/>
  <c r="T255" i="8"/>
  <c r="F249" i="9" s="1"/>
  <c r="U249" i="9" s="1"/>
  <c r="Q256" i="8"/>
  <c r="C250" i="9" s="1"/>
  <c r="R250" i="9" s="1"/>
  <c r="P257" i="8"/>
  <c r="B251" i="9" s="1"/>
  <c r="Q251" i="9" s="1"/>
  <c r="B139" i="10" s="1"/>
  <c r="U257" i="8"/>
  <c r="G251" i="9" s="1"/>
  <c r="V251" i="9" s="1"/>
  <c r="T258" i="8"/>
  <c r="F252" i="9" s="1"/>
  <c r="U252" i="9" s="1"/>
  <c r="F140" i="10" s="1"/>
  <c r="R259" i="8"/>
  <c r="D253" i="9" s="1"/>
  <c r="S253" i="9" s="1"/>
  <c r="Q260" i="8"/>
  <c r="C254" i="9" s="1"/>
  <c r="R254" i="9" s="1"/>
  <c r="T265" i="8"/>
  <c r="F259" i="9" s="1"/>
  <c r="U259" i="9" s="1"/>
  <c r="S266" i="8"/>
  <c r="E260" i="9" s="1"/>
  <c r="T260" i="9" s="1"/>
  <c r="Q267" i="8"/>
  <c r="C261" i="9" s="1"/>
  <c r="R261" i="9" s="1"/>
  <c r="P268" i="8"/>
  <c r="B262" i="9" s="1"/>
  <c r="Q262" i="9" s="1"/>
  <c r="U268" i="8"/>
  <c r="G262" i="9" s="1"/>
  <c r="V262" i="9" s="1"/>
  <c r="T269" i="8"/>
  <c r="F263" i="9" s="1"/>
  <c r="U263" i="9" s="1"/>
  <c r="U280" i="8"/>
  <c r="G274" i="9" s="1"/>
  <c r="V274" i="9" s="1"/>
  <c r="Q280" i="8"/>
  <c r="C274" i="9" s="1"/>
  <c r="R274" i="9" s="1"/>
  <c r="U279" i="8"/>
  <c r="G273" i="9" s="1"/>
  <c r="V273" i="9" s="1"/>
  <c r="Q279" i="8"/>
  <c r="C273" i="9" s="1"/>
  <c r="R273" i="9" s="1"/>
  <c r="U278" i="8"/>
  <c r="G272" i="9" s="1"/>
  <c r="V272" i="9" s="1"/>
  <c r="Q278" i="8"/>
  <c r="C272" i="9" s="1"/>
  <c r="R272" i="9" s="1"/>
  <c r="U277" i="8"/>
  <c r="G271" i="9" s="1"/>
  <c r="V271" i="9" s="1"/>
  <c r="Q277" i="8"/>
  <c r="C271" i="9" s="1"/>
  <c r="R271" i="9" s="1"/>
  <c r="U276" i="8"/>
  <c r="G270" i="9" s="1"/>
  <c r="V270" i="9" s="1"/>
  <c r="Q276" i="8"/>
  <c r="C270" i="9" s="1"/>
  <c r="R270" i="9" s="1"/>
  <c r="U275" i="8"/>
  <c r="G269" i="9" s="1"/>
  <c r="V269" i="9" s="1"/>
  <c r="Q275" i="8"/>
  <c r="C269" i="9" s="1"/>
  <c r="R269" i="9" s="1"/>
  <c r="P275" i="8"/>
  <c r="B269" i="9" s="1"/>
  <c r="Q269" i="9" s="1"/>
  <c r="T276" i="8"/>
  <c r="F270" i="9" s="1"/>
  <c r="U270" i="9" s="1"/>
  <c r="S277" i="8"/>
  <c r="E271" i="9" s="1"/>
  <c r="T271" i="9" s="1"/>
  <c r="R278" i="8"/>
  <c r="D272" i="9" s="1"/>
  <c r="S272" i="9" s="1"/>
  <c r="P279" i="8"/>
  <c r="B273" i="9" s="1"/>
  <c r="Q273" i="9" s="1"/>
  <c r="T280" i="8"/>
  <c r="F274" i="9" s="1"/>
  <c r="U274" i="9" s="1"/>
  <c r="P258" i="8"/>
  <c r="B252" i="9" s="1"/>
  <c r="Q252" i="9" s="1"/>
  <c r="B140" i="10" s="1"/>
  <c r="U258" i="8"/>
  <c r="G252" i="9" s="1"/>
  <c r="V252" i="9" s="1"/>
  <c r="G140" i="10" s="1"/>
  <c r="T259" i="8"/>
  <c r="F253" i="9" s="1"/>
  <c r="U253" i="9" s="1"/>
  <c r="R260" i="8"/>
  <c r="D254" i="9" s="1"/>
  <c r="S254" i="9" s="1"/>
  <c r="R270" i="8"/>
  <c r="D264" i="9" s="1"/>
  <c r="S264" i="9" s="1"/>
  <c r="R269" i="8"/>
  <c r="D263" i="9" s="1"/>
  <c r="S263" i="9" s="1"/>
  <c r="R268" i="8"/>
  <c r="D262" i="9" s="1"/>
  <c r="S262" i="9" s="1"/>
  <c r="R267" i="8"/>
  <c r="D261" i="9" s="1"/>
  <c r="S261" i="9" s="1"/>
  <c r="R266" i="8"/>
  <c r="D260" i="9" s="1"/>
  <c r="S260" i="9" s="1"/>
  <c r="P265" i="8"/>
  <c r="B259" i="9" s="1"/>
  <c r="Q259" i="9" s="1"/>
  <c r="R265" i="8"/>
  <c r="D259" i="9" s="1"/>
  <c r="S259" i="9" s="1"/>
  <c r="U265" i="8"/>
  <c r="G259" i="9" s="1"/>
  <c r="V259" i="9" s="1"/>
  <c r="T266" i="8"/>
  <c r="F260" i="9" s="1"/>
  <c r="U260" i="9" s="1"/>
  <c r="S267" i="8"/>
  <c r="E261" i="9" s="1"/>
  <c r="T261" i="9" s="1"/>
  <c r="Q268" i="8"/>
  <c r="C262" i="9" s="1"/>
  <c r="R262" i="9" s="1"/>
  <c r="P269" i="8"/>
  <c r="B263" i="9" s="1"/>
  <c r="Q263" i="9" s="1"/>
  <c r="U269" i="8"/>
  <c r="G263" i="9" s="1"/>
  <c r="V263" i="9" s="1"/>
  <c r="T270" i="8"/>
  <c r="F264" i="9" s="1"/>
  <c r="U264" i="9" s="1"/>
  <c r="R275" i="8"/>
  <c r="D269" i="9" s="1"/>
  <c r="S269" i="9" s="1"/>
  <c r="P276" i="8"/>
  <c r="B270" i="9" s="1"/>
  <c r="Q270" i="9" s="1"/>
  <c r="T277" i="8"/>
  <c r="F271" i="9" s="1"/>
  <c r="U271" i="9" s="1"/>
  <c r="S278" i="8"/>
  <c r="E272" i="9" s="1"/>
  <c r="T272" i="9" s="1"/>
  <c r="R279" i="8"/>
  <c r="D273" i="9" s="1"/>
  <c r="S273" i="9" s="1"/>
  <c r="P280" i="8"/>
  <c r="B274" i="9" s="1"/>
  <c r="Q274" i="9" s="1"/>
  <c r="Q321" i="8"/>
  <c r="C315" i="9" s="1"/>
  <c r="R315" i="9" s="1"/>
  <c r="U321" i="8"/>
  <c r="G315" i="9" s="1"/>
  <c r="V315" i="9" s="1"/>
  <c r="Q322" i="8"/>
  <c r="C316" i="9" s="1"/>
  <c r="R316" i="9" s="1"/>
  <c r="U322" i="8"/>
  <c r="G316" i="9" s="1"/>
  <c r="V316" i="9" s="1"/>
  <c r="Q323" i="8"/>
  <c r="C317" i="9" s="1"/>
  <c r="R317" i="9" s="1"/>
  <c r="U323" i="8"/>
  <c r="G317" i="9" s="1"/>
  <c r="V317" i="9" s="1"/>
  <c r="Q324" i="8"/>
  <c r="C318" i="9" s="1"/>
  <c r="R318" i="9" s="1"/>
  <c r="U324" i="8"/>
  <c r="G318" i="9" s="1"/>
  <c r="V318" i="9" s="1"/>
  <c r="Q325" i="8"/>
  <c r="C319" i="9" s="1"/>
  <c r="R319" i="9" s="1"/>
  <c r="U325" i="8"/>
  <c r="G319" i="9" s="1"/>
  <c r="V319" i="9" s="1"/>
  <c r="Q326" i="8"/>
  <c r="C320" i="9" s="1"/>
  <c r="R320" i="9" s="1"/>
  <c r="U326" i="8"/>
  <c r="G320" i="9" s="1"/>
  <c r="V320" i="9" s="1"/>
  <c r="T331" i="8"/>
  <c r="F325" i="9" s="1"/>
  <c r="U325" i="9" s="1"/>
  <c r="P332" i="8"/>
  <c r="B326" i="9" s="1"/>
  <c r="Q326" i="9" s="1"/>
  <c r="T332" i="8"/>
  <c r="F326" i="9" s="1"/>
  <c r="U326" i="9" s="1"/>
  <c r="P333" i="8"/>
  <c r="B327" i="9" s="1"/>
  <c r="Q327" i="9" s="1"/>
  <c r="T333" i="8"/>
  <c r="F327" i="9" s="1"/>
  <c r="U327" i="9" s="1"/>
  <c r="P334" i="8"/>
  <c r="B328" i="9" s="1"/>
  <c r="Q328" i="9" s="1"/>
  <c r="T334" i="8"/>
  <c r="F328" i="9" s="1"/>
  <c r="U328" i="9" s="1"/>
  <c r="P335" i="8"/>
  <c r="B329" i="9" s="1"/>
  <c r="Q329" i="9" s="1"/>
  <c r="T335" i="8"/>
  <c r="F329" i="9" s="1"/>
  <c r="U329" i="9" s="1"/>
  <c r="P336" i="8"/>
  <c r="B330" i="9" s="1"/>
  <c r="Q330" i="9" s="1"/>
  <c r="S341" i="8"/>
  <c r="E335" i="9" s="1"/>
  <c r="T335" i="9" s="1"/>
  <c r="S342" i="8"/>
  <c r="E336" i="9" s="1"/>
  <c r="T336" i="9" s="1"/>
  <c r="S343" i="8"/>
  <c r="E337" i="9" s="1"/>
  <c r="T337" i="9" s="1"/>
  <c r="S344" i="8"/>
  <c r="E338" i="9" s="1"/>
  <c r="T338" i="9" s="1"/>
  <c r="S345" i="8"/>
  <c r="E339" i="9" s="1"/>
  <c r="T339" i="9" s="1"/>
  <c r="S346" i="8"/>
  <c r="E340" i="9" s="1"/>
  <c r="T340" i="9" s="1"/>
  <c r="T341" i="8"/>
  <c r="F335" i="9" s="1"/>
  <c r="U335" i="9" s="1"/>
  <c r="P342" i="8"/>
  <c r="B336" i="9" s="1"/>
  <c r="Q336" i="9" s="1"/>
  <c r="T342" i="8"/>
  <c r="F336" i="9" s="1"/>
  <c r="U336" i="9" s="1"/>
  <c r="P343" i="8"/>
  <c r="B337" i="9" s="1"/>
  <c r="Q337" i="9" s="1"/>
  <c r="T343" i="8"/>
  <c r="F337" i="9" s="1"/>
  <c r="U337" i="9" s="1"/>
  <c r="P344" i="8"/>
  <c r="B338" i="9" s="1"/>
  <c r="Q338" i="9" s="1"/>
  <c r="T344" i="8"/>
  <c r="F338" i="9" s="1"/>
  <c r="U338" i="9" s="1"/>
  <c r="P345" i="8"/>
  <c r="B339" i="9" s="1"/>
  <c r="Q339" i="9" s="1"/>
  <c r="T345" i="8"/>
  <c r="F339" i="9" s="1"/>
  <c r="U339" i="9" s="1"/>
  <c r="P346" i="8"/>
  <c r="B340" i="9" s="1"/>
  <c r="Q340" i="9" s="1"/>
  <c r="T346" i="8"/>
  <c r="F340" i="9" s="1"/>
  <c r="U340" i="9" s="1"/>
  <c r="Q341" i="8"/>
  <c r="C335" i="9" s="1"/>
  <c r="R335" i="9" s="1"/>
  <c r="U341" i="8"/>
  <c r="G335" i="9" s="1"/>
  <c r="V335" i="9" s="1"/>
  <c r="Q342" i="8"/>
  <c r="C336" i="9" s="1"/>
  <c r="R336" i="9" s="1"/>
  <c r="U342" i="8"/>
  <c r="G336" i="9" s="1"/>
  <c r="V336" i="9" s="1"/>
  <c r="Q343" i="8"/>
  <c r="C337" i="9" s="1"/>
  <c r="R337" i="9" s="1"/>
  <c r="U343" i="8"/>
  <c r="G337" i="9" s="1"/>
  <c r="V337" i="9" s="1"/>
  <c r="Q344" i="8"/>
  <c r="C338" i="9" s="1"/>
  <c r="R338" i="9" s="1"/>
  <c r="U344" i="8"/>
  <c r="G338" i="9" s="1"/>
  <c r="V338" i="9" s="1"/>
  <c r="Q345" i="8"/>
  <c r="C339" i="9" s="1"/>
  <c r="R339" i="9" s="1"/>
  <c r="U345" i="8"/>
  <c r="G339" i="9" s="1"/>
  <c r="V339" i="9" s="1"/>
  <c r="Q346" i="8"/>
  <c r="C340" i="9" s="1"/>
  <c r="R340" i="9" s="1"/>
  <c r="U346" i="8"/>
  <c r="G340" i="9" s="1"/>
  <c r="V340" i="9" s="1"/>
  <c r="T321" i="8"/>
  <c r="F315" i="9" s="1"/>
  <c r="U315" i="9" s="1"/>
  <c r="F159" i="10" s="1"/>
  <c r="F79" i="11" s="1"/>
  <c r="E34" i="12" s="1"/>
  <c r="E90" i="12" s="1"/>
  <c r="P322" i="8"/>
  <c r="B316" i="9" s="1"/>
  <c r="Q316" i="9" s="1"/>
  <c r="B160" i="10" s="1"/>
  <c r="B80" i="11" s="1"/>
  <c r="A35" i="12" s="1"/>
  <c r="A91" i="12" s="1"/>
  <c r="T322" i="8"/>
  <c r="F316" i="9" s="1"/>
  <c r="U316" i="9" s="1"/>
  <c r="F160" i="10" s="1"/>
  <c r="F80" i="11" s="1"/>
  <c r="E35" i="12" s="1"/>
  <c r="E91" i="12" s="1"/>
  <c r="P323" i="8"/>
  <c r="B317" i="9" s="1"/>
  <c r="Q317" i="9" s="1"/>
  <c r="T323" i="8"/>
  <c r="F317" i="9" s="1"/>
  <c r="U317" i="9" s="1"/>
  <c r="F161" i="10" s="1"/>
  <c r="F81" i="11" s="1"/>
  <c r="E36" i="12" s="1"/>
  <c r="E92" i="12" s="1"/>
  <c r="P324" i="8"/>
  <c r="B318" i="9" s="1"/>
  <c r="Q318" i="9" s="1"/>
  <c r="B162" i="10" s="1"/>
  <c r="B82" i="11" s="1"/>
  <c r="A37" i="12" s="1"/>
  <c r="A93" i="12" s="1"/>
  <c r="T324" i="8"/>
  <c r="F318" i="9" s="1"/>
  <c r="U318" i="9" s="1"/>
  <c r="F162" i="10" s="1"/>
  <c r="F82" i="11" s="1"/>
  <c r="E37" i="12" s="1"/>
  <c r="E93" i="12" s="1"/>
  <c r="P325" i="8"/>
  <c r="B319" i="9" s="1"/>
  <c r="Q319" i="9" s="1"/>
  <c r="T325" i="8"/>
  <c r="F319" i="9" s="1"/>
  <c r="U319" i="9" s="1"/>
  <c r="F163" i="10" s="1"/>
  <c r="F83" i="11" s="1"/>
  <c r="E38" i="12" s="1"/>
  <c r="E94" i="12" s="1"/>
  <c r="P326" i="8"/>
  <c r="B320" i="9" s="1"/>
  <c r="Q320" i="9" s="1"/>
  <c r="B164" i="10" s="1"/>
  <c r="B84" i="11" s="1"/>
  <c r="A39" i="12" s="1"/>
  <c r="A95" i="12" s="1"/>
  <c r="R341" i="8"/>
  <c r="D335" i="9" s="1"/>
  <c r="S335" i="9" s="1"/>
  <c r="P341" i="8"/>
  <c r="B335" i="9" s="1"/>
  <c r="Q335" i="9" s="1"/>
  <c r="R342" i="8"/>
  <c r="D336" i="9" s="1"/>
  <c r="S336" i="9" s="1"/>
  <c r="R343" i="8"/>
  <c r="D337" i="9" s="1"/>
  <c r="S337" i="9" s="1"/>
  <c r="R344" i="8"/>
  <c r="D338" i="9" s="1"/>
  <c r="S338" i="9" s="1"/>
  <c r="R345" i="8"/>
  <c r="D339" i="9" s="1"/>
  <c r="S339" i="9" s="1"/>
  <c r="G161" i="10" l="1"/>
  <c r="G81" i="11" s="1"/>
  <c r="F36" i="12" s="1"/>
  <c r="F92" i="12" s="1"/>
  <c r="G159" i="10"/>
  <c r="G79" i="11" s="1"/>
  <c r="F34" i="12" s="1"/>
  <c r="F90" i="12" s="1"/>
  <c r="C159" i="10"/>
  <c r="C79" i="11" s="1"/>
  <c r="B34" i="12" s="1"/>
  <c r="B90" i="12" s="1"/>
  <c r="B159" i="10"/>
  <c r="B79" i="11" s="1"/>
  <c r="A34" i="12" s="1"/>
  <c r="A90" i="12" s="1"/>
  <c r="G164" i="10"/>
  <c r="G84" i="11" s="1"/>
  <c r="F39" i="12" s="1"/>
  <c r="F95" i="12" s="1"/>
  <c r="G162" i="10"/>
  <c r="G82" i="11" s="1"/>
  <c r="F37" i="12" s="1"/>
  <c r="F93" i="12" s="1"/>
  <c r="G160" i="10"/>
  <c r="G80" i="11" s="1"/>
  <c r="F35" i="12" s="1"/>
  <c r="F91" i="12" s="1"/>
  <c r="F164" i="10"/>
  <c r="F84" i="11" s="1"/>
  <c r="E39" i="12" s="1"/>
  <c r="E95" i="12" s="1"/>
  <c r="D160" i="10"/>
  <c r="D80" i="11" s="1"/>
  <c r="C35" i="12" s="1"/>
  <c r="C91" i="12" s="1"/>
  <c r="D164" i="10"/>
  <c r="D84" i="11" s="1"/>
  <c r="C39" i="12" s="1"/>
  <c r="C95" i="12" s="1"/>
  <c r="E159" i="10"/>
  <c r="E79" i="11" s="1"/>
  <c r="D34" i="12" s="1"/>
  <c r="D90" i="12" s="1"/>
  <c r="E163" i="10"/>
  <c r="E83" i="11" s="1"/>
  <c r="D38" i="12" s="1"/>
  <c r="D94" i="12" s="1"/>
  <c r="C164" i="10"/>
  <c r="C84" i="11" s="1"/>
  <c r="B39" i="12" s="1"/>
  <c r="B95" i="12" s="1"/>
  <c r="C162" i="10"/>
  <c r="C82" i="11" s="1"/>
  <c r="B37" i="12" s="1"/>
  <c r="B93" i="12" s="1"/>
  <c r="C160" i="10"/>
  <c r="C80" i="11" s="1"/>
  <c r="B35" i="12" s="1"/>
  <c r="B91" i="12" s="1"/>
  <c r="C163" i="10"/>
  <c r="C83" i="11" s="1"/>
  <c r="B38" i="12" s="1"/>
  <c r="B94" i="12" s="1"/>
  <c r="C161" i="10"/>
  <c r="C81" i="11" s="1"/>
  <c r="B36" i="12" s="1"/>
  <c r="B92" i="12" s="1"/>
  <c r="D159" i="10"/>
  <c r="D79" i="11" s="1"/>
  <c r="C34" i="12" s="1"/>
  <c r="C90" i="12" s="1"/>
  <c r="D163" i="10"/>
  <c r="D83" i="11" s="1"/>
  <c r="C38" i="12" s="1"/>
  <c r="C94" i="12" s="1"/>
  <c r="E162" i="10"/>
  <c r="E82" i="11" s="1"/>
  <c r="D37" i="12" s="1"/>
  <c r="D93" i="12" s="1"/>
  <c r="B163" i="10"/>
  <c r="B83" i="11" s="1"/>
  <c r="A38" i="12" s="1"/>
  <c r="A94" i="12" s="1"/>
  <c r="B161" i="10"/>
  <c r="B81" i="11" s="1"/>
  <c r="A36" i="12" s="1"/>
  <c r="A92" i="12" s="1"/>
  <c r="D161" i="10"/>
  <c r="D81" i="11" s="1"/>
  <c r="C36" i="12" s="1"/>
  <c r="C92" i="12" s="1"/>
  <c r="E160" i="10"/>
  <c r="E80" i="11" s="1"/>
  <c r="D35" i="12" s="1"/>
  <c r="D91" i="12" s="1"/>
  <c r="E164" i="10"/>
  <c r="E84" i="11" s="1"/>
  <c r="D39" i="12" s="1"/>
  <c r="D95" i="12" s="1"/>
  <c r="G163" i="10"/>
  <c r="G83" i="11" s="1"/>
  <c r="F38" i="12" s="1"/>
  <c r="F94" i="12" s="1"/>
  <c r="D162" i="10"/>
  <c r="D82" i="11" s="1"/>
  <c r="C37" i="12" s="1"/>
  <c r="C93" i="12" s="1"/>
  <c r="E161" i="10"/>
  <c r="E81" i="11" s="1"/>
  <c r="D36" i="12" s="1"/>
  <c r="D92" i="12" s="1"/>
  <c r="G139" i="10"/>
  <c r="C141" i="10"/>
  <c r="C142" i="10"/>
  <c r="G138" i="10"/>
  <c r="C138" i="10"/>
  <c r="E140" i="10"/>
  <c r="G142" i="10"/>
  <c r="C137" i="10"/>
  <c r="F141" i="10"/>
  <c r="D141" i="10"/>
  <c r="C139" i="10"/>
  <c r="D139" i="10"/>
  <c r="F138" i="10"/>
  <c r="F142" i="10"/>
  <c r="F137" i="10"/>
  <c r="C140" i="10"/>
  <c r="D140" i="10"/>
  <c r="F139" i="10"/>
  <c r="E138" i="10"/>
  <c r="G137" i="10"/>
  <c r="D137" i="10"/>
  <c r="E137" i="10"/>
  <c r="B137" i="10"/>
  <c r="B141" i="10"/>
  <c r="D142" i="10"/>
  <c r="E139" i="10"/>
  <c r="G141" i="10"/>
  <c r="D138" i="10"/>
  <c r="B138" i="10"/>
  <c r="B142" i="10"/>
  <c r="F59" i="10"/>
  <c r="C59" i="10"/>
  <c r="G127" i="10"/>
  <c r="E129" i="10"/>
  <c r="B121" i="5"/>
  <c r="B122" i="5"/>
  <c r="A121" i="5"/>
  <c r="B118" i="5"/>
  <c r="A123" i="5"/>
  <c r="B120" i="5"/>
  <c r="A119" i="5"/>
  <c r="A120" i="5"/>
  <c r="B123" i="5"/>
  <c r="A122" i="5"/>
  <c r="B119" i="5"/>
  <c r="A118" i="5"/>
  <c r="C45" i="10"/>
  <c r="C47" i="10"/>
  <c r="C49" i="10"/>
  <c r="D47" i="10"/>
  <c r="E47" i="10"/>
  <c r="C57" i="10"/>
  <c r="B46" i="10"/>
  <c r="B48" i="10"/>
  <c r="B50" i="10"/>
  <c r="D56" i="10"/>
  <c r="B60" i="10"/>
  <c r="G60" i="10"/>
  <c r="G129" i="10"/>
  <c r="G131" i="10"/>
  <c r="D128" i="10"/>
  <c r="C105" i="5"/>
  <c r="C169" i="8" s="1"/>
  <c r="Q169" i="8" s="1"/>
  <c r="C165" i="9" s="1"/>
  <c r="R165" i="9" s="1"/>
  <c r="G101" i="5"/>
  <c r="G165" i="8" s="1"/>
  <c r="U165" i="8" s="1"/>
  <c r="G161" i="9" s="1"/>
  <c r="V161" i="9" s="1"/>
  <c r="F105" i="5"/>
  <c r="F169" i="8" s="1"/>
  <c r="T169" i="8" s="1"/>
  <c r="F165" i="9" s="1"/>
  <c r="U165" i="9" s="1"/>
  <c r="B105" i="5"/>
  <c r="B169" i="8" s="1"/>
  <c r="P169" i="8" s="1"/>
  <c r="B165" i="9" s="1"/>
  <c r="Q165" i="9" s="1"/>
  <c r="D104" i="5"/>
  <c r="D168" i="8" s="1"/>
  <c r="R168" i="8" s="1"/>
  <c r="D164" i="9" s="1"/>
  <c r="S164" i="9" s="1"/>
  <c r="F103" i="5"/>
  <c r="F167" i="8" s="1"/>
  <c r="T167" i="8" s="1"/>
  <c r="F163" i="9" s="1"/>
  <c r="U163" i="9" s="1"/>
  <c r="B103" i="5"/>
  <c r="B167" i="8" s="1"/>
  <c r="P167" i="8" s="1"/>
  <c r="B163" i="9" s="1"/>
  <c r="Q163" i="9" s="1"/>
  <c r="D102" i="5"/>
  <c r="D166" i="8" s="1"/>
  <c r="R166" i="8" s="1"/>
  <c r="D162" i="9" s="1"/>
  <c r="S162" i="9" s="1"/>
  <c r="F101" i="5"/>
  <c r="F165" i="8" s="1"/>
  <c r="T165" i="8" s="1"/>
  <c r="F161" i="9" s="1"/>
  <c r="U161" i="9" s="1"/>
  <c r="B101" i="5"/>
  <c r="B165" i="8" s="1"/>
  <c r="P165" i="8" s="1"/>
  <c r="B161" i="9" s="1"/>
  <c r="Q161" i="9" s="1"/>
  <c r="D100" i="5"/>
  <c r="D164" i="8" s="1"/>
  <c r="R164" i="8" s="1"/>
  <c r="D160" i="9" s="1"/>
  <c r="S160" i="9" s="1"/>
  <c r="D105" i="5"/>
  <c r="D169" i="8" s="1"/>
  <c r="R169" i="8" s="1"/>
  <c r="D165" i="9" s="1"/>
  <c r="S165" i="9" s="1"/>
  <c r="F104" i="5"/>
  <c r="F168" i="8" s="1"/>
  <c r="T168" i="8" s="1"/>
  <c r="F164" i="9" s="1"/>
  <c r="U164" i="9" s="1"/>
  <c r="B104" i="5"/>
  <c r="B168" i="8" s="1"/>
  <c r="P168" i="8" s="1"/>
  <c r="B164" i="9" s="1"/>
  <c r="Q164" i="9" s="1"/>
  <c r="D103" i="5"/>
  <c r="D167" i="8" s="1"/>
  <c r="R167" i="8" s="1"/>
  <c r="D163" i="9" s="1"/>
  <c r="S163" i="9" s="1"/>
  <c r="F102" i="5"/>
  <c r="F166" i="8" s="1"/>
  <c r="T166" i="8" s="1"/>
  <c r="F162" i="9" s="1"/>
  <c r="U162" i="9" s="1"/>
  <c r="B102" i="5"/>
  <c r="B166" i="8" s="1"/>
  <c r="P166" i="8" s="1"/>
  <c r="B162" i="9" s="1"/>
  <c r="Q162" i="9" s="1"/>
  <c r="D101" i="5"/>
  <c r="D165" i="8" s="1"/>
  <c r="R165" i="8" s="1"/>
  <c r="D161" i="9" s="1"/>
  <c r="S161" i="9" s="1"/>
  <c r="F100" i="5"/>
  <c r="F164" i="8" s="1"/>
  <c r="T164" i="8" s="1"/>
  <c r="F160" i="9" s="1"/>
  <c r="U160" i="9" s="1"/>
  <c r="B100" i="5"/>
  <c r="B164" i="8" s="1"/>
  <c r="P164" i="8" s="1"/>
  <c r="B160" i="9" s="1"/>
  <c r="Q160" i="9" s="1"/>
  <c r="G105" i="5"/>
  <c r="G169" i="8" s="1"/>
  <c r="U169" i="8" s="1"/>
  <c r="G165" i="9" s="1"/>
  <c r="V165" i="9" s="1"/>
  <c r="G103" i="5"/>
  <c r="G167" i="8" s="1"/>
  <c r="U167" i="8" s="1"/>
  <c r="G163" i="9" s="1"/>
  <c r="V163" i="9" s="1"/>
  <c r="E102" i="5"/>
  <c r="E166" i="8" s="1"/>
  <c r="S166" i="8" s="1"/>
  <c r="E162" i="9" s="1"/>
  <c r="T162" i="9" s="1"/>
  <c r="E100" i="5"/>
  <c r="E164" i="8" s="1"/>
  <c r="S164" i="8" s="1"/>
  <c r="E160" i="9" s="1"/>
  <c r="T160" i="9" s="1"/>
  <c r="E105" i="5"/>
  <c r="E169" i="8" s="1"/>
  <c r="S169" i="8" s="1"/>
  <c r="E165" i="9" s="1"/>
  <c r="T165" i="9" s="1"/>
  <c r="G104" i="5"/>
  <c r="G168" i="8" s="1"/>
  <c r="U168" i="8" s="1"/>
  <c r="G164" i="9" s="1"/>
  <c r="V164" i="9" s="1"/>
  <c r="C104" i="5"/>
  <c r="C168" i="8" s="1"/>
  <c r="Q168" i="8" s="1"/>
  <c r="C164" i="9" s="1"/>
  <c r="R164" i="9" s="1"/>
  <c r="E103" i="5"/>
  <c r="E167" i="8" s="1"/>
  <c r="S167" i="8" s="1"/>
  <c r="E163" i="9" s="1"/>
  <c r="T163" i="9" s="1"/>
  <c r="G102" i="5"/>
  <c r="G166" i="8" s="1"/>
  <c r="U166" i="8" s="1"/>
  <c r="G162" i="9" s="1"/>
  <c r="V162" i="9" s="1"/>
  <c r="C102" i="5"/>
  <c r="C166" i="8" s="1"/>
  <c r="Q166" i="8" s="1"/>
  <c r="C162" i="9" s="1"/>
  <c r="R162" i="9" s="1"/>
  <c r="E101" i="5"/>
  <c r="E165" i="8" s="1"/>
  <c r="S165" i="8" s="1"/>
  <c r="E161" i="9" s="1"/>
  <c r="T161" i="9" s="1"/>
  <c r="G100" i="5"/>
  <c r="G164" i="8" s="1"/>
  <c r="U164" i="8" s="1"/>
  <c r="G160" i="9" s="1"/>
  <c r="V160" i="9" s="1"/>
  <c r="C100" i="5"/>
  <c r="C164" i="8" s="1"/>
  <c r="Q164" i="8" s="1"/>
  <c r="C160" i="9" s="1"/>
  <c r="R160" i="9" s="1"/>
  <c r="E104" i="5"/>
  <c r="E168" i="8" s="1"/>
  <c r="S168" i="8" s="1"/>
  <c r="E164" i="9" s="1"/>
  <c r="T164" i="9" s="1"/>
  <c r="C103" i="5"/>
  <c r="C167" i="8" s="1"/>
  <c r="Q167" i="8" s="1"/>
  <c r="C163" i="9" s="1"/>
  <c r="R163" i="9" s="1"/>
  <c r="C101" i="5"/>
  <c r="C165" i="8" s="1"/>
  <c r="Q165" i="8" s="1"/>
  <c r="C161" i="9" s="1"/>
  <c r="R161" i="9" s="1"/>
  <c r="E48" i="10"/>
  <c r="F46" i="10"/>
  <c r="F48" i="10"/>
  <c r="F50" i="10"/>
  <c r="D57" i="10"/>
  <c r="F61" i="10"/>
  <c r="C130" i="10"/>
  <c r="D129" i="10"/>
  <c r="C62" i="5"/>
  <c r="E59" i="5"/>
  <c r="E57" i="5"/>
  <c r="D61" i="5"/>
  <c r="D59" i="5"/>
  <c r="F62" i="5"/>
  <c r="B58" i="5"/>
  <c r="E62" i="5"/>
  <c r="G61" i="5"/>
  <c r="C61" i="5"/>
  <c r="E60" i="5"/>
  <c r="G59" i="5"/>
  <c r="C59" i="5"/>
  <c r="E58" i="5"/>
  <c r="G57" i="5"/>
  <c r="C57" i="5"/>
  <c r="G62" i="5"/>
  <c r="E61" i="5"/>
  <c r="G60" i="5"/>
  <c r="C60" i="5"/>
  <c r="G58" i="5"/>
  <c r="C58" i="5"/>
  <c r="B62" i="5"/>
  <c r="B60" i="5"/>
  <c r="D57" i="5"/>
  <c r="D62" i="5"/>
  <c r="F61" i="5"/>
  <c r="B61" i="5"/>
  <c r="D60" i="5"/>
  <c r="F59" i="5"/>
  <c r="B59" i="5"/>
  <c r="D58" i="5"/>
  <c r="F57" i="5"/>
  <c r="B57" i="5"/>
  <c r="F60" i="5"/>
  <c r="F58" i="5"/>
  <c r="E92" i="5"/>
  <c r="E159" i="8" s="1"/>
  <c r="S159" i="8" s="1"/>
  <c r="E155" i="9" s="1"/>
  <c r="T155" i="9" s="1"/>
  <c r="B87" i="5"/>
  <c r="B154" i="8" s="1"/>
  <c r="P154" i="8" s="1"/>
  <c r="B150" i="9" s="1"/>
  <c r="Q150" i="9" s="1"/>
  <c r="B78" i="10" s="1"/>
  <c r="B34" i="11" s="1"/>
  <c r="G28" i="12" s="1"/>
  <c r="G84" i="12" s="1"/>
  <c r="F91" i="5"/>
  <c r="F158" i="8" s="1"/>
  <c r="T158" i="8" s="1"/>
  <c r="F154" i="9" s="1"/>
  <c r="U154" i="9" s="1"/>
  <c r="F82" i="10" s="1"/>
  <c r="F38" i="11" s="1"/>
  <c r="K32" i="12" s="1"/>
  <c r="K88" i="12" s="1"/>
  <c r="B89" i="5"/>
  <c r="B156" i="8" s="1"/>
  <c r="P156" i="8" s="1"/>
  <c r="B152" i="9" s="1"/>
  <c r="Q152" i="9" s="1"/>
  <c r="B80" i="10" s="1"/>
  <c r="G92" i="5"/>
  <c r="G159" i="8" s="1"/>
  <c r="U159" i="8" s="1"/>
  <c r="G155" i="9" s="1"/>
  <c r="V155" i="9" s="1"/>
  <c r="G83" i="10" s="1"/>
  <c r="C92" i="5"/>
  <c r="C159" i="8" s="1"/>
  <c r="Q159" i="8" s="1"/>
  <c r="C155" i="9" s="1"/>
  <c r="R155" i="9" s="1"/>
  <c r="E91" i="5"/>
  <c r="E158" i="8" s="1"/>
  <c r="S158" i="8" s="1"/>
  <c r="E154" i="9" s="1"/>
  <c r="T154" i="9" s="1"/>
  <c r="E82" i="10" s="1"/>
  <c r="E38" i="11" s="1"/>
  <c r="J32" i="12" s="1"/>
  <c r="J88" i="12" s="1"/>
  <c r="G90" i="5"/>
  <c r="G157" i="8" s="1"/>
  <c r="U157" i="8" s="1"/>
  <c r="G153" i="9" s="1"/>
  <c r="V153" i="9" s="1"/>
  <c r="G81" i="10" s="1"/>
  <c r="C90" i="5"/>
  <c r="C157" i="8" s="1"/>
  <c r="Q157" i="8" s="1"/>
  <c r="C153" i="9" s="1"/>
  <c r="R153" i="9" s="1"/>
  <c r="E89" i="5"/>
  <c r="E156" i="8" s="1"/>
  <c r="S156" i="8" s="1"/>
  <c r="E152" i="9" s="1"/>
  <c r="T152" i="9" s="1"/>
  <c r="G88" i="5"/>
  <c r="G155" i="8" s="1"/>
  <c r="U155" i="8" s="1"/>
  <c r="G151" i="9" s="1"/>
  <c r="V151" i="9" s="1"/>
  <c r="G79" i="10" s="1"/>
  <c r="G35" i="11" s="1"/>
  <c r="L29" i="12" s="1"/>
  <c r="L85" i="12" s="1"/>
  <c r="C88" i="5"/>
  <c r="C155" i="8" s="1"/>
  <c r="Q155" i="8" s="1"/>
  <c r="C151" i="9" s="1"/>
  <c r="R151" i="9" s="1"/>
  <c r="E87" i="5"/>
  <c r="E154" i="8" s="1"/>
  <c r="S154" i="8" s="1"/>
  <c r="E150" i="9" s="1"/>
  <c r="T150" i="9" s="1"/>
  <c r="E78" i="10" s="1"/>
  <c r="E34" i="11" s="1"/>
  <c r="J28" i="12" s="1"/>
  <c r="J84" i="12" s="1"/>
  <c r="G91" i="5"/>
  <c r="G158" i="8" s="1"/>
  <c r="U158" i="8" s="1"/>
  <c r="G154" i="9" s="1"/>
  <c r="V154" i="9" s="1"/>
  <c r="C91" i="5"/>
  <c r="C158" i="8" s="1"/>
  <c r="Q158" i="8" s="1"/>
  <c r="C154" i="9" s="1"/>
  <c r="R154" i="9" s="1"/>
  <c r="C82" i="10" s="1"/>
  <c r="E90" i="5"/>
  <c r="E157" i="8" s="1"/>
  <c r="S157" i="8" s="1"/>
  <c r="E153" i="9" s="1"/>
  <c r="T153" i="9" s="1"/>
  <c r="E81" i="10" s="1"/>
  <c r="E37" i="11" s="1"/>
  <c r="J31" i="12" s="1"/>
  <c r="J87" i="12" s="1"/>
  <c r="G89" i="5"/>
  <c r="G156" i="8" s="1"/>
  <c r="U156" i="8" s="1"/>
  <c r="G152" i="9" s="1"/>
  <c r="V152" i="9" s="1"/>
  <c r="C89" i="5"/>
  <c r="C156" i="8" s="1"/>
  <c r="Q156" i="8" s="1"/>
  <c r="C152" i="9" s="1"/>
  <c r="R152" i="9" s="1"/>
  <c r="E88" i="5"/>
  <c r="E155" i="8" s="1"/>
  <c r="S155" i="8" s="1"/>
  <c r="E151" i="9" s="1"/>
  <c r="T151" i="9" s="1"/>
  <c r="E79" i="10" s="1"/>
  <c r="E35" i="11" s="1"/>
  <c r="J29" i="12" s="1"/>
  <c r="J85" i="12" s="1"/>
  <c r="G87" i="5"/>
  <c r="G154" i="8" s="1"/>
  <c r="U154" i="8" s="1"/>
  <c r="G150" i="9" s="1"/>
  <c r="V150" i="9" s="1"/>
  <c r="C87" i="5"/>
  <c r="C154" i="8" s="1"/>
  <c r="Q154" i="8" s="1"/>
  <c r="C150" i="9" s="1"/>
  <c r="R150" i="9" s="1"/>
  <c r="C78" i="10" s="1"/>
  <c r="C34" i="11" s="1"/>
  <c r="H28" i="12" s="1"/>
  <c r="H84" i="12" s="1"/>
  <c r="D92" i="5"/>
  <c r="D159" i="8" s="1"/>
  <c r="R159" i="8" s="1"/>
  <c r="D155" i="9" s="1"/>
  <c r="S155" i="9" s="1"/>
  <c r="D83" i="10" s="1"/>
  <c r="D39" i="11" s="1"/>
  <c r="I33" i="12" s="1"/>
  <c r="I89" i="12" s="1"/>
  <c r="D90" i="5"/>
  <c r="D157" i="8" s="1"/>
  <c r="R157" i="8" s="1"/>
  <c r="D153" i="9" s="1"/>
  <c r="S153" i="9" s="1"/>
  <c r="D81" i="10" s="1"/>
  <c r="D37" i="11" s="1"/>
  <c r="I31" i="12" s="1"/>
  <c r="I87" i="12" s="1"/>
  <c r="F87" i="5"/>
  <c r="F154" i="8" s="1"/>
  <c r="T154" i="8" s="1"/>
  <c r="F150" i="9" s="1"/>
  <c r="U150" i="9" s="1"/>
  <c r="F78" i="10" s="1"/>
  <c r="F34" i="11" s="1"/>
  <c r="K28" i="12" s="1"/>
  <c r="K84" i="12" s="1"/>
  <c r="F92" i="5"/>
  <c r="F159" i="8" s="1"/>
  <c r="T159" i="8" s="1"/>
  <c r="F155" i="9" s="1"/>
  <c r="U155" i="9" s="1"/>
  <c r="B92" i="5"/>
  <c r="B159" i="8" s="1"/>
  <c r="P159" i="8" s="1"/>
  <c r="B155" i="9" s="1"/>
  <c r="Q155" i="9" s="1"/>
  <c r="D91" i="5"/>
  <c r="D158" i="8" s="1"/>
  <c r="R158" i="8" s="1"/>
  <c r="D154" i="9" s="1"/>
  <c r="S154" i="9" s="1"/>
  <c r="D82" i="10" s="1"/>
  <c r="D38" i="11" s="1"/>
  <c r="I32" i="12" s="1"/>
  <c r="I88" i="12" s="1"/>
  <c r="F90" i="5"/>
  <c r="F157" i="8" s="1"/>
  <c r="T157" i="8" s="1"/>
  <c r="F153" i="9" s="1"/>
  <c r="U153" i="9" s="1"/>
  <c r="F81" i="10" s="1"/>
  <c r="F37" i="11" s="1"/>
  <c r="K31" i="12" s="1"/>
  <c r="K87" i="12" s="1"/>
  <c r="B90" i="5"/>
  <c r="B157" i="8" s="1"/>
  <c r="P157" i="8" s="1"/>
  <c r="B153" i="9" s="1"/>
  <c r="Q153" i="9" s="1"/>
  <c r="D89" i="5"/>
  <c r="D156" i="8" s="1"/>
  <c r="R156" i="8" s="1"/>
  <c r="D152" i="9" s="1"/>
  <c r="S152" i="9" s="1"/>
  <c r="F88" i="5"/>
  <c r="F155" i="8" s="1"/>
  <c r="T155" i="8" s="1"/>
  <c r="F151" i="9" s="1"/>
  <c r="U151" i="9" s="1"/>
  <c r="F79" i="10" s="1"/>
  <c r="F35" i="11" s="1"/>
  <c r="K29" i="12" s="1"/>
  <c r="K85" i="12" s="1"/>
  <c r="B88" i="5"/>
  <c r="B155" i="8" s="1"/>
  <c r="P155" i="8" s="1"/>
  <c r="B151" i="9" s="1"/>
  <c r="Q151" i="9" s="1"/>
  <c r="B79" i="10" s="1"/>
  <c r="B35" i="11" s="1"/>
  <c r="G29" i="12" s="1"/>
  <c r="G85" i="12" s="1"/>
  <c r="D87" i="5"/>
  <c r="D154" i="8" s="1"/>
  <c r="R154" i="8" s="1"/>
  <c r="D150" i="9" s="1"/>
  <c r="S150" i="9" s="1"/>
  <c r="D78" i="10" s="1"/>
  <c r="B91" i="5"/>
  <c r="B158" i="8" s="1"/>
  <c r="P158" i="8" s="1"/>
  <c r="B154" i="9" s="1"/>
  <c r="Q154" i="9" s="1"/>
  <c r="B82" i="10" s="1"/>
  <c r="F89" i="5"/>
  <c r="F156" i="8" s="1"/>
  <c r="T156" i="8" s="1"/>
  <c r="F152" i="9" s="1"/>
  <c r="U152" i="9" s="1"/>
  <c r="F80" i="10" s="1"/>
  <c r="F36" i="11" s="1"/>
  <c r="K30" i="12" s="1"/>
  <c r="K86" i="12" s="1"/>
  <c r="D88" i="5"/>
  <c r="D155" i="8" s="1"/>
  <c r="R155" i="8" s="1"/>
  <c r="D151" i="9" s="1"/>
  <c r="S151" i="9" s="1"/>
  <c r="D79" i="10" s="1"/>
  <c r="B58" i="10"/>
  <c r="E45" i="10"/>
  <c r="E49" i="10"/>
  <c r="C58" i="10"/>
  <c r="B45" i="10"/>
  <c r="B47" i="10"/>
  <c r="B49" i="10"/>
  <c r="G59" i="10"/>
  <c r="G61" i="10"/>
  <c r="G78" i="10"/>
  <c r="G80" i="10"/>
  <c r="G82" i="10"/>
  <c r="D80" i="10"/>
  <c r="D36" i="11" s="1"/>
  <c r="I30" i="12" s="1"/>
  <c r="I86" i="12" s="1"/>
  <c r="E83" i="10"/>
  <c r="E39" i="11" s="1"/>
  <c r="J33" i="12" s="1"/>
  <c r="J89" i="12" s="1"/>
  <c r="B81" i="10"/>
  <c r="B37" i="11" s="1"/>
  <c r="G31" i="12" s="1"/>
  <c r="G87" i="12" s="1"/>
  <c r="B83" i="10"/>
  <c r="B39" i="11" s="1"/>
  <c r="G33" i="12" s="1"/>
  <c r="G89" i="12" s="1"/>
  <c r="G130" i="10"/>
  <c r="D126" i="10"/>
  <c r="D130" i="10"/>
  <c r="F46" i="5"/>
  <c r="B44" i="5"/>
  <c r="C49" i="5"/>
  <c r="C47" i="5"/>
  <c r="E44" i="5"/>
  <c r="E46" i="5"/>
  <c r="F49" i="5"/>
  <c r="B49" i="5"/>
  <c r="D48" i="5"/>
  <c r="F47" i="5"/>
  <c r="B47" i="5"/>
  <c r="D46" i="5"/>
  <c r="F45" i="5"/>
  <c r="B45" i="5"/>
  <c r="D44" i="5"/>
  <c r="D49" i="5"/>
  <c r="F48" i="5"/>
  <c r="B48" i="5"/>
  <c r="B46" i="5"/>
  <c r="D45" i="5"/>
  <c r="F44" i="5"/>
  <c r="E48" i="5"/>
  <c r="G45" i="5"/>
  <c r="E49" i="5"/>
  <c r="G48" i="5"/>
  <c r="C48" i="5"/>
  <c r="E47" i="5"/>
  <c r="G46" i="5"/>
  <c r="C46" i="5"/>
  <c r="E45" i="5"/>
  <c r="G44" i="5"/>
  <c r="C44" i="5"/>
  <c r="D47" i="5"/>
  <c r="G49" i="5"/>
  <c r="G47" i="5"/>
  <c r="C45" i="5"/>
  <c r="C35" i="5"/>
  <c r="C31" i="5"/>
  <c r="B35" i="5"/>
  <c r="B33" i="5"/>
  <c r="F31" i="5"/>
  <c r="G36" i="5"/>
  <c r="C36" i="5"/>
  <c r="E35" i="5"/>
  <c r="G34" i="5"/>
  <c r="C34" i="5"/>
  <c r="E33" i="5"/>
  <c r="G32" i="5"/>
  <c r="C32" i="5"/>
  <c r="E31" i="5"/>
  <c r="E36" i="5"/>
  <c r="G35" i="5"/>
  <c r="G33" i="5"/>
  <c r="C33" i="5"/>
  <c r="G31" i="5"/>
  <c r="D36" i="5"/>
  <c r="D34" i="5"/>
  <c r="B31" i="5"/>
  <c r="F36" i="5"/>
  <c r="B36" i="5"/>
  <c r="D35" i="5"/>
  <c r="F34" i="5"/>
  <c r="B34" i="5"/>
  <c r="D33" i="5"/>
  <c r="F32" i="5"/>
  <c r="B32" i="5"/>
  <c r="D31" i="5"/>
  <c r="E34" i="5"/>
  <c r="E32" i="5"/>
  <c r="F35" i="5"/>
  <c r="F33" i="5"/>
  <c r="D32" i="5"/>
  <c r="G46" i="10"/>
  <c r="G48" i="10"/>
  <c r="G50" i="10"/>
  <c r="D46" i="10"/>
  <c r="D50" i="10"/>
  <c r="E46" i="10"/>
  <c r="E50" i="10"/>
  <c r="G34" i="11"/>
  <c r="L28" i="12" s="1"/>
  <c r="L84" i="12" s="1"/>
  <c r="G58" i="10"/>
  <c r="F45" i="10"/>
  <c r="F47" i="10"/>
  <c r="F49" i="10"/>
  <c r="C60" i="10"/>
  <c r="C79" i="10"/>
  <c r="C83" i="10"/>
  <c r="C39" i="11" s="1"/>
  <c r="H33" i="12" s="1"/>
  <c r="H89" i="12" s="1"/>
  <c r="E80" i="10"/>
  <c r="E36" i="11" s="1"/>
  <c r="J30" i="12" s="1"/>
  <c r="J86" i="12" s="1"/>
  <c r="F83" i="10"/>
  <c r="E128" i="10"/>
  <c r="C129" i="10"/>
  <c r="C131" i="10"/>
  <c r="D127" i="10"/>
  <c r="D131" i="10"/>
  <c r="G36" i="11" l="1"/>
  <c r="L30" i="12" s="1"/>
  <c r="L86" i="12" s="1"/>
  <c r="C81" i="10"/>
  <c r="C37" i="11" s="1"/>
  <c r="H31" i="12" s="1"/>
  <c r="H87" i="12" s="1"/>
  <c r="C80" i="10"/>
  <c r="E291" i="8"/>
  <c r="S291" i="8" s="1"/>
  <c r="E285" i="9" s="1"/>
  <c r="T285" i="9" s="1"/>
  <c r="E114" i="8"/>
  <c r="S114" i="8" s="1"/>
  <c r="E110" i="9" s="1"/>
  <c r="T110" i="9" s="1"/>
  <c r="B293" i="8"/>
  <c r="P293" i="8" s="1"/>
  <c r="B287" i="9" s="1"/>
  <c r="Q287" i="9" s="1"/>
  <c r="B116" i="8"/>
  <c r="P116" i="8" s="1"/>
  <c r="B112" i="9" s="1"/>
  <c r="Q112" i="9" s="1"/>
  <c r="G292" i="8"/>
  <c r="U292" i="8" s="1"/>
  <c r="G286" i="9" s="1"/>
  <c r="V286" i="9" s="1"/>
  <c r="G115" i="8"/>
  <c r="U115" i="8" s="1"/>
  <c r="G111" i="9" s="1"/>
  <c r="V111" i="9" s="1"/>
  <c r="E292" i="8"/>
  <c r="S292" i="8" s="1"/>
  <c r="E286" i="9" s="1"/>
  <c r="T286" i="9" s="1"/>
  <c r="E115" i="8"/>
  <c r="S115" i="8" s="1"/>
  <c r="E111" i="9" s="1"/>
  <c r="T111" i="9" s="1"/>
  <c r="C298" i="8"/>
  <c r="Q298" i="8" s="1"/>
  <c r="C292" i="9" s="1"/>
  <c r="R292" i="9" s="1"/>
  <c r="C121" i="8"/>
  <c r="Q121" i="8" s="1"/>
  <c r="C117" i="9" s="1"/>
  <c r="R117" i="9" s="1"/>
  <c r="E303" i="8"/>
  <c r="S303" i="8" s="1"/>
  <c r="E297" i="9" s="1"/>
  <c r="T297" i="9" s="1"/>
  <c r="E126" i="8"/>
  <c r="S126" i="8" s="1"/>
  <c r="E122" i="9" s="1"/>
  <c r="T122" i="9" s="1"/>
  <c r="D303" i="8"/>
  <c r="R303" i="8" s="1"/>
  <c r="D297" i="9" s="1"/>
  <c r="S297" i="9" s="1"/>
  <c r="D126" i="8"/>
  <c r="R126" i="8" s="1"/>
  <c r="D122" i="9" s="1"/>
  <c r="S122" i="9" s="1"/>
  <c r="B303" i="8"/>
  <c r="P303" i="8" s="1"/>
  <c r="B297" i="9" s="1"/>
  <c r="Q297" i="9" s="1"/>
  <c r="B126" i="8"/>
  <c r="P126" i="8" s="1"/>
  <c r="B122" i="9" s="1"/>
  <c r="Q122" i="9" s="1"/>
  <c r="G39" i="11"/>
  <c r="L33" i="12" s="1"/>
  <c r="L89" i="12" s="1"/>
  <c r="C36" i="11"/>
  <c r="H30" i="12" s="1"/>
  <c r="H86" i="12" s="1"/>
  <c r="F311" i="8"/>
  <c r="T311" i="8" s="1"/>
  <c r="F305" i="9" s="1"/>
  <c r="U305" i="9" s="1"/>
  <c r="F134" i="8"/>
  <c r="T134" i="8" s="1"/>
  <c r="F130" i="9" s="1"/>
  <c r="U130" i="9" s="1"/>
  <c r="F312" i="8"/>
  <c r="T312" i="8" s="1"/>
  <c r="F306" i="9" s="1"/>
  <c r="U306" i="9" s="1"/>
  <c r="F135" i="8"/>
  <c r="T135" i="8" s="1"/>
  <c r="F131" i="9" s="1"/>
  <c r="U131" i="9" s="1"/>
  <c r="G311" i="8"/>
  <c r="U311" i="8" s="1"/>
  <c r="G305" i="9" s="1"/>
  <c r="V305" i="9" s="1"/>
  <c r="G134" i="8"/>
  <c r="U134" i="8" s="1"/>
  <c r="G130" i="9" s="1"/>
  <c r="V130" i="9" s="1"/>
  <c r="G308" i="8"/>
  <c r="U308" i="8" s="1"/>
  <c r="G302" i="9" s="1"/>
  <c r="V302" i="9" s="1"/>
  <c r="G131" i="8"/>
  <c r="U131" i="8" s="1"/>
  <c r="G127" i="9" s="1"/>
  <c r="V127" i="9" s="1"/>
  <c r="B309" i="8"/>
  <c r="P309" i="8" s="1"/>
  <c r="B303" i="9" s="1"/>
  <c r="Q303" i="9" s="1"/>
  <c r="B132" i="8"/>
  <c r="P132" i="8" s="1"/>
  <c r="B128" i="9" s="1"/>
  <c r="Q128" i="9" s="1"/>
  <c r="E308" i="8"/>
  <c r="S308" i="8" s="1"/>
  <c r="E302" i="9" s="1"/>
  <c r="T302" i="9" s="1"/>
  <c r="E131" i="8"/>
  <c r="S131" i="8" s="1"/>
  <c r="E127" i="9" s="1"/>
  <c r="T127" i="9" s="1"/>
  <c r="D35" i="11"/>
  <c r="I29" i="12" s="1"/>
  <c r="I85" i="12" s="1"/>
  <c r="B291" i="8"/>
  <c r="P291" i="8" s="1"/>
  <c r="B285" i="9" s="1"/>
  <c r="Q285" i="9" s="1"/>
  <c r="B114" i="8"/>
  <c r="P114" i="8" s="1"/>
  <c r="B110" i="9" s="1"/>
  <c r="Q110" i="9" s="1"/>
  <c r="C293" i="8"/>
  <c r="Q293" i="8" s="1"/>
  <c r="C287" i="9" s="1"/>
  <c r="R287" i="9" s="1"/>
  <c r="C116" i="8"/>
  <c r="Q116" i="8" s="1"/>
  <c r="C112" i="9" s="1"/>
  <c r="R112" i="9" s="1"/>
  <c r="G299" i="8"/>
  <c r="U299" i="8" s="1"/>
  <c r="G293" i="9" s="1"/>
  <c r="V293" i="9" s="1"/>
  <c r="G122" i="8"/>
  <c r="U122" i="8" s="1"/>
  <c r="G118" i="9" s="1"/>
  <c r="V118" i="9" s="1"/>
  <c r="F303" i="8"/>
  <c r="T303" i="8" s="1"/>
  <c r="F297" i="9" s="1"/>
  <c r="U297" i="9" s="1"/>
  <c r="F126" i="8"/>
  <c r="T126" i="8" s="1"/>
  <c r="F122" i="9" s="1"/>
  <c r="U122" i="9" s="1"/>
  <c r="B308" i="8"/>
  <c r="P308" i="8" s="1"/>
  <c r="B302" i="9" s="1"/>
  <c r="Q302" i="9" s="1"/>
  <c r="B131" i="8"/>
  <c r="P131" i="8" s="1"/>
  <c r="B127" i="9" s="1"/>
  <c r="Q127" i="9" s="1"/>
  <c r="F310" i="8"/>
  <c r="T310" i="8" s="1"/>
  <c r="F304" i="9" s="1"/>
  <c r="U304" i="9" s="1"/>
  <c r="F133" i="8"/>
  <c r="T133" i="8" s="1"/>
  <c r="F129" i="9" s="1"/>
  <c r="U129" i="9" s="1"/>
  <c r="D313" i="8"/>
  <c r="R313" i="8" s="1"/>
  <c r="D307" i="9" s="1"/>
  <c r="S307" i="9" s="1"/>
  <c r="D136" i="8"/>
  <c r="R136" i="8" s="1"/>
  <c r="D132" i="9" s="1"/>
  <c r="S132" i="9" s="1"/>
  <c r="C309" i="8"/>
  <c r="Q309" i="8" s="1"/>
  <c r="C303" i="9" s="1"/>
  <c r="R303" i="9" s="1"/>
  <c r="C132" i="8"/>
  <c r="Q132" i="8" s="1"/>
  <c r="C128" i="9" s="1"/>
  <c r="R128" i="9" s="1"/>
  <c r="E312" i="8"/>
  <c r="S312" i="8" s="1"/>
  <c r="E306" i="9" s="1"/>
  <c r="T306" i="9" s="1"/>
  <c r="E135" i="8"/>
  <c r="S135" i="8" s="1"/>
  <c r="E131" i="9" s="1"/>
  <c r="T131" i="9" s="1"/>
  <c r="E309" i="8"/>
  <c r="S309" i="8" s="1"/>
  <c r="E303" i="9" s="1"/>
  <c r="T303" i="9" s="1"/>
  <c r="E132" i="8"/>
  <c r="S132" i="8" s="1"/>
  <c r="E128" i="9" s="1"/>
  <c r="T128" i="9" s="1"/>
  <c r="C312" i="8"/>
  <c r="Q312" i="8" s="1"/>
  <c r="C306" i="9" s="1"/>
  <c r="R306" i="9" s="1"/>
  <c r="C135" i="8"/>
  <c r="Q135" i="8" s="1"/>
  <c r="C131" i="9" s="1"/>
  <c r="R131" i="9" s="1"/>
  <c r="F313" i="8"/>
  <c r="T313" i="8" s="1"/>
  <c r="F307" i="9" s="1"/>
  <c r="U307" i="9" s="1"/>
  <c r="F136" i="8"/>
  <c r="T136" i="8" s="1"/>
  <c r="F132" i="9" s="1"/>
  <c r="U132" i="9" s="1"/>
  <c r="E310" i="8"/>
  <c r="S310" i="8" s="1"/>
  <c r="E304" i="9" s="1"/>
  <c r="T304" i="9" s="1"/>
  <c r="E133" i="8"/>
  <c r="S133" i="8" s="1"/>
  <c r="E129" i="9" s="1"/>
  <c r="T129" i="9" s="1"/>
  <c r="B38" i="11"/>
  <c r="G32" i="12" s="1"/>
  <c r="G88" i="12" s="1"/>
  <c r="C35" i="11"/>
  <c r="H29" i="12" s="1"/>
  <c r="H85" i="12" s="1"/>
  <c r="D118" i="5"/>
  <c r="D120" i="5"/>
  <c r="C38" i="11"/>
  <c r="H32" i="12" s="1"/>
  <c r="H88" i="12" s="1"/>
  <c r="D289" i="8"/>
  <c r="R289" i="8" s="1"/>
  <c r="D283" i="9" s="1"/>
  <c r="S283" i="9" s="1"/>
  <c r="D112" i="8"/>
  <c r="R112" i="8" s="1"/>
  <c r="D108" i="9" s="1"/>
  <c r="S108" i="9" s="1"/>
  <c r="D290" i="8"/>
  <c r="R290" i="8" s="1"/>
  <c r="D284" i="9" s="1"/>
  <c r="S284" i="9" s="1"/>
  <c r="D113" i="8"/>
  <c r="R113" i="8" s="1"/>
  <c r="D109" i="9" s="1"/>
  <c r="S109" i="9" s="1"/>
  <c r="D293" i="8"/>
  <c r="R293" i="8" s="1"/>
  <c r="D287" i="9" s="1"/>
  <c r="S287" i="9" s="1"/>
  <c r="D153" i="10" s="1"/>
  <c r="D71" i="11" s="1"/>
  <c r="I39" i="12" s="1"/>
  <c r="I95" i="12" s="1"/>
  <c r="D116" i="8"/>
  <c r="R116" i="8" s="1"/>
  <c r="D112" i="9" s="1"/>
  <c r="S112" i="9" s="1"/>
  <c r="D72" i="10" s="1"/>
  <c r="D26" i="11" s="1"/>
  <c r="C33" i="12" s="1"/>
  <c r="C89" i="12" s="1"/>
  <c r="G289" i="8"/>
  <c r="U289" i="8" s="1"/>
  <c r="G283" i="9" s="1"/>
  <c r="V283" i="9" s="1"/>
  <c r="G112" i="8"/>
  <c r="U112" i="8" s="1"/>
  <c r="G108" i="9" s="1"/>
  <c r="V108" i="9" s="1"/>
  <c r="B290" i="8"/>
  <c r="P290" i="8" s="1"/>
  <c r="B284" i="9" s="1"/>
  <c r="Q284" i="9" s="1"/>
  <c r="B113" i="8"/>
  <c r="P113" i="8" s="1"/>
  <c r="B109" i="9" s="1"/>
  <c r="Q109" i="9" s="1"/>
  <c r="C299" i="8"/>
  <c r="Q299" i="8" s="1"/>
  <c r="C293" i="9" s="1"/>
  <c r="R293" i="9" s="1"/>
  <c r="C122" i="8"/>
  <c r="Q122" i="8" s="1"/>
  <c r="C118" i="9" s="1"/>
  <c r="R118" i="9" s="1"/>
  <c r="G300" i="8"/>
  <c r="U300" i="8" s="1"/>
  <c r="G294" i="9" s="1"/>
  <c r="V294" i="9" s="1"/>
  <c r="G123" i="8"/>
  <c r="U123" i="8" s="1"/>
  <c r="G119" i="9" s="1"/>
  <c r="V119" i="9" s="1"/>
  <c r="D299" i="8"/>
  <c r="R299" i="8" s="1"/>
  <c r="D293" i="9" s="1"/>
  <c r="S293" i="9" s="1"/>
  <c r="D122" i="8"/>
  <c r="R122" i="8" s="1"/>
  <c r="D118" i="9" s="1"/>
  <c r="S118" i="9" s="1"/>
  <c r="D300" i="8"/>
  <c r="R300" i="8" s="1"/>
  <c r="D294" i="9" s="1"/>
  <c r="S294" i="9" s="1"/>
  <c r="D123" i="8"/>
  <c r="R123" i="8" s="1"/>
  <c r="D119" i="9" s="1"/>
  <c r="S119" i="9" s="1"/>
  <c r="C301" i="8"/>
  <c r="Q301" i="8" s="1"/>
  <c r="C295" i="9" s="1"/>
  <c r="R295" i="9" s="1"/>
  <c r="C124" i="8"/>
  <c r="Q124" i="8" s="1"/>
  <c r="C120" i="9" s="1"/>
  <c r="R120" i="9" s="1"/>
  <c r="B36" i="11"/>
  <c r="G30" i="12" s="1"/>
  <c r="G86" i="12" s="1"/>
  <c r="B310" i="8"/>
  <c r="P310" i="8" s="1"/>
  <c r="B304" i="9" s="1"/>
  <c r="Q304" i="9" s="1"/>
  <c r="B133" i="8"/>
  <c r="P133" i="8" s="1"/>
  <c r="B129" i="9" s="1"/>
  <c r="Q129" i="9" s="1"/>
  <c r="B313" i="8"/>
  <c r="P313" i="8" s="1"/>
  <c r="B307" i="9" s="1"/>
  <c r="Q307" i="9" s="1"/>
  <c r="B136" i="8"/>
  <c r="P136" i="8" s="1"/>
  <c r="B132" i="9" s="1"/>
  <c r="Q132" i="9" s="1"/>
  <c r="E311" i="8"/>
  <c r="S311" i="8" s="1"/>
  <c r="E305" i="9" s="1"/>
  <c r="T305" i="9" s="1"/>
  <c r="E134" i="8"/>
  <c r="S134" i="8" s="1"/>
  <c r="E130" i="9" s="1"/>
  <c r="T130" i="9" s="1"/>
  <c r="F290" i="8"/>
  <c r="T290" i="8" s="1"/>
  <c r="F284" i="9" s="1"/>
  <c r="U284" i="9" s="1"/>
  <c r="F113" i="8"/>
  <c r="T113" i="8" s="1"/>
  <c r="F109" i="9" s="1"/>
  <c r="U109" i="9" s="1"/>
  <c r="D288" i="8"/>
  <c r="R288" i="8" s="1"/>
  <c r="D282" i="9" s="1"/>
  <c r="S282" i="9" s="1"/>
  <c r="D111" i="8"/>
  <c r="R111" i="8" s="1"/>
  <c r="D107" i="9" s="1"/>
  <c r="S107" i="9" s="1"/>
  <c r="F293" i="8"/>
  <c r="T293" i="8" s="1"/>
  <c r="F287" i="9" s="1"/>
  <c r="U287" i="9" s="1"/>
  <c r="F153" i="10" s="1"/>
  <c r="F71" i="11" s="1"/>
  <c r="K39" i="12" s="1"/>
  <c r="K95" i="12" s="1"/>
  <c r="F116" i="8"/>
  <c r="T116" i="8" s="1"/>
  <c r="F112" i="9" s="1"/>
  <c r="U112" i="9" s="1"/>
  <c r="F72" i="10" s="1"/>
  <c r="F26" i="11" s="1"/>
  <c r="E33" i="12" s="1"/>
  <c r="E89" i="12" s="1"/>
  <c r="G288" i="8"/>
  <c r="U288" i="8" s="1"/>
  <c r="G282" i="9" s="1"/>
  <c r="V282" i="9" s="1"/>
  <c r="G111" i="8"/>
  <c r="U111" i="8" s="1"/>
  <c r="G107" i="9" s="1"/>
  <c r="V107" i="9" s="1"/>
  <c r="E293" i="8"/>
  <c r="S293" i="8" s="1"/>
  <c r="E287" i="9" s="1"/>
  <c r="T287" i="9" s="1"/>
  <c r="E116" i="8"/>
  <c r="S116" i="8" s="1"/>
  <c r="E112" i="9" s="1"/>
  <c r="T112" i="9" s="1"/>
  <c r="E290" i="8"/>
  <c r="S290" i="8" s="1"/>
  <c r="E284" i="9" s="1"/>
  <c r="T284" i="9" s="1"/>
  <c r="E113" i="8"/>
  <c r="S113" i="8" s="1"/>
  <c r="E109" i="9" s="1"/>
  <c r="T109" i="9" s="1"/>
  <c r="B292" i="8"/>
  <c r="P292" i="8" s="1"/>
  <c r="B286" i="9" s="1"/>
  <c r="Q286" i="9" s="1"/>
  <c r="B115" i="8"/>
  <c r="P115" i="8" s="1"/>
  <c r="B111" i="9" s="1"/>
  <c r="Q111" i="9" s="1"/>
  <c r="G301" i="8"/>
  <c r="U301" i="8" s="1"/>
  <c r="G295" i="9" s="1"/>
  <c r="V295" i="9" s="1"/>
  <c r="G124" i="8"/>
  <c r="U124" i="8" s="1"/>
  <c r="G120" i="9" s="1"/>
  <c r="V120" i="9" s="1"/>
  <c r="G298" i="8"/>
  <c r="U298" i="8" s="1"/>
  <c r="G292" i="9" s="1"/>
  <c r="V292" i="9" s="1"/>
  <c r="G121" i="8"/>
  <c r="U121" i="8" s="1"/>
  <c r="G117" i="9" s="1"/>
  <c r="V117" i="9" s="1"/>
  <c r="E301" i="8"/>
  <c r="S301" i="8" s="1"/>
  <c r="E295" i="9" s="1"/>
  <c r="T295" i="9" s="1"/>
  <c r="E124" i="8"/>
  <c r="S124" i="8" s="1"/>
  <c r="E120" i="9" s="1"/>
  <c r="T120" i="9" s="1"/>
  <c r="B300" i="8"/>
  <c r="P300" i="8" s="1"/>
  <c r="B294" i="9" s="1"/>
  <c r="Q294" i="9" s="1"/>
  <c r="B123" i="8"/>
  <c r="P123" i="8" s="1"/>
  <c r="B119" i="9" s="1"/>
  <c r="Q119" i="9" s="1"/>
  <c r="D298" i="8"/>
  <c r="R298" i="8" s="1"/>
  <c r="D292" i="9" s="1"/>
  <c r="S292" i="9" s="1"/>
  <c r="D121" i="8"/>
  <c r="R121" i="8" s="1"/>
  <c r="D117" i="9" s="1"/>
  <c r="S117" i="9" s="1"/>
  <c r="B301" i="8"/>
  <c r="P301" i="8" s="1"/>
  <c r="B295" i="9" s="1"/>
  <c r="Q295" i="9" s="1"/>
  <c r="B124" i="8"/>
  <c r="P124" i="8" s="1"/>
  <c r="B120" i="9" s="1"/>
  <c r="Q120" i="9" s="1"/>
  <c r="C303" i="8"/>
  <c r="Q303" i="8" s="1"/>
  <c r="C297" i="9" s="1"/>
  <c r="R297" i="9" s="1"/>
  <c r="C126" i="8"/>
  <c r="Q126" i="8" s="1"/>
  <c r="C122" i="9" s="1"/>
  <c r="R122" i="9" s="1"/>
  <c r="G37" i="11"/>
  <c r="L31" i="12" s="1"/>
  <c r="L87" i="12" s="1"/>
  <c r="F292" i="8"/>
  <c r="T292" i="8" s="1"/>
  <c r="F286" i="9" s="1"/>
  <c r="U286" i="9" s="1"/>
  <c r="F115" i="8"/>
  <c r="T115" i="8" s="1"/>
  <c r="F111" i="9" s="1"/>
  <c r="U111" i="9" s="1"/>
  <c r="B289" i="8"/>
  <c r="P289" i="8" s="1"/>
  <c r="B283" i="9" s="1"/>
  <c r="Q283" i="9" s="1"/>
  <c r="B112" i="8"/>
  <c r="P112" i="8" s="1"/>
  <c r="B108" i="9" s="1"/>
  <c r="Q108" i="9" s="1"/>
  <c r="B68" i="10" s="1"/>
  <c r="B22" i="11" s="1"/>
  <c r="A29" i="12" s="1"/>
  <c r="A85" i="12" s="1"/>
  <c r="F291" i="8"/>
  <c r="T291" i="8" s="1"/>
  <c r="F285" i="9" s="1"/>
  <c r="U285" i="9" s="1"/>
  <c r="F114" i="8"/>
  <c r="T114" i="8" s="1"/>
  <c r="F110" i="9" s="1"/>
  <c r="U110" i="9" s="1"/>
  <c r="B288" i="8"/>
  <c r="P288" i="8" s="1"/>
  <c r="B282" i="9" s="1"/>
  <c r="Q282" i="9" s="1"/>
  <c r="B111" i="8"/>
  <c r="P111" i="8" s="1"/>
  <c r="B107" i="9" s="1"/>
  <c r="Q107" i="9" s="1"/>
  <c r="C290" i="8"/>
  <c r="Q290" i="8" s="1"/>
  <c r="C284" i="9" s="1"/>
  <c r="R284" i="9" s="1"/>
  <c r="C113" i="8"/>
  <c r="Q113" i="8" s="1"/>
  <c r="C109" i="9" s="1"/>
  <c r="R109" i="9" s="1"/>
  <c r="E288" i="8"/>
  <c r="S288" i="8" s="1"/>
  <c r="E282" i="9" s="1"/>
  <c r="T282" i="9" s="1"/>
  <c r="E111" i="8"/>
  <c r="S111" i="8" s="1"/>
  <c r="E107" i="9" s="1"/>
  <c r="T107" i="9" s="1"/>
  <c r="C291" i="8"/>
  <c r="Q291" i="8" s="1"/>
  <c r="C285" i="9" s="1"/>
  <c r="R285" i="9" s="1"/>
  <c r="C114" i="8"/>
  <c r="Q114" i="8" s="1"/>
  <c r="C110" i="9" s="1"/>
  <c r="R110" i="9" s="1"/>
  <c r="G293" i="8"/>
  <c r="U293" i="8" s="1"/>
  <c r="G287" i="9" s="1"/>
  <c r="V287" i="9" s="1"/>
  <c r="G116" i="8"/>
  <c r="U116" i="8" s="1"/>
  <c r="G112" i="9" s="1"/>
  <c r="V112" i="9" s="1"/>
  <c r="C288" i="8"/>
  <c r="Q288" i="8" s="1"/>
  <c r="C282" i="9" s="1"/>
  <c r="R282" i="9" s="1"/>
  <c r="C111" i="8"/>
  <c r="Q111" i="8" s="1"/>
  <c r="C107" i="9" s="1"/>
  <c r="R107" i="9" s="1"/>
  <c r="G303" i="8"/>
  <c r="U303" i="8" s="1"/>
  <c r="G297" i="9" s="1"/>
  <c r="V297" i="9" s="1"/>
  <c r="G126" i="8"/>
  <c r="U126" i="8" s="1"/>
  <c r="G122" i="9" s="1"/>
  <c r="V122" i="9" s="1"/>
  <c r="E299" i="8"/>
  <c r="S299" i="8" s="1"/>
  <c r="E293" i="9" s="1"/>
  <c r="T293" i="9" s="1"/>
  <c r="E122" i="8"/>
  <c r="S122" i="8" s="1"/>
  <c r="E118" i="9" s="1"/>
  <c r="T118" i="9" s="1"/>
  <c r="C302" i="8"/>
  <c r="Q302" i="8" s="1"/>
  <c r="C296" i="9" s="1"/>
  <c r="R296" i="9" s="1"/>
  <c r="C125" i="8"/>
  <c r="Q125" i="8" s="1"/>
  <c r="C121" i="9" s="1"/>
  <c r="R121" i="9" s="1"/>
  <c r="E302" i="8"/>
  <c r="S302" i="8" s="1"/>
  <c r="E296" i="9" s="1"/>
  <c r="T296" i="9" s="1"/>
  <c r="E125" i="8"/>
  <c r="S125" i="8" s="1"/>
  <c r="E121" i="9" s="1"/>
  <c r="T121" i="9" s="1"/>
  <c r="B302" i="8"/>
  <c r="P302" i="8" s="1"/>
  <c r="B296" i="9" s="1"/>
  <c r="Q296" i="9" s="1"/>
  <c r="B125" i="8"/>
  <c r="P125" i="8" s="1"/>
  <c r="B121" i="9" s="1"/>
  <c r="Q121" i="9" s="1"/>
  <c r="B299" i="8"/>
  <c r="P299" i="8" s="1"/>
  <c r="B293" i="9" s="1"/>
  <c r="Q293" i="9" s="1"/>
  <c r="B122" i="8"/>
  <c r="P122" i="8" s="1"/>
  <c r="B118" i="9" s="1"/>
  <c r="Q118" i="9" s="1"/>
  <c r="F301" i="8"/>
  <c r="T301" i="8" s="1"/>
  <c r="F295" i="9" s="1"/>
  <c r="U295" i="9" s="1"/>
  <c r="F124" i="8"/>
  <c r="T124" i="8" s="1"/>
  <c r="F120" i="9" s="1"/>
  <c r="U120" i="9" s="1"/>
  <c r="E300" i="8"/>
  <c r="S300" i="8" s="1"/>
  <c r="E294" i="9" s="1"/>
  <c r="T294" i="9" s="1"/>
  <c r="E123" i="8"/>
  <c r="S123" i="8" s="1"/>
  <c r="E119" i="9" s="1"/>
  <c r="T119" i="9" s="1"/>
  <c r="B298" i="8"/>
  <c r="P298" i="8" s="1"/>
  <c r="B292" i="9" s="1"/>
  <c r="Q292" i="9" s="1"/>
  <c r="B121" i="8"/>
  <c r="P121" i="8" s="1"/>
  <c r="B117" i="9" s="1"/>
  <c r="Q117" i="9" s="1"/>
  <c r="F308" i="8"/>
  <c r="T308" i="8" s="1"/>
  <c r="F302" i="9" s="1"/>
  <c r="U302" i="9" s="1"/>
  <c r="F131" i="8"/>
  <c r="T131" i="8" s="1"/>
  <c r="F127" i="9" s="1"/>
  <c r="U127" i="9" s="1"/>
  <c r="D311" i="8"/>
  <c r="R311" i="8" s="1"/>
  <c r="D305" i="9" s="1"/>
  <c r="S305" i="9" s="1"/>
  <c r="D134" i="8"/>
  <c r="R134" i="8" s="1"/>
  <c r="D130" i="9" s="1"/>
  <c r="S130" i="9" s="1"/>
  <c r="D308" i="8"/>
  <c r="R308" i="8" s="1"/>
  <c r="D302" i="9" s="1"/>
  <c r="S302" i="9" s="1"/>
  <c r="D131" i="8"/>
  <c r="R131" i="8" s="1"/>
  <c r="D127" i="9" s="1"/>
  <c r="S127" i="9" s="1"/>
  <c r="G309" i="8"/>
  <c r="U309" i="8" s="1"/>
  <c r="G303" i="9" s="1"/>
  <c r="V303" i="9" s="1"/>
  <c r="G132" i="8"/>
  <c r="U132" i="8" s="1"/>
  <c r="G128" i="9" s="1"/>
  <c r="V128" i="9" s="1"/>
  <c r="G313" i="8"/>
  <c r="U313" i="8" s="1"/>
  <c r="G307" i="9" s="1"/>
  <c r="V307" i="9" s="1"/>
  <c r="G136" i="8"/>
  <c r="U136" i="8" s="1"/>
  <c r="G132" i="9" s="1"/>
  <c r="V132" i="9" s="1"/>
  <c r="C310" i="8"/>
  <c r="Q310" i="8" s="1"/>
  <c r="C304" i="9" s="1"/>
  <c r="R304" i="9" s="1"/>
  <c r="C133" i="8"/>
  <c r="Q133" i="8" s="1"/>
  <c r="C129" i="9" s="1"/>
  <c r="R129" i="9" s="1"/>
  <c r="G312" i="8"/>
  <c r="U312" i="8" s="1"/>
  <c r="G306" i="9" s="1"/>
  <c r="V306" i="9" s="1"/>
  <c r="G135" i="8"/>
  <c r="U135" i="8" s="1"/>
  <c r="G131" i="9" s="1"/>
  <c r="V131" i="9" s="1"/>
  <c r="D310" i="8"/>
  <c r="R310" i="8" s="1"/>
  <c r="D304" i="9" s="1"/>
  <c r="S304" i="9" s="1"/>
  <c r="D133" i="8"/>
  <c r="R133" i="8" s="1"/>
  <c r="D129" i="9" s="1"/>
  <c r="S129" i="9" s="1"/>
  <c r="C313" i="8"/>
  <c r="Q313" i="8" s="1"/>
  <c r="C307" i="9" s="1"/>
  <c r="R307" i="9" s="1"/>
  <c r="C136" i="8"/>
  <c r="Q136" i="8" s="1"/>
  <c r="C132" i="9" s="1"/>
  <c r="R132" i="9" s="1"/>
  <c r="D34" i="11"/>
  <c r="I28" i="12" s="1"/>
  <c r="I84" i="12" s="1"/>
  <c r="D119" i="5"/>
  <c r="D121" i="5"/>
  <c r="E289" i="8"/>
  <c r="S289" i="8" s="1"/>
  <c r="E283" i="9" s="1"/>
  <c r="T283" i="9" s="1"/>
  <c r="E149" i="10" s="1"/>
  <c r="E67" i="11" s="1"/>
  <c r="J35" i="12" s="1"/>
  <c r="J91" i="12" s="1"/>
  <c r="E112" i="8"/>
  <c r="S112" i="8" s="1"/>
  <c r="E108" i="9" s="1"/>
  <c r="T108" i="9" s="1"/>
  <c r="E68" i="10" s="1"/>
  <c r="E22" i="11" s="1"/>
  <c r="D29" i="12" s="1"/>
  <c r="D85" i="12" s="1"/>
  <c r="F289" i="8"/>
  <c r="T289" i="8" s="1"/>
  <c r="F283" i="9" s="1"/>
  <c r="U283" i="9" s="1"/>
  <c r="F112" i="8"/>
  <c r="T112" i="8" s="1"/>
  <c r="F108" i="9" s="1"/>
  <c r="U108" i="9" s="1"/>
  <c r="D292" i="8"/>
  <c r="R292" i="8" s="1"/>
  <c r="D286" i="9" s="1"/>
  <c r="S286" i="9" s="1"/>
  <c r="D115" i="8"/>
  <c r="R115" i="8" s="1"/>
  <c r="D111" i="9" s="1"/>
  <c r="S111" i="9" s="1"/>
  <c r="D291" i="8"/>
  <c r="R291" i="8" s="1"/>
  <c r="D285" i="9" s="1"/>
  <c r="S285" i="9" s="1"/>
  <c r="D114" i="8"/>
  <c r="R114" i="8" s="1"/>
  <c r="D110" i="9" s="1"/>
  <c r="S110" i="9" s="1"/>
  <c r="G290" i="8"/>
  <c r="U290" i="8" s="1"/>
  <c r="G284" i="9" s="1"/>
  <c r="V284" i="9" s="1"/>
  <c r="G113" i="8"/>
  <c r="U113" i="8" s="1"/>
  <c r="G109" i="9" s="1"/>
  <c r="V109" i="9" s="1"/>
  <c r="C289" i="8"/>
  <c r="Q289" i="8" s="1"/>
  <c r="C283" i="9" s="1"/>
  <c r="R283" i="9" s="1"/>
  <c r="C149" i="10" s="1"/>
  <c r="C67" i="11" s="1"/>
  <c r="H35" i="12" s="1"/>
  <c r="H91" i="12" s="1"/>
  <c r="C112" i="8"/>
  <c r="Q112" i="8" s="1"/>
  <c r="C108" i="9" s="1"/>
  <c r="R108" i="9" s="1"/>
  <c r="C68" i="10" s="1"/>
  <c r="C22" i="11" s="1"/>
  <c r="B29" i="12" s="1"/>
  <c r="B85" i="12" s="1"/>
  <c r="G291" i="8"/>
  <c r="U291" i="8" s="1"/>
  <c r="G285" i="9" s="1"/>
  <c r="V285" i="9" s="1"/>
  <c r="G151" i="10" s="1"/>
  <c r="G69" i="11" s="1"/>
  <c r="L37" i="12" s="1"/>
  <c r="L93" i="12" s="1"/>
  <c r="G114" i="8"/>
  <c r="U114" i="8" s="1"/>
  <c r="G110" i="9" s="1"/>
  <c r="V110" i="9" s="1"/>
  <c r="G70" i="10" s="1"/>
  <c r="G24" i="11" s="1"/>
  <c r="F31" i="12" s="1"/>
  <c r="F87" i="12" s="1"/>
  <c r="F288" i="8"/>
  <c r="T288" i="8" s="1"/>
  <c r="F282" i="9" s="1"/>
  <c r="U282" i="9" s="1"/>
  <c r="F148" i="10" s="1"/>
  <c r="F66" i="11" s="1"/>
  <c r="K34" i="12" s="1"/>
  <c r="K90" i="12" s="1"/>
  <c r="F111" i="8"/>
  <c r="T111" i="8" s="1"/>
  <c r="F107" i="9" s="1"/>
  <c r="U107" i="9" s="1"/>
  <c r="C292" i="8"/>
  <c r="Q292" i="8" s="1"/>
  <c r="C286" i="9" s="1"/>
  <c r="R286" i="9" s="1"/>
  <c r="C152" i="10" s="1"/>
  <c r="C70" i="11" s="1"/>
  <c r="H38" i="12" s="1"/>
  <c r="H94" i="12" s="1"/>
  <c r="C115" i="8"/>
  <c r="Q115" i="8" s="1"/>
  <c r="C111" i="9" s="1"/>
  <c r="R111" i="9" s="1"/>
  <c r="C71" i="10" s="1"/>
  <c r="C25" i="11" s="1"/>
  <c r="B32" i="12" s="1"/>
  <c r="B88" i="12" s="1"/>
  <c r="D301" i="8"/>
  <c r="R301" i="8" s="1"/>
  <c r="D295" i="9" s="1"/>
  <c r="S295" i="9" s="1"/>
  <c r="D124" i="8"/>
  <c r="R124" i="8" s="1"/>
  <c r="D120" i="9" s="1"/>
  <c r="S120" i="9" s="1"/>
  <c r="C300" i="8"/>
  <c r="Q300" i="8" s="1"/>
  <c r="C294" i="9" s="1"/>
  <c r="R294" i="9" s="1"/>
  <c r="C123" i="8"/>
  <c r="Q123" i="8" s="1"/>
  <c r="C119" i="9" s="1"/>
  <c r="R119" i="9" s="1"/>
  <c r="G302" i="8"/>
  <c r="U302" i="8" s="1"/>
  <c r="G296" i="9" s="1"/>
  <c r="V296" i="9" s="1"/>
  <c r="G125" i="8"/>
  <c r="U125" i="8" s="1"/>
  <c r="G121" i="9" s="1"/>
  <c r="V121" i="9" s="1"/>
  <c r="F298" i="8"/>
  <c r="T298" i="8" s="1"/>
  <c r="F292" i="9" s="1"/>
  <c r="U292" i="9" s="1"/>
  <c r="F121" i="8"/>
  <c r="T121" i="8" s="1"/>
  <c r="F117" i="9" s="1"/>
  <c r="U117" i="9" s="1"/>
  <c r="F302" i="8"/>
  <c r="T302" i="8" s="1"/>
  <c r="F296" i="9" s="1"/>
  <c r="U296" i="9" s="1"/>
  <c r="F125" i="8"/>
  <c r="T125" i="8" s="1"/>
  <c r="F121" i="9" s="1"/>
  <c r="U121" i="9" s="1"/>
  <c r="F299" i="8"/>
  <c r="T299" i="8" s="1"/>
  <c r="F293" i="9" s="1"/>
  <c r="U293" i="9" s="1"/>
  <c r="F122" i="8"/>
  <c r="T122" i="8" s="1"/>
  <c r="F118" i="9" s="1"/>
  <c r="U118" i="9" s="1"/>
  <c r="D302" i="8"/>
  <c r="R302" i="8" s="1"/>
  <c r="D296" i="9" s="1"/>
  <c r="S296" i="9" s="1"/>
  <c r="D125" i="8"/>
  <c r="R125" i="8" s="1"/>
  <c r="D121" i="9" s="1"/>
  <c r="S121" i="9" s="1"/>
  <c r="E298" i="8"/>
  <c r="S298" i="8" s="1"/>
  <c r="E292" i="9" s="1"/>
  <c r="T292" i="9" s="1"/>
  <c r="E121" i="8"/>
  <c r="S121" i="8" s="1"/>
  <c r="E117" i="9" s="1"/>
  <c r="T117" i="9" s="1"/>
  <c r="F300" i="8"/>
  <c r="T300" i="8" s="1"/>
  <c r="F294" i="9" s="1"/>
  <c r="U294" i="9" s="1"/>
  <c r="F123" i="8"/>
  <c r="T123" i="8" s="1"/>
  <c r="F119" i="9" s="1"/>
  <c r="U119" i="9" s="1"/>
  <c r="F309" i="8"/>
  <c r="T309" i="8" s="1"/>
  <c r="F303" i="9" s="1"/>
  <c r="U303" i="9" s="1"/>
  <c r="F132" i="8"/>
  <c r="T132" i="8" s="1"/>
  <c r="F128" i="9" s="1"/>
  <c r="U128" i="9" s="1"/>
  <c r="D309" i="8"/>
  <c r="R309" i="8" s="1"/>
  <c r="D303" i="9" s="1"/>
  <c r="S303" i="9" s="1"/>
  <c r="D132" i="8"/>
  <c r="R132" i="8" s="1"/>
  <c r="D128" i="9" s="1"/>
  <c r="S128" i="9" s="1"/>
  <c r="B312" i="8"/>
  <c r="P312" i="8" s="1"/>
  <c r="B306" i="9" s="1"/>
  <c r="Q306" i="9" s="1"/>
  <c r="B135" i="8"/>
  <c r="P135" i="8" s="1"/>
  <c r="B131" i="9" s="1"/>
  <c r="Q131" i="9" s="1"/>
  <c r="B311" i="8"/>
  <c r="P311" i="8" s="1"/>
  <c r="B305" i="9" s="1"/>
  <c r="Q305" i="9" s="1"/>
  <c r="B134" i="8"/>
  <c r="P134" i="8" s="1"/>
  <c r="B130" i="9" s="1"/>
  <c r="Q130" i="9" s="1"/>
  <c r="C311" i="8"/>
  <c r="Q311" i="8" s="1"/>
  <c r="C305" i="9" s="1"/>
  <c r="R305" i="9" s="1"/>
  <c r="C134" i="8"/>
  <c r="Q134" i="8" s="1"/>
  <c r="C130" i="9" s="1"/>
  <c r="R130" i="9" s="1"/>
  <c r="C308" i="8"/>
  <c r="Q308" i="8" s="1"/>
  <c r="C302" i="9" s="1"/>
  <c r="R302" i="9" s="1"/>
  <c r="C131" i="8"/>
  <c r="Q131" i="8" s="1"/>
  <c r="C127" i="9" s="1"/>
  <c r="R127" i="9" s="1"/>
  <c r="G310" i="8"/>
  <c r="U310" i="8" s="1"/>
  <c r="G304" i="9" s="1"/>
  <c r="V304" i="9" s="1"/>
  <c r="G133" i="8"/>
  <c r="U133" i="8" s="1"/>
  <c r="G129" i="9" s="1"/>
  <c r="V129" i="9" s="1"/>
  <c r="E313" i="8"/>
  <c r="S313" i="8" s="1"/>
  <c r="E307" i="9" s="1"/>
  <c r="T307" i="9" s="1"/>
  <c r="E136" i="8"/>
  <c r="S136" i="8" s="1"/>
  <c r="E132" i="9" s="1"/>
  <c r="T132" i="9" s="1"/>
  <c r="D312" i="8"/>
  <c r="R312" i="8" s="1"/>
  <c r="D306" i="9" s="1"/>
  <c r="S306" i="9" s="1"/>
  <c r="D135" i="8"/>
  <c r="R135" i="8" s="1"/>
  <c r="D131" i="9" s="1"/>
  <c r="S131" i="9" s="1"/>
  <c r="F39" i="11"/>
  <c r="K33" i="12" s="1"/>
  <c r="K89" i="12" s="1"/>
  <c r="D122" i="5"/>
  <c r="G38" i="11"/>
  <c r="L32" i="12" s="1"/>
  <c r="L88" i="12" s="1"/>
  <c r="D123" i="5"/>
  <c r="F67" i="10" l="1"/>
  <c r="F21" i="11" s="1"/>
  <c r="E28" i="12" s="1"/>
  <c r="E84" i="12" s="1"/>
  <c r="D70" i="10"/>
  <c r="D24" i="11" s="1"/>
  <c r="C31" i="12" s="1"/>
  <c r="C87" i="12" s="1"/>
  <c r="F68" i="10"/>
  <c r="F22" i="11" s="1"/>
  <c r="E29" i="12" s="1"/>
  <c r="E85" i="12" s="1"/>
  <c r="C148" i="10"/>
  <c r="C66" i="11" s="1"/>
  <c r="H34" i="12" s="1"/>
  <c r="H90" i="12" s="1"/>
  <c r="C151" i="10"/>
  <c r="C69" i="11" s="1"/>
  <c r="H37" i="12" s="1"/>
  <c r="H93" i="12" s="1"/>
  <c r="C150" i="10"/>
  <c r="C68" i="11" s="1"/>
  <c r="H36" i="12" s="1"/>
  <c r="H92" i="12" s="1"/>
  <c r="F151" i="10"/>
  <c r="F69" i="11" s="1"/>
  <c r="K37" i="12" s="1"/>
  <c r="K93" i="12" s="1"/>
  <c r="F152" i="10"/>
  <c r="F70" i="11" s="1"/>
  <c r="K38" i="12" s="1"/>
  <c r="K94" i="12" s="1"/>
  <c r="B71" i="10"/>
  <c r="B25" i="11" s="1"/>
  <c r="A32" i="12" s="1"/>
  <c r="A88" i="12" s="1"/>
  <c r="E72" i="10"/>
  <c r="E26" i="11" s="1"/>
  <c r="D33" i="12" s="1"/>
  <c r="D89" i="12" s="1"/>
  <c r="F69" i="10"/>
  <c r="F23" i="11" s="1"/>
  <c r="E30" i="12" s="1"/>
  <c r="E86" i="12" s="1"/>
  <c r="B150" i="10"/>
  <c r="B68" i="11" s="1"/>
  <c r="G36" i="12" s="1"/>
  <c r="G92" i="12" s="1"/>
  <c r="D149" i="10"/>
  <c r="D67" i="11" s="1"/>
  <c r="I35" i="12" s="1"/>
  <c r="I91" i="12" s="1"/>
  <c r="C153" i="10"/>
  <c r="C71" i="11" s="1"/>
  <c r="H39" i="12" s="1"/>
  <c r="H95" i="12" s="1"/>
  <c r="G71" i="10"/>
  <c r="G25" i="11" s="1"/>
  <c r="F32" i="12" s="1"/>
  <c r="F88" i="12" s="1"/>
  <c r="E70" i="10"/>
  <c r="E24" i="11" s="1"/>
  <c r="D31" i="12" s="1"/>
  <c r="D87" i="12" s="1"/>
  <c r="D151" i="10"/>
  <c r="D69" i="11" s="1"/>
  <c r="I37" i="12" s="1"/>
  <c r="I93" i="12" s="1"/>
  <c r="F149" i="10"/>
  <c r="F67" i="11" s="1"/>
  <c r="K35" i="12" s="1"/>
  <c r="K91" i="12" s="1"/>
  <c r="G72" i="10"/>
  <c r="G26" i="11" s="1"/>
  <c r="F33" i="12" s="1"/>
  <c r="F89" i="12" s="1"/>
  <c r="E67" i="10"/>
  <c r="E21" i="11" s="1"/>
  <c r="D28" i="12" s="1"/>
  <c r="D84" i="12" s="1"/>
  <c r="B67" i="10"/>
  <c r="B21" i="11" s="1"/>
  <c r="A28" i="12" s="1"/>
  <c r="A84" i="12" s="1"/>
  <c r="B152" i="10"/>
  <c r="B70" i="11" s="1"/>
  <c r="G38" i="12" s="1"/>
  <c r="G94" i="12" s="1"/>
  <c r="E153" i="10"/>
  <c r="E71" i="11" s="1"/>
  <c r="J39" i="12" s="1"/>
  <c r="J95" i="12" s="1"/>
  <c r="F150" i="10"/>
  <c r="F68" i="11" s="1"/>
  <c r="K36" i="12" s="1"/>
  <c r="K92" i="12" s="1"/>
  <c r="G68" i="10"/>
  <c r="G22" i="11" s="1"/>
  <c r="F29" i="12" s="1"/>
  <c r="F85" i="12" s="1"/>
  <c r="D69" i="10"/>
  <c r="D23" i="11" s="1"/>
  <c r="C30" i="12" s="1"/>
  <c r="C86" i="12" s="1"/>
  <c r="B70" i="10"/>
  <c r="B24" i="11" s="1"/>
  <c r="A31" i="12" s="1"/>
  <c r="A87" i="12" s="1"/>
  <c r="G152" i="10"/>
  <c r="G70" i="11" s="1"/>
  <c r="L38" i="12" s="1"/>
  <c r="L94" i="12" s="1"/>
  <c r="E151" i="10"/>
  <c r="E69" i="11" s="1"/>
  <c r="J37" i="12" s="1"/>
  <c r="J93" i="12" s="1"/>
  <c r="G69" i="10"/>
  <c r="G23" i="11" s="1"/>
  <c r="F30" i="12" s="1"/>
  <c r="F86" i="12" s="1"/>
  <c r="D71" i="10"/>
  <c r="D25" i="11" s="1"/>
  <c r="C32" i="12" s="1"/>
  <c r="C88" i="12" s="1"/>
  <c r="G153" i="10"/>
  <c r="G71" i="11" s="1"/>
  <c r="L39" i="12" s="1"/>
  <c r="L95" i="12" s="1"/>
  <c r="E148" i="10"/>
  <c r="E66" i="11" s="1"/>
  <c r="J34" i="12" s="1"/>
  <c r="J90" i="12" s="1"/>
  <c r="B148" i="10"/>
  <c r="B66" i="11" s="1"/>
  <c r="G34" i="12" s="1"/>
  <c r="G90" i="12" s="1"/>
  <c r="B149" i="10"/>
  <c r="B67" i="11" s="1"/>
  <c r="G35" i="12" s="1"/>
  <c r="G91" i="12" s="1"/>
  <c r="E69" i="10"/>
  <c r="E23" i="11" s="1"/>
  <c r="D30" i="12" s="1"/>
  <c r="D86" i="12" s="1"/>
  <c r="G67" i="10"/>
  <c r="G21" i="11" s="1"/>
  <c r="F28" i="12" s="1"/>
  <c r="F84" i="12" s="1"/>
  <c r="D67" i="10"/>
  <c r="D21" i="11" s="1"/>
  <c r="C28" i="12" s="1"/>
  <c r="C84" i="12" s="1"/>
  <c r="G149" i="10"/>
  <c r="G67" i="11" s="1"/>
  <c r="L35" i="12" s="1"/>
  <c r="L91" i="12" s="1"/>
  <c r="D150" i="10"/>
  <c r="D68" i="11" s="1"/>
  <c r="I36" i="12" s="1"/>
  <c r="I92" i="12" s="1"/>
  <c r="B151" i="10"/>
  <c r="B69" i="11" s="1"/>
  <c r="G37" i="12" s="1"/>
  <c r="G93" i="12" s="1"/>
  <c r="E71" i="10"/>
  <c r="E25" i="11" s="1"/>
  <c r="D32" i="12" s="1"/>
  <c r="D88" i="12" s="1"/>
  <c r="B72" i="10"/>
  <c r="B26" i="11" s="1"/>
  <c r="A33" i="12" s="1"/>
  <c r="A89" i="12" s="1"/>
  <c r="G150" i="10"/>
  <c r="G68" i="11" s="1"/>
  <c r="L36" i="12" s="1"/>
  <c r="L92" i="12" s="1"/>
  <c r="D152" i="10"/>
  <c r="D70" i="11" s="1"/>
  <c r="I38" i="12" s="1"/>
  <c r="I94" i="12" s="1"/>
  <c r="C67" i="10"/>
  <c r="C21" i="11" s="1"/>
  <c r="B28" i="12" s="1"/>
  <c r="B84" i="12" s="1"/>
  <c r="C70" i="10"/>
  <c r="C24" i="11" s="1"/>
  <c r="B31" i="12" s="1"/>
  <c r="B87" i="12" s="1"/>
  <c r="C69" i="10"/>
  <c r="C23" i="11" s="1"/>
  <c r="B30" i="12" s="1"/>
  <c r="B86" i="12" s="1"/>
  <c r="F70" i="10"/>
  <c r="F24" i="11" s="1"/>
  <c r="E31" i="12" s="1"/>
  <c r="E87" i="12" s="1"/>
  <c r="F71" i="10"/>
  <c r="F25" i="11" s="1"/>
  <c r="E32" i="12" s="1"/>
  <c r="E88" i="12" s="1"/>
  <c r="E150" i="10"/>
  <c r="E68" i="11" s="1"/>
  <c r="J36" i="12" s="1"/>
  <c r="J92" i="12" s="1"/>
  <c r="G148" i="10"/>
  <c r="G66" i="11" s="1"/>
  <c r="L34" i="12" s="1"/>
  <c r="L90" i="12" s="1"/>
  <c r="D148" i="10"/>
  <c r="D66" i="11" s="1"/>
  <c r="I34" i="12" s="1"/>
  <c r="I90" i="12" s="1"/>
  <c r="B69" i="10"/>
  <c r="B23" i="11" s="1"/>
  <c r="A30" i="12" s="1"/>
  <c r="A86" i="12" s="1"/>
  <c r="D68" i="10"/>
  <c r="D22" i="11" s="1"/>
  <c r="C29" i="12" s="1"/>
  <c r="C85" i="12" s="1"/>
  <c r="C72" i="10"/>
  <c r="C26" i="11" s="1"/>
  <c r="B33" i="12" s="1"/>
  <c r="B89" i="12" s="1"/>
  <c r="E152" i="10"/>
  <c r="E70" i="11" s="1"/>
  <c r="J38" i="12" s="1"/>
  <c r="J94" i="12" s="1"/>
  <c r="B153" i="10"/>
  <c r="B71" i="11" s="1"/>
  <c r="G39" i="12" s="1"/>
  <c r="G95" i="12" s="1"/>
  <c r="C132" i="5"/>
  <c r="B141" i="5" l="1"/>
  <c r="A136" i="5"/>
  <c r="B136" i="5"/>
  <c r="A137" i="5"/>
  <c r="B138" i="5"/>
  <c r="A139" i="5"/>
  <c r="B140" i="5"/>
  <c r="A141" i="5"/>
  <c r="D141" i="5" s="1"/>
  <c r="A138" i="5"/>
  <c r="D138" i="5" s="1"/>
  <c r="B137" i="5"/>
  <c r="A140" i="5"/>
  <c r="D140" i="5" s="1"/>
  <c r="B139" i="5"/>
  <c r="B372" i="8" l="1"/>
  <c r="P372" i="8" s="1"/>
  <c r="B366" i="9" s="1"/>
  <c r="Q366" i="9" s="1"/>
  <c r="B186" i="10" s="1"/>
  <c r="B97" i="11" s="1"/>
  <c r="A72" i="12" s="1"/>
  <c r="A134" i="12" s="1"/>
  <c r="B195" i="8"/>
  <c r="P195" i="8" s="1"/>
  <c r="B191" i="9" s="1"/>
  <c r="Q191" i="9" s="1"/>
  <c r="B105" i="10" s="1"/>
  <c r="B52" i="11" s="1"/>
  <c r="A66" i="12" s="1"/>
  <c r="A128" i="12" s="1"/>
  <c r="D137" i="5"/>
  <c r="B371" i="8"/>
  <c r="P371" i="8" s="1"/>
  <c r="B365" i="9" s="1"/>
  <c r="Q365" i="9" s="1"/>
  <c r="B185" i="10" s="1"/>
  <c r="B96" i="11" s="1"/>
  <c r="A71" i="12" s="1"/>
  <c r="A133" i="12" s="1"/>
  <c r="B194" i="8"/>
  <c r="P194" i="8" s="1"/>
  <c r="B190" i="9" s="1"/>
  <c r="Q190" i="9" s="1"/>
  <c r="B104" i="10" s="1"/>
  <c r="B51" i="11" s="1"/>
  <c r="A65" i="12" s="1"/>
  <c r="A127" i="12" s="1"/>
  <c r="D139" i="5"/>
  <c r="D136" i="5"/>
  <c r="B369" i="8"/>
  <c r="P369" i="8" s="1"/>
  <c r="B363" i="9" s="1"/>
  <c r="Q363" i="9" s="1"/>
  <c r="B183" i="10" s="1"/>
  <c r="B94" i="11" s="1"/>
  <c r="A69" i="12" s="1"/>
  <c r="A131" i="12" s="1"/>
  <c r="B192" i="8"/>
  <c r="P192" i="8" s="1"/>
  <c r="B188" i="9" s="1"/>
  <c r="Q188" i="9" s="1"/>
  <c r="B102" i="10" s="1"/>
  <c r="B49" i="11" s="1"/>
  <c r="A63" i="12" s="1"/>
  <c r="A125" i="12" s="1"/>
  <c r="B367" i="8" l="1"/>
  <c r="P367" i="8" s="1"/>
  <c r="B361" i="9" s="1"/>
  <c r="Q361" i="9" s="1"/>
  <c r="B181" i="10" s="1"/>
  <c r="B92" i="11" s="1"/>
  <c r="A67" i="12" s="1"/>
  <c r="A129" i="12" s="1"/>
  <c r="B190" i="8"/>
  <c r="P190" i="8" s="1"/>
  <c r="B186" i="9" s="1"/>
  <c r="Q186" i="9" s="1"/>
  <c r="B100" i="10" s="1"/>
  <c r="B47" i="11" s="1"/>
  <c r="A61" i="12" s="1"/>
  <c r="A123" i="12" s="1"/>
  <c r="F166" i="12" s="1"/>
  <c r="B368" i="8"/>
  <c r="P368" i="8" s="1"/>
  <c r="B362" i="9" s="1"/>
  <c r="Q362" i="9" s="1"/>
  <c r="B182" i="10" s="1"/>
  <c r="B93" i="11" s="1"/>
  <c r="A68" i="12" s="1"/>
  <c r="A130" i="12" s="1"/>
  <c r="B191" i="8"/>
  <c r="P191" i="8" s="1"/>
  <c r="B187" i="9" s="1"/>
  <c r="Q187" i="9" s="1"/>
  <c r="B101" i="10" s="1"/>
  <c r="B48" i="11" s="1"/>
  <c r="A62" i="12" s="1"/>
  <c r="A124" i="12" s="1"/>
  <c r="B370" i="8"/>
  <c r="P370" i="8" s="1"/>
  <c r="B364" i="9" s="1"/>
  <c r="Q364" i="9" s="1"/>
  <c r="B184" i="10" s="1"/>
  <c r="B95" i="11" s="1"/>
  <c r="A70" i="12" s="1"/>
  <c r="A132" i="12" s="1"/>
  <c r="B193" i="8"/>
  <c r="P193" i="8" s="1"/>
  <c r="B189" i="9" s="1"/>
  <c r="Q189" i="9" s="1"/>
  <c r="B103" i="10" s="1"/>
  <c r="B50" i="11" s="1"/>
  <c r="A64" i="12" s="1"/>
  <c r="A126" i="12" s="1"/>
  <c r="B165" i="12" l="1"/>
  <c r="B166" i="12"/>
  <c r="F165" i="12"/>
  <c r="F163" i="12"/>
  <c r="F164" i="12"/>
  <c r="B164" i="12"/>
  <c r="B161" i="12"/>
  <c r="B163" i="12"/>
  <c r="F162" i="12"/>
  <c r="B162" i="12"/>
  <c r="F161" i="12"/>
</calcChain>
</file>

<file path=xl/sharedStrings.xml><?xml version="1.0" encoding="utf-8"?>
<sst xmlns="http://schemas.openxmlformats.org/spreadsheetml/2006/main" count="1864" uniqueCount="425">
  <si>
    <t>oFreq</t>
  </si>
  <si>
    <t>Example Spreadsheet</t>
  </si>
  <si>
    <t>Nicholas Barczak</t>
  </si>
  <si>
    <t>Rev:</t>
  </si>
  <si>
    <t>Date:</t>
  </si>
  <si>
    <t>Summary</t>
  </si>
  <si>
    <t>This spreadsheet is a simplified model of the operation of oFreq.  The spreadsheet allows the user to vary inputs and see the resulting outputs.  The spreadsheet tries to mimic the format of oFreq as strictly as possible.  But some simplifications are necessary.  oFreq was created specifically because spreadsheet applications are not sufficient to fully model the dynamics involved.</t>
  </si>
  <si>
    <t>Be warned that this spreadsheet specifically does not include any error checking.  It is possible to produce input combinations which have no physical meaning, but are still mathematically possible.  THe spreadsheet will faithfully execute these calculations.  The oFreq program will need built in error checking to catch these scenarios.</t>
  </si>
  <si>
    <t>The spreadsheet performs the calculations, with descriptions throughout to explain the calculation process.</t>
  </si>
  <si>
    <t>hydroData</t>
  </si>
  <si>
    <t>This is the set of hydrodynamic data found for a run of oFreq.  Note that this data set is especially limited.  The data sets in oFreq include many more frequencies and directions.</t>
  </si>
  <si>
    <t>frequencies.out</t>
  </si>
  <si>
    <t>This this is the wave frequencies used by the oHydro run.</t>
  </si>
  <si>
    <t>Index</t>
  </si>
  <si>
    <t>Frequency</t>
  </si>
  <si>
    <t>-</t>
  </si>
  <si>
    <t>rad/s</t>
  </si>
  <si>
    <t>Within the text input file, the index is not listed.  This is just an ordered list of frequencies.</t>
  </si>
  <si>
    <t>If oFreq asks for a wave frequency outside the list of frequencies available from the oHydro data, then it throws an error.</t>
  </si>
  <si>
    <t>directions.out</t>
  </si>
  <si>
    <t>This is the list of wave directions used by oHydro.</t>
  </si>
  <si>
    <t>Within the text input file, the index is not listed.  This is just an ordered list of directions.</t>
  </si>
  <si>
    <t>If oFreq asks for a wave direction outside the list of directions available from the oHydro data, then it throws an error.</t>
  </si>
  <si>
    <t>environment.out</t>
  </si>
  <si>
    <t>This is the set of physical properties used by oHydro to calculate its data.  One of these physical properties is important for oFreq.</t>
  </si>
  <si>
    <t>Variable</t>
  </si>
  <si>
    <t>Symbol</t>
  </si>
  <si>
    <t>Value</t>
  </si>
  <si>
    <t>Units</t>
  </si>
  <si>
    <t>Depth</t>
  </si>
  <si>
    <t>d =</t>
  </si>
  <si>
    <t>m</t>
  </si>
  <si>
    <t>Not currently used by oFreq, but still store as a private class variable to use by later expansions.</t>
  </si>
  <si>
    <t>Density</t>
  </si>
  <si>
    <t>kg/m^3</t>
  </si>
  <si>
    <t>Gravity</t>
  </si>
  <si>
    <t>g =</t>
  </si>
  <si>
    <t>m/s^2</t>
  </si>
  <si>
    <t>Wave Amplitude</t>
  </si>
  <si>
    <t>Used by oFreq to calculate hydrodynamic forces.</t>
  </si>
  <si>
    <t>Hydrodynamic Forces</t>
  </si>
  <si>
    <t>These are the hydrodynamic forces generated by oHydro.  oHydro will produce one set of forces for each force type and each body.  This set is distributed across multiple files because each force data point varies with both wave direction and wave frequency.</t>
  </si>
  <si>
    <t>hydrostiffness.out</t>
  </si>
  <si>
    <t>Note that all frequencies have the same coefficients.  This is correct.  Hydrodynamic stiffness does not vary with wave frequency.  The same results are repeated for each frequency to maintain consistent formatting with other results and to allow possibly of future developments that may result in hydro-stiffness varying with frequency.</t>
  </si>
  <si>
    <t>frequency:</t>
  </si>
  <si>
    <t>Value:</t>
  </si>
  <si>
    <t>hydrodamp.out</t>
  </si>
  <si>
    <t>hydromass.out</t>
  </si>
  <si>
    <t>crossstiffness.out</t>
  </si>
  <si>
    <t>crossdamp.out</t>
  </si>
  <si>
    <t>crossmass.out</t>
  </si>
  <si>
    <t>Force Excite</t>
  </si>
  <si>
    <t>Be warned that forcexcite has all entries as complex numbers.</t>
  </si>
  <si>
    <t>real</t>
  </si>
  <si>
    <t>Imag</t>
  </si>
  <si>
    <t>Complex</t>
  </si>
  <si>
    <t>As part of the text reading, oFreq will interpret the text values as complex numbers.</t>
  </si>
  <si>
    <t>control.in Inputs</t>
  </si>
  <si>
    <t>This tab on the spreadsheet models the control.in file.  Normally, control.in contains a list of wave frequencies and directions that the program iterates through.  The spreadsheet contains the list, but it does not iterate through the frequencies and directions.  Instead, it just allows the user to select from the list of wave directions and list of wave frequencies.</t>
  </si>
  <si>
    <t>frequency</t>
  </si>
  <si>
    <t>Within the text input file, the index is not listed.  This is just an ordered list of frequencies, generated by the GUI usually.</t>
  </si>
  <si>
    <t>direction</t>
  </si>
  <si>
    <t>rad</t>
  </si>
  <si>
    <t>Within the text input file, the index is not listed.  This is just an ordered list of directions, generated by the GUI usually.</t>
  </si>
  <si>
    <t>wavemodel</t>
  </si>
  <si>
    <t>wavemodel1</t>
  </si>
  <si>
    <t>The spreadsheet only has one wave model defined, so this option is not really used.  But in the program oFreq, this is used to select the correct wave model.</t>
  </si>
  <si>
    <t>Calculations</t>
  </si>
  <si>
    <t>The calculations that follow below are not actually part of the text input files.  You won't find them in the input files.  These are now calculations to process the text inputs.</t>
  </si>
  <si>
    <t>Global Variable</t>
  </si>
  <si>
    <t>The wave direction and wave frequency are global variables that get accessed frequently by many functions.  Notice that although there is a list of directions and frequencies, the program only recognizes a single frequency and direction at any one time.</t>
  </si>
  <si>
    <t>Wave Frequency</t>
  </si>
  <si>
    <t>Wave DIrection</t>
  </si>
  <si>
    <t>seaenv.in Inputs</t>
  </si>
  <si>
    <t>This tab models the sea environment used in oFreq.  The sea environment is a definition of how wave amplitude varies with wave frequency and wave direction.</t>
  </si>
  <si>
    <t>Wave Custom</t>
  </si>
  <si>
    <t>The custom wave object is a wave spectrum object.</t>
  </si>
  <si>
    <t>Frequencies</t>
  </si>
  <si>
    <t>Within the text input file, the index is not listed.  This is just an ordered list.</t>
  </si>
  <si>
    <t>Wave Energy</t>
  </si>
  <si>
    <t>Energy</t>
  </si>
  <si>
    <t>Sea Custom</t>
  </si>
  <si>
    <t>The custom sea object defines the wave directions and applies a wave spectrum to each wave direction.</t>
  </si>
  <si>
    <t>Spreadpoint</t>
  </si>
  <si>
    <t>A spreadpoint defines all the information for a given wave direction.  THis inludes wave angle and associated spectrum.</t>
  </si>
  <si>
    <t>Wave Angle</t>
  </si>
  <si>
    <t>Scaling Factor</t>
  </si>
  <si>
    <t>Sea Spectrum</t>
  </si>
  <si>
    <t>Normally, the sea spectrum object is just referenced by the sea spreadpoint.  However, the spreadsheet is not that smart.  And so the wave spectrum is processed in.  The spectrum is multiplied by the scaling parameter.</t>
  </si>
  <si>
    <t>1.  Calculate Frequency Step</t>
  </si>
  <si>
    <t>Input Frequency</t>
  </si>
  <si>
    <t>Frequency 1 below</t>
  </si>
  <si>
    <t>Frequency step</t>
  </si>
  <si>
    <t>2.  Calculate interpolation frequency</t>
  </si>
  <si>
    <t>Interpolation frequency</t>
  </si>
  <si>
    <t>3.  Interpolate for Wave Frequency</t>
  </si>
  <si>
    <t>Wave Direction 1</t>
  </si>
  <si>
    <t>m^2/(rad/s)</t>
  </si>
  <si>
    <t>Wave Direction 2</t>
  </si>
  <si>
    <t>4.  Interpolate for Wave Direction</t>
  </si>
  <si>
    <t>Wave direction 1</t>
  </si>
  <si>
    <t>Wave direction 2</t>
  </si>
  <si>
    <t>Input wave direction</t>
  </si>
  <si>
    <t>Energy – direction 1</t>
  </si>
  <si>
    <t>Energy – direction 2</t>
  </si>
  <si>
    <t>Interpolated energy</t>
  </si>
  <si>
    <t>5.  Calculate Wave Amplitude</t>
  </si>
  <si>
    <t>Wave amplitude</t>
  </si>
  <si>
    <t>data.in Inputs</t>
  </si>
  <si>
    <t>Data.in just specifies the location of the text file data from oHydro runs.  This tab does include the calculations necesary to process that data so that it is applicable to the specific frequency, direction, and wave amplitude given by oFreq.</t>
  </si>
  <si>
    <t>Interpolate Reactive Forces</t>
  </si>
  <si>
    <t>The reactive forces are first interpolated for the specific wave frequency and wave direction considered.</t>
  </si>
  <si>
    <t>In the spreadsheet, data is only included for one wave direction.  Thus interpolation for wave direction is already complete.  In the real program, oFreq will need to interpolate for wave direction, and recognize cases when only one wave direction exists in the hydrodynamic data.</t>
  </si>
  <si>
    <t>Wave Frequencies</t>
  </si>
  <si>
    <t>The following wave frequencies were from the hydrodynamic data.  These are used as the basis of the interpolation.</t>
  </si>
  <si>
    <t>Interpolated Hydrostiffness</t>
  </si>
  <si>
    <t>The hydrostiffness is a reactive force, associated with a zero order derivative.</t>
  </si>
  <si>
    <t>The interpolation formula used here should also work for oFreq.  Just be sure to check for divide by zero errors and always get the closest two data points.</t>
  </si>
  <si>
    <t>Notice that this interpolation formula does not check when it has gone outside the possible data range.  The final program oFreq will need to check for this.</t>
  </si>
  <si>
    <t>Interpolated Hydrodamping</t>
  </si>
  <si>
    <t>The hydrodamping is a reactive force, associated with a first order derivative.</t>
  </si>
  <si>
    <t>Interpolated Hydromass</t>
  </si>
  <si>
    <t>The hydromass is a reactive force, associated with a second order derivative.</t>
  </si>
  <si>
    <t>Interpolated Cross-Body Forces</t>
  </si>
  <si>
    <t>The cross body forces are interpolated in the same manner as the reactive forces.</t>
  </si>
  <si>
    <t>Interpolated Cross-Body Stiffness</t>
  </si>
  <si>
    <t>The cross-body stiffness is a reactive force, associated with a zero order derivative.</t>
  </si>
  <si>
    <t>Interpolated Cross-Body Damping</t>
  </si>
  <si>
    <t>The cross-body damping is a reactive force, associated with a first order derivative.</t>
  </si>
  <si>
    <t>The cross-body mass is a reactive force, associated with a second order derivative.</t>
  </si>
  <si>
    <t>Handle Excitation Forces</t>
  </si>
  <si>
    <t>The excitation force is a hydrodynamic active force.  The excitation forces require two steps to process.  First, the excitation force is interpolated for the specific frequency considered.  Then, the force must be scaled up to the correct wave amplitude.</t>
  </si>
  <si>
    <t>Interpolate Excitation Force</t>
  </si>
  <si>
    <t>The excitation forces require two steps to process.  First, the excitation force is interpolated for the specific frequency considered.  Then, the force must be scaled up to the correct wave amplitude.</t>
  </si>
  <si>
    <t>Scale Excitation Force</t>
  </si>
  <si>
    <t>The excitation force (hydrodynamic active force) scales with wave amplitude.  In this case, we will use the case of only one dataset of oHydro data, and scale linearly.  But oFreq will also check to see if it has multiple data sets of oHydro with different wave amplitudes.  If so, it will apply non-linear scaling.</t>
  </si>
  <si>
    <t>Don't worry about interpolating the wave amplitude for different wave directions and wave frequencies.  Due to the mechanics of how oHydro must work (when it gets eventually developed), the wave amplitude is constant for all frequencies and directions within a given oHydro run.</t>
  </si>
  <si>
    <t>oHydro Data</t>
  </si>
  <si>
    <t>oFreq Setting</t>
  </si>
  <si>
    <t>forces.in Inputs</t>
  </si>
  <si>
    <t>force.in defines user force sets to use by bodies.  In oFreq, the user can define multiple force sets to apply to the body.  In the spreadsheet, only one force set is defined for simplicity.</t>
  </si>
  <si>
    <t>User Active Forces</t>
  </si>
  <si>
    <t>The active forces are defined the same way the the hydrodynamic active force, a list of complex numbers.</t>
  </si>
  <si>
    <t>Interpretation</t>
  </si>
  <si>
    <t>force {</t>
  </si>
  <si>
    <t>Equation</t>
  </si>
  <si>
    <t>Real</t>
  </si>
  <si>
    <t>Imaginary</t>
  </si>
  <si>
    <t>equation 1;</t>
  </si>
  <si>
    <t>coeff /*F1 = */ 6.00+5.00i;</t>
  </si>
  <si>
    <t>}</t>
  </si>
  <si>
    <t>equation 2;</t>
  </si>
  <si>
    <t>coeff /*F2 = */ 8.20+i23.0;</t>
  </si>
  <si>
    <t>Variable Storage</t>
  </si>
  <si>
    <t>equation 3;</t>
  </si>
  <si>
    <t>The easiest way to store the individual entries is in a column array.  This is the format of the matrix they will be in when combined in a dynamic solver.  However, a matrix object may be a slightly different definition than a simple array.  But, I will point out that the variables still need to go through the motion model before they are ready  for the dynamic solver.  So maybe it is better to start as an array, as a reminder that they are not yet ready for a dynamic solver.  Food for thought.  I leave it up to you.</t>
  </si>
  <si>
    <t>coeff /*F3 = */ 56.20-5.00i;</t>
  </si>
  <si>
    <t>equation 4;</t>
  </si>
  <si>
    <t>coeff /*F4 = */ 2.00-i53.00;</t>
  </si>
  <si>
    <t>equation 5;</t>
  </si>
  <si>
    <t>coeff /*F5 = */ 6.2E3+i4.3E3;</t>
  </si>
  <si>
    <t>equation 6;</t>
  </si>
  <si>
    <t>coeff /*F6 = */ 5.3E3-i23.3E3;</t>
  </si>
  <si>
    <t>User Reactive Forces</t>
  </si>
  <si>
    <t>The reactive user forces are entered individually for each equation and variable.  But this separation is largely nomenclature for the user's benefit.  For calculations, it becomes more efficient to quickly store everything arrays.  That is how I present them here.</t>
  </si>
  <si>
    <t>force_reactive {</t>
  </si>
  <si>
    <t>//User defined name of user reactive force.  Other objects refer to this name</t>
  </si>
  <si>
    <t>Each order of derivative represents a different array.  The rows within the array represent the equation number.  The columns within the array represent a variable number.  All array are always square:  same number of rows and columns.</t>
  </si>
  <si>
    <t>name "reactive force 1";</t>
  </si>
  <si>
    <t>//Define an equation with user coefficients assigned</t>
  </si>
  <si>
    <t>//Each definition contains a derivative followed by coefficients for each</t>
  </si>
  <si>
    <t>//variable associated with that derivative.</t>
  </si>
  <si>
    <t>derivative {</t>
  </si>
  <si>
    <t>order 0;</t>
  </si>
  <si>
    <t>equation {</t>
  </si>
  <si>
    <t>number 1;</t>
  </si>
  <si>
    <t>Derivative</t>
  </si>
  <si>
    <t>//forces refer to specific variables.  All others are assumed 0.</t>
  </si>
  <si>
    <t>Oder:</t>
  </si>
  <si>
    <t>force (</t>
  </si>
  <si>
    <t>Var 1</t>
  </si>
  <si>
    <t>Var 2</t>
  </si>
  <si>
    <t>Var 3</t>
  </si>
  <si>
    <t>Var 4</t>
  </si>
  <si>
    <t>Var 5</t>
  </si>
  <si>
    <t>Var 6</t>
  </si>
  <si>
    <t>One slight problem here.  In our case, we know that all bodies are using a 6DOF motion model.  So all arrays are 6x6.  But we don't want the program dependent on that restriction.  It needs to be able to dynamically allocated the size of the array.  Now, it could scan through the inputs that the user provides and resize the array to handle all the user inputs.  But what if the user only defines inputs for up to equation 4?  In that case, the program would only allocate a 4x4 array.  Given that these inputs pass through a motion model before a full 6x6 matrix is needed, we may be ok.  So that the initial user forces only define an array as large as needed, but when these get passed to the motion model, the motion model then states what size of matrix is needed and returns values for that.  Something to think about.</t>
  </si>
  <si>
    <t>/*C_x1 = */ 1.00</t>
  </si>
  <si>
    <t>Eq 1</t>
  </si>
  <si>
    <t>/*C_x2 = */ 0.00</t>
  </si>
  <si>
    <t>Eq 2</t>
  </si>
  <si>
    <t>/*C_x3 = */ 0.00</t>
  </si>
  <si>
    <t>Eq 3</t>
  </si>
  <si>
    <t>/*C_x4 = */ -5.00</t>
  </si>
  <si>
    <t>Eq 4</t>
  </si>
  <si>
    <t>/*C_x5 = */ 0.00</t>
  </si>
  <si>
    <t>Eq 5</t>
  </si>
  <si>
    <t>/*C_x6 = */ 1.20</t>
  </si>
  <si>
    <t>Eq 6</t>
  </si>
  <si>
    <t>);</t>
  </si>
  <si>
    <t>number 2;</t>
  </si>
  <si>
    <t>/*C_x1 = */ 2.00</t>
  </si>
  <si>
    <t>/*C_x4 = */ -10.00</t>
  </si>
  <si>
    <t>/*C_x6 = */ 3.00</t>
  </si>
  <si>
    <t>}</t>
  </si>
  <si>
    <t>order 1;</t>
  </si>
  <si>
    <t>/*C_x3 = */ 3:4.23</t>
  </si>
  <si>
    <t>/*C_x4 = */ 4:-5.34</t>
  </si>
  <si>
    <t>number 6;</t>
  </si>
  <si>
    <t>/*C_x3 = */ 3:9.23</t>
  </si>
  <si>
    <t>/*C_x4 = */ 4:-34.0</t>
  </si>
  <si>
    <t>order 2;</t>
  </si>
  <si>
    <t>/*C_x3 = */ 3:9.80</t>
  </si>
  <si>
    <t>/*C_x4 = */ 4:-10.0</t>
  </si>
  <si>
    <t>number 5;</t>
  </si>
  <si>
    <t>/*C_x3 = */ 3:9.81</t>
  </si>
  <si>
    <t>/*C_x4 = */ 4:-1.0E-2</t>
  </si>
  <si>
    <t>}</t>
  </si>
  <si>
    <t>User Cross-Body Forces</t>
  </si>
  <si>
    <t>force_crossbody {</t>
  </si>
  <si>
    <t>name "cross-body force 2";</t>
  </si>
  <si>
    <t>/*C_x1 = */ 2.5</t>
  </si>
  <si>
    <t>/*C_x2 = */ 1.3</t>
  </si>
  <si>
    <t>/*C_x3 = */ -8.8</t>
  </si>
  <si>
    <t>/*C_x4 = */ 3</t>
  </si>
  <si>
    <t>/*C_x6 = */ 12.4</t>
  </si>
  <si>
    <t>number 3;</t>
  </si>
  <si>
    <t>/*C_x1 = */ 3.58</t>
  </si>
  <si>
    <t>/*C_x2 = */ 8.95</t>
  </si>
  <si>
    <t>/*C_x3 = */ 1.32E2</t>
  </si>
  <si>
    <t>/*C_x4 = */ 6.87</t>
  </si>
  <si>
    <t>/*C_x5 = */ 9.328</t>
  </si>
  <si>
    <t>/*C_x6 = */ 3.5</t>
  </si>
  <si>
    <t>/*C_x5 = */ 5:3.24</t>
  </si>
  <si>
    <t>/*C_x2 = */ 2:-4.583</t>
  </si>
  <si>
    <t>/*C_x1 = */ 1:6.57</t>
  </si>
  <si>
    <t>/*C_x3 = */ 3:-582.5</t>
  </si>
  <si>
    <t>bodies.in Inputs</t>
  </si>
  <si>
    <t>The bodies are the main container object for all the seven force types.</t>
  </si>
  <si>
    <t>Body 1</t>
  </si>
  <si>
    <t>body {</t>
  </si>
  <si>
    <t>//The name of the body.  Outputs will refer to this name</t>
  </si>
  <si>
    <t>name:</t>
  </si>
  <si>
    <t>body1</t>
  </si>
  <si>
    <t>name "body1";</t>
  </si>
  <si>
    <t>hydrobody:</t>
  </si>
  <si>
    <t>//The name of the hydrodynamic data used to refer to the body</t>
  </si>
  <si>
    <t>//If no name is provided, the program first searches for a hydrodynamic</t>
  </si>
  <si>
    <t>Mass Properties</t>
  </si>
  <si>
    <t>//body which matches the current body name.</t>
  </si>
  <si>
    <t>The mass properties can be stored in a matrix.  Normally, this is a 6x6 matrix, but it should be allowed to dynamically resize to handle other possible situations.</t>
  </si>
  <si>
    <t>//If that doesn't work, then the program returns an error.</t>
  </si>
  <si>
    <t>hydrobody "body1";</t>
  </si>
  <si>
    <t/>
  </si>
  <si>
    <r>
      <t xml:space="preserve">The mass matrix behaves the same way as a reactive force matrix.  It really </t>
    </r>
    <r>
      <rPr>
        <i/>
        <sz val="10.5"/>
        <color rgb="FF808080"/>
        <rFont val="Garamond"/>
        <family val="1"/>
      </rPr>
      <t>is</t>
    </r>
    <r>
      <rPr>
        <sz val="10.5"/>
        <color rgb="FF808080"/>
        <rFont val="Garamond"/>
        <family val="1"/>
      </rPr>
      <t xml:space="preserve"> just another reactive force matrix.  It just gets its own name because the user considers more special than the other forces.  But that doesn't have anything to do with the programming.</t>
    </r>
  </si>
  <si>
    <t>//Mass definition for the body.  Includes all the mass properties.</t>
  </si>
  <si>
    <t>//If a property is not defined, it is assumed to be zero.</t>
  </si>
  <si>
    <t>massprop {</t>
  </si>
  <si>
    <t>//Mass [kg]</t>
  </si>
  <si>
    <t>mass 563823;</t>
  </si>
  <si>
    <t>Mass Matrix</t>
  </si>
  <si>
    <t>//Moment of inertia XX (Ixx) [kg-m^2]</t>
  </si>
  <si>
    <t>ixx 2.32E8;</t>
  </si>
  <si>
    <t>//Moment of inertia YY (Iyy) [kg-m^2]</t>
  </si>
  <si>
    <t>mass</t>
  </si>
  <si>
    <t>iyy 2.543E11;</t>
  </si>
  <si>
    <t>//Moment of inertia ZZ (Izz) [kg-m^2]</t>
  </si>
  <si>
    <t>izz 2.543E11;</t>
  </si>
  <si>
    <t>ixx</t>
  </si>
  <si>
    <t>ixy</t>
  </si>
  <si>
    <t>ixz</t>
  </si>
  <si>
    <t>//Product of inertia XY (Ixy) [kg-m^2]</t>
  </si>
  <si>
    <t>iyy</t>
  </si>
  <si>
    <t>iyz</t>
  </si>
  <si>
    <t>ixy 65.2E8;</t>
  </si>
  <si>
    <t>izz</t>
  </si>
  <si>
    <t>//Product of inertia XZ (Ixz) [kg-m^2]</t>
  </si>
  <si>
    <t>ixz -35.1E8;</t>
  </si>
  <si>
    <t>//Product of inertia YZ (Iyz) [kg-m^2]</t>
  </si>
  <si>
    <t>iyz -65.21E8;</t>
  </si>
  <si>
    <t>//Center of gravity definition. [m]  Center of gravity relative to</t>
  </si>
  <si>
    <t>//world coordinates.</t>
  </si>
  <si>
    <t>centroid {</t>
  </si>
  <si>
    <t>//Centroid X [m]</t>
  </si>
  <si>
    <t>cogx 1.00;</t>
  </si>
  <si>
    <t>//Centroid Y [m]</t>
  </si>
  <si>
    <t>cogy -3.24;</t>
  </si>
  <si>
    <t>Center of Gravity</t>
  </si>
  <si>
    <t>//Centroid Z [m]</t>
  </si>
  <si>
    <t>The center of gravity can be stored in a vertical column array.  In the situations we are considering, I don't think it will get used.  But other versions of the program may use it.</t>
  </si>
  <si>
    <t>cogz 0.00;</t>
  </si>
  <si>
    <t>//Heading of the body [rad], relative to True North, positive counter-clockwise</t>
  </si>
  <si>
    <t>//Heading used for interpolation of wave forces</t>
  </si>
  <si>
    <t>COG</t>
  </si>
  <si>
    <t>//WARNING:  wave cross-body forces are not interpolated with heading.</t>
  </si>
  <si>
    <t>heading 0.785398;</t>
  </si>
  <si>
    <t>//Specify motion model to use</t>
  </si>
  <si>
    <t>motion "6dof";</t>
  </si>
  <si>
    <t>Heading</t>
  </si>
  <si>
    <t>//Specify user active forces.  Multiple forces can be added with multiple</t>
  </si>
  <si>
    <r>
      <t xml:space="preserve">The heading gets used when interpolating hydrodynamic forces for wave direction.  However, this spreadsheet only considers one wave direction.  So the heading isn't relevant to the spreadsheet.  But that is just another case where the spreadsheet is a </t>
    </r>
    <r>
      <rPr>
        <i/>
        <sz val="12"/>
        <color rgb="FF000000"/>
        <rFont val="Garamond"/>
        <family val="1"/>
      </rPr>
      <t>simplified</t>
    </r>
    <r>
      <rPr>
        <sz val="12"/>
        <color rgb="FF000000"/>
        <rFont val="Garamond"/>
        <family val="1"/>
      </rPr>
      <t xml:space="preserve"> model.  The actual program is more complex and will adjust for heading when interpolating hydrodynamic forces.</t>
    </r>
  </si>
  <si>
    <t>//models specified.</t>
  </si>
  <si>
    <t>force_active {</t>
  </si>
  <si>
    <t>model "active force 1";</t>
  </si>
  <si>
    <t>//Specify user reactive forces.  Multiple forces can be added with multiple</t>
  </si>
  <si>
    <t>Motion</t>
  </si>
  <si>
    <r>
      <t xml:space="preserve">The motion is how the body knows which motion model to use.  The body has an initial knowledge of user input coefficients.  But it has to send this information to the motion model and ask what the results </t>
    </r>
    <r>
      <rPr>
        <i/>
        <sz val="12"/>
        <color rgb="FF000000"/>
        <rFont val="Garamond"/>
        <family val="1"/>
      </rPr>
      <t>force</t>
    </r>
    <r>
      <rPr>
        <sz val="12"/>
        <color rgb="FF000000"/>
        <rFont val="Garamond"/>
        <family val="1"/>
      </rPr>
      <t xml:space="preserve"> coefficients are.  And the force coefficients are the important part, because that is what the dynamic solver needs.</t>
    </r>
  </si>
  <si>
    <t>force_reactive {</t>
  </si>
  <si>
    <t>model "reactive force 1";</t>
  </si>
  <si>
    <t>The body object also asks the motion model how many equations are used.  This allows it to allocate the correct size of the matrices.  If the motion model returns a value of 6 equations, the body knows to create a 6x6 matrix object.</t>
  </si>
  <si>
    <t>//Specify cross body forces.  Each cross body force must include the force</t>
  </si>
  <si>
    <t>//model used and the body linked to.</t>
  </si>
  <si>
    <t>force_crossbody {</t>
  </si>
  <si>
    <t>model {</t>
  </si>
  <si>
    <t>Forces</t>
  </si>
  <si>
    <t>name "cross-body force 1";</t>
  </si>
  <si>
    <t>All the user forces specified here.  This spreadsheet is a simplified model, and does not include most of the complexity allowed by the full program of oFreq.  This spreadsheet will only use one set of user forces:  those already defined in the forces.in tab.</t>
  </si>
  <si>
    <t>linkedbody "body2";</t>
  </si>
  <si>
    <t>}</t>
  </si>
  <si>
    <t>Body 2</t>
  </si>
  <si>
    <t>body2</t>
  </si>
  <si>
    <t>name "body2";</t>
  </si>
  <si>
    <t>hydrobody "body2";</t>
  </si>
  <si>
    <t>linkedbody "body1";</t>
  </si>
  <si>
    <t>Motion Model</t>
  </si>
  <si>
    <t>The motion model converts user input coefficients into force matrices.  This is important for two reasons:</t>
  </si>
  <si>
    <t>First, the motion model can segregate any custom calculations necessary to generate the force coefficients.  It can even be used to filter out any unwanted forces.  For example, the hydrodynamic forces always assume 6 equations.  But the user may select a motion model with only 3 equations.  Internal to motion model, the programming selected which forces to ignore.  Don't worry.  For the current project scope, we will deal strictly with 6 equation motion models.  But the base class for the motion model should be flexible enough to allow the user this much detail.</t>
  </si>
  <si>
    <t>The second reason for the motion model is to inform the body of the required structure for the matrices.  The matrix size depends completely on the number of equations.  The user inputs are too flexible to reliably inform the body of the required matrix size.  But the body does know which motion model will be used.  It can ask that motion model what size of matrices are required.</t>
  </si>
  <si>
    <t>This spreadsheet shows the operation of the 6DOF motion model.  This motion model is very direct.  All equations are used.  And all input coefficients are directly the force coefficients.  The spreadsheet still shows the conversion below, but don't get surprised when the coefficients all stay the same.  The motion model allows definition of seven types of forces.</t>
  </si>
  <si>
    <t>Mass force</t>
  </si>
  <si>
    <t>User reactive force</t>
  </si>
  <si>
    <t>User cross-body force</t>
  </si>
  <si>
    <t>Hydrodynamic reactive force</t>
  </si>
  <si>
    <t>Hydrodynamic cross-body force</t>
  </si>
  <si>
    <t>User active force</t>
  </si>
  <si>
    <t>Hydrodynamic active force</t>
  </si>
  <si>
    <t>There are many similarities between each of these force types.  After a while, they all look like children of one large parent class for force definitions.  Which is the intent.</t>
  </si>
  <si>
    <t>Body1</t>
  </si>
  <si>
    <t>At this point, everything is still defined on a per-body basis.</t>
  </si>
  <si>
    <t>Mass Force</t>
  </si>
  <si>
    <t>Each Matrix has a derivative associated with it.  For now, the derivative is just tracked with the matrix.  It becomes important later when we sum across derivatives.</t>
  </si>
  <si>
    <t>Input Coefficients – Array Object</t>
  </si>
  <si>
    <t>Force Coefficients – Matrix Object</t>
  </si>
  <si>
    <t>==&gt;</t>
  </si>
  <si>
    <t>Model</t>
  </si>
  <si>
    <t>User Reactive Force</t>
  </si>
  <si>
    <t>There may be multiple user reactive force objects.  Eventually, the program will combine these all into a single matrix.  But the must be maintained as a collection of individual objects so the program can separate out the results later.  The user wanted the forces separate to track each one individually.  So the program will need to present results for each force individually.  Each Matrix has a derivative associated with it.  For now, the derivative is just tracked with the matrix.  It becomes important later when we sum across derivatives.</t>
  </si>
  <si>
    <t>User Cross-Body Force</t>
  </si>
  <si>
    <t>Hydrodynamic Reactive Force</t>
  </si>
  <si>
    <t>Each body only has one hydrodynamic reactive force associated with it.  Each Matrix has a derivative associated with it.  For now, the derivative is just tracked with the matrix.  It becomes important later when we sum across derivatives.</t>
  </si>
  <si>
    <t>Hydrodynamic Cross-Body Force</t>
  </si>
  <si>
    <t>Each body may have multiple hydrodynamic cross-body forces associated with it.  If there are N bodies defined, the program can expect up to N-1 hydrodynamic cross-body forces.  Each Matrix has a derivative associated with it.  For now, the derivative is just tracked with the matrix.  It becomes important later when we sum across derivatives.</t>
  </si>
  <si>
    <t>The active forces are a different structure from all the previous forces.  They do not have a specific derivative associated with them.  And they are only a column matrix.  They may expand to be any number of rows deep, but will only be one column wide.</t>
  </si>
  <si>
    <t>Const</t>
  </si>
  <si>
    <t>Hydrodynamic Active Forces</t>
  </si>
  <si>
    <t>Body2</t>
  </si>
  <si>
    <t>Force Summation</t>
  </si>
  <si>
    <t>Up to this point, the program has hosted a collection of force objects for each force type.  Now, those individual forces are summed into a single matrix for each force type.  Before, where there were an unlimited number of force coefficient matrices.  Now, after the summation, there should be seven, times the number of derivatives.  This is not a major change.  Before, individual forces were tracked because there are useful to the user.  Now, the program begins the process of summing those forces into a useful form for calculation.</t>
  </si>
  <si>
    <t>The program oFreq can implement an unlimited number of forces for each derivative and force type.  Within the spreadsheet, that becomes very effort intensive.  So only one force was created for each force type.  Unfortunately, that means there is nothing to sum at this step.  The results are simply reproduced from the last step.  But notice that now, the results are only dealing with the matrix objects.</t>
  </si>
  <si>
    <t>Ignore this section for the moment.  It gets used  by the next tab to sum across multiple derivatives.</t>
  </si>
  <si>
    <t>Derivative Summation</t>
  </si>
  <si>
    <t>Now the results are summed up for each derivative.  At this point, all objects are converted into matrices of complex numbers.  To sum across derivatives, each matrix must be multiplied by a specific formula, which is a function of the order of the derivative.  At the end of this summation, there are only seven force matrices, one for each force type.</t>
  </si>
  <si>
    <t>The following formula gets multiplied to each entry in a matrix in order to sum up the results.</t>
  </si>
  <si>
    <t>Where:</t>
  </si>
  <si>
    <t>i =</t>
  </si>
  <si>
    <t>Imaginary number</t>
  </si>
  <si>
    <t>ω =</t>
  </si>
  <si>
    <t>Wave frequency</t>
  </si>
  <si>
    <t>v =</t>
  </si>
  <si>
    <t>Order of derivative</t>
  </si>
  <si>
    <t>Frequency:</t>
  </si>
  <si>
    <t>User Active Force</t>
  </si>
  <si>
    <t>The user active force does not sum with derivative orders.  This matrix does not depend on derivatives.  No summation is necessary.  It just gets carried forward.</t>
  </si>
  <si>
    <t>Hydrodynamic Active Force</t>
  </si>
  <si>
    <t>The hydrodynamic active force does not sum with derivative orders.  This matrix does not depend on derivatives.  No summation is necessary.  It just gets carried forward.</t>
  </si>
  <si>
    <t>Body Summation</t>
  </si>
  <si>
    <t>Now the results are summed into only three types of force objects:  reactive forces, cross-body forces, and active forces.  Depending on how many bodies are defined, there may be multiple cross-body force objects.  But each body should only have one set of reactive forces and one set of active forces.</t>
  </si>
  <si>
    <t>Reactive Forces</t>
  </si>
  <si>
    <t>The reactive force is the summation of the following force types.</t>
  </si>
  <si>
    <t>Cross-Body Forces</t>
  </si>
  <si>
    <t>The cross-body force is the summation of the following force types.</t>
  </si>
  <si>
    <t>Active Forces</t>
  </si>
  <si>
    <t>The active force is the summation of the following force types</t>
  </si>
  <si>
    <t>Dynamic Solution</t>
  </si>
  <si>
    <t>Finally, the different force types for each body are combined into a single large force matrix.  This includes the reactive forces and cross-body forces.  The active forces are combined into a second column matrix.</t>
  </si>
  <si>
    <t>Reactive forces – body1</t>
  </si>
  <si>
    <t>Cross-body force – body 1 to body 2</t>
  </si>
  <si>
    <t>Cross-body force – body 2 to body 1</t>
  </si>
  <si>
    <t>Reactive forces – body2</t>
  </si>
  <si>
    <t>Active</t>
  </si>
  <si>
    <t>Invert Matrix</t>
  </si>
  <si>
    <t>The next step would be to invert the matrix of complex numbers.  Unforunately, the spreadsheet application does not support inversion of complex numbers.  Instead, I will take the magnitude of the complex numbers and invert that.  This will maintain the accuracy of the magnitude of the results, but not the phase angle.</t>
  </si>
  <si>
    <t>Take Magnitude</t>
  </si>
  <si>
    <r>
      <t xml:space="preserve">This step does </t>
    </r>
    <r>
      <rPr>
        <i/>
        <sz val="12"/>
        <color rgb="FF808080"/>
        <rFont val="Garamond"/>
        <family val="1"/>
      </rPr>
      <t xml:space="preserve">not </t>
    </r>
    <r>
      <rPr>
        <sz val="12"/>
        <color rgb="FF808080"/>
        <rFont val="Garamond"/>
        <family val="1"/>
      </rPr>
      <t>happen in the program oFreq.</t>
    </r>
  </si>
  <si>
    <t>Note that this is taking the inversion of a set of real numbers.  The program oFreq will need to invert the complex numbers.</t>
  </si>
  <si>
    <t>Pre-Multiply Matrix</t>
  </si>
  <si>
    <t>Finally, the inverted matrix is pre-multiplied to the active force matrix.  Since the inverted matrix is no longer complex numbers, the forcing matrix is also turned into magnitude only.  In the program oFreq, the active force matrix remains complex numbers.</t>
  </si>
  <si>
    <t>Note that this is pre-multiplying a set of real numbers.  The program oFreq will need to pre-multiply the complex numbers.</t>
  </si>
  <si>
    <t>THIS IS IT!  THIS IS THE FINAL SOLUTION THAT EVERYTHING BUILT TOWARDS</t>
  </si>
  <si>
    <t>Pull Out Answers for Each Body</t>
  </si>
  <si>
    <t>The outputs of the column matrix match the sequence of the inputs for the bodies.  So, if body1 had six variables, the first six outputs in the column matrix go to body1.</t>
  </si>
  <si>
    <t>x1 =</t>
  </si>
  <si>
    <t>x2 =</t>
  </si>
  <si>
    <t>x3 =</t>
  </si>
  <si>
    <t>x4 =</t>
  </si>
  <si>
    <t>x5 =</t>
  </si>
  <si>
    <t>x6 =</t>
  </si>
  <si>
    <r>
      <rPr>
        <sz val="12"/>
        <color rgb="FF000000"/>
        <rFont val="Times New Roman"/>
        <family val="1"/>
      </rPr>
      <t>ρ</t>
    </r>
    <r>
      <rPr>
        <sz val="12"/>
        <color rgb="FF000000"/>
        <rFont val="Garamond"/>
        <family val="1"/>
      </rPr>
      <t xml:space="preserve"> = </t>
    </r>
  </si>
  <si>
    <r>
      <rPr>
        <sz val="12"/>
        <color rgb="FF000000"/>
        <rFont val="Times New Roman"/>
        <family val="1"/>
      </rPr>
      <t>ζ</t>
    </r>
    <r>
      <rPr>
        <vertAlign val="subscript"/>
        <sz val="12"/>
        <color rgb="FF000000"/>
        <rFont val="Garamond"/>
        <family val="1"/>
      </rPr>
      <t>0</t>
    </r>
    <r>
      <rPr>
        <sz val="12"/>
        <color rgb="FF000000"/>
        <rFont val="Garamond"/>
        <family val="1"/>
      </rPr>
      <t xml:space="preserve"> = </t>
    </r>
  </si>
  <si>
    <t xml:space="preserve">ω = </t>
  </si>
  <si>
    <t xml:space="preserve">α = </t>
  </si>
  <si>
    <t xml:space="preserve">λ = </t>
  </si>
  <si>
    <r>
      <t>ω</t>
    </r>
    <r>
      <rPr>
        <vertAlign val="subscript"/>
        <sz val="12"/>
        <color rgb="FF000000"/>
        <rFont val="Garamond"/>
        <family val="1"/>
      </rPr>
      <t>input</t>
    </r>
    <r>
      <rPr>
        <sz val="12"/>
        <color rgb="FF000000"/>
        <rFont val="Garamond"/>
        <family val="1"/>
      </rPr>
      <t xml:space="preserve"> = </t>
    </r>
  </si>
  <si>
    <r>
      <rPr>
        <sz val="12"/>
        <color rgb="FF000000"/>
        <rFont val="Times New Roman"/>
        <family val="1"/>
      </rPr>
      <t>ω</t>
    </r>
    <r>
      <rPr>
        <vertAlign val="subscript"/>
        <sz val="12"/>
        <color rgb="FF000000"/>
        <rFont val="Garamond"/>
        <family val="1"/>
      </rPr>
      <t>0</t>
    </r>
    <r>
      <rPr>
        <sz val="12"/>
        <color rgb="FF000000"/>
        <rFont val="Garamond"/>
        <family val="1"/>
      </rPr>
      <t xml:space="preserve"> = </t>
    </r>
  </si>
  <si>
    <r>
      <t>d</t>
    </r>
    <r>
      <rPr>
        <sz val="12"/>
        <color rgb="FF000000"/>
        <rFont val="Times New Roman"/>
        <family val="1"/>
      </rPr>
      <t>ω</t>
    </r>
    <r>
      <rPr>
        <sz val="12"/>
        <color rgb="FF000000"/>
        <rFont val="Garamond"/>
        <family val="1"/>
      </rPr>
      <t xml:space="preserve"> =</t>
    </r>
  </si>
  <si>
    <r>
      <rPr>
        <sz val="12"/>
        <color rgb="FF000000"/>
        <rFont val="Times New Roman"/>
        <family val="1"/>
      </rPr>
      <t>ω</t>
    </r>
    <r>
      <rPr>
        <vertAlign val="subscript"/>
        <sz val="12"/>
        <color rgb="FF000000"/>
        <rFont val="Garamond"/>
        <family val="1"/>
      </rPr>
      <t>1</t>
    </r>
    <r>
      <rPr>
        <sz val="12"/>
        <color rgb="FF000000"/>
        <rFont val="Garamond"/>
        <family val="1"/>
      </rPr>
      <t xml:space="preserve"> = </t>
    </r>
  </si>
  <si>
    <r>
      <t>S(</t>
    </r>
    <r>
      <rPr>
        <sz val="12"/>
        <color rgb="FF000000"/>
        <rFont val="Times New Roman"/>
        <family val="1"/>
      </rPr>
      <t>ω</t>
    </r>
    <r>
      <rPr>
        <sz val="12"/>
        <color rgb="FF000000"/>
        <rFont val="Garamond"/>
        <family val="1"/>
      </rPr>
      <t xml:space="preserve">) = </t>
    </r>
  </si>
  <si>
    <r>
      <rPr>
        <sz val="12"/>
        <color rgb="FF000000"/>
        <rFont val="Times New Roman"/>
        <family val="1"/>
      </rPr>
      <t>α</t>
    </r>
    <r>
      <rPr>
        <vertAlign val="subscript"/>
        <sz val="12"/>
        <color rgb="FF000000"/>
        <rFont val="Garamond"/>
        <family val="1"/>
      </rPr>
      <t>1</t>
    </r>
    <r>
      <rPr>
        <sz val="12"/>
        <color rgb="FF000000"/>
        <rFont val="Garamond"/>
        <family val="1"/>
      </rPr>
      <t xml:space="preserve"> =</t>
    </r>
  </si>
  <si>
    <r>
      <rPr>
        <sz val="12"/>
        <color rgb="FF000000"/>
        <rFont val="Times New Roman"/>
        <family val="1"/>
      </rPr>
      <t>α</t>
    </r>
    <r>
      <rPr>
        <vertAlign val="subscript"/>
        <sz val="12"/>
        <color rgb="FF000000"/>
        <rFont val="Garamond"/>
        <family val="1"/>
      </rPr>
      <t>2</t>
    </r>
    <r>
      <rPr>
        <sz val="12"/>
        <color rgb="FF000000"/>
        <rFont val="Garamond"/>
        <family val="1"/>
      </rPr>
      <t xml:space="preserve"> =</t>
    </r>
  </si>
  <si>
    <r>
      <t>S(</t>
    </r>
    <r>
      <rPr>
        <sz val="12"/>
        <color rgb="FF000000"/>
        <rFont val="Times New Roman"/>
        <family val="1"/>
      </rPr>
      <t>α</t>
    </r>
    <r>
      <rPr>
        <vertAlign val="subscript"/>
        <sz val="12"/>
        <color rgb="FF000000"/>
        <rFont val="Garamond"/>
        <family val="1"/>
      </rPr>
      <t>1</t>
    </r>
    <r>
      <rPr>
        <sz val="12"/>
        <color rgb="FF000000"/>
        <rFont val="Garamond"/>
        <family val="1"/>
      </rPr>
      <t xml:space="preserve">) = </t>
    </r>
  </si>
  <si>
    <r>
      <t>S(</t>
    </r>
    <r>
      <rPr>
        <sz val="12"/>
        <color rgb="FF000000"/>
        <rFont val="Times New Roman"/>
        <family val="1"/>
      </rPr>
      <t>α</t>
    </r>
    <r>
      <rPr>
        <vertAlign val="subscript"/>
        <sz val="12"/>
        <color rgb="FF000000"/>
        <rFont val="Garamond"/>
        <family val="1"/>
      </rPr>
      <t>2</t>
    </r>
    <r>
      <rPr>
        <sz val="12"/>
        <color rgb="FF000000"/>
        <rFont val="Garamond"/>
        <family val="1"/>
      </rPr>
      <t xml:space="preserve">) = </t>
    </r>
  </si>
  <si>
    <r>
      <t>S(</t>
    </r>
    <r>
      <rPr>
        <sz val="12"/>
        <color rgb="FF000000"/>
        <rFont val="Times New Roman"/>
        <family val="1"/>
      </rPr>
      <t>α</t>
    </r>
    <r>
      <rPr>
        <vertAlign val="subscript"/>
        <sz val="12"/>
        <color rgb="FF000000"/>
        <rFont val="Garamond"/>
        <family val="1"/>
      </rPr>
      <t>input</t>
    </r>
    <r>
      <rPr>
        <sz val="12"/>
        <color rgb="FF000000"/>
        <rFont val="Garamond"/>
        <family val="1"/>
      </rPr>
      <t xml:space="preserve">) = </t>
    </r>
  </si>
  <si>
    <t>The mass matrix behaves the same way as a reactive force matrix.  It really is just another reactive force matrix.  It just gets its own name because the user considers more special than the other forces.  But that doesn't have anything to do with the programming.</t>
  </si>
  <si>
    <t>The heading gets used when interpolating hydrodynamic forces for wave direction.  However, this spreadsheet only considers one wave direction.  So the heading isn't relevant to the spreadsheet.  But that is just another case where the spreadsheet is a simplified model.  The actual program is more complex and will adjust for heading when interpolating hydrodynamic forces.</t>
  </si>
  <si>
    <t>The motion is how the body knows which motion model to use.  The body has an initial knowledge of user input coefficients.  But it has to send this information to the motion model and ask what the results force coefficients are.  And the force coefficients are the important part, because that is what the dynamic solver needs.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</si>
</sst>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 d&quot;, &quot;yyyy"/>
    <numFmt numFmtId="165" formatCode="#,##0.000"/>
    <numFmt numFmtId="166" formatCode="#,##0.0"/>
    <numFmt numFmtId="167" formatCode="0.00E+000"/>
  </numFmts>
  <fonts count="22" x14ac:knownFonts="1">
    <font>
      <sz val="12"/>
      <color rgb="FF000000"/>
      <name val="Garamond"/>
      <family val="1"/>
    </font>
    <font>
      <i/>
      <sz val="10.5"/>
      <color rgb="FF000000"/>
      <name val="Garamond"/>
      <family val="1"/>
    </font>
    <font>
      <b/>
      <sz val="24"/>
      <color rgb="FF11471E"/>
      <name val="Arial Narrow"/>
      <family val="2"/>
    </font>
    <font>
      <sz val="20"/>
      <color rgb="FF11471E"/>
      <name val="Arial Narrow"/>
      <family val="2"/>
    </font>
    <font>
      <sz val="16"/>
      <color rgb="FF11471E"/>
      <name val="Arial Narrow"/>
      <family val="2"/>
    </font>
    <font>
      <i/>
      <sz val="14"/>
      <color rgb="FF11471E"/>
      <name val="Arial Narrow"/>
      <family val="2"/>
    </font>
    <font>
      <sz val="10.5"/>
      <color rgb="FF808080"/>
      <name val="Garamond"/>
      <family val="1"/>
    </font>
    <font>
      <b/>
      <sz val="20"/>
      <color rgb="FF000000"/>
      <name val="Arial Narrow"/>
      <family val="2"/>
    </font>
    <font>
      <sz val="16"/>
      <color rgb="FF000000"/>
      <name val="Arial Narrow"/>
      <family val="2"/>
    </font>
    <font>
      <b/>
      <sz val="12"/>
      <color rgb="FF000000"/>
      <name val="Garamond"/>
      <family val="1"/>
    </font>
    <font>
      <vertAlign val="subscript"/>
      <sz val="12"/>
      <color rgb="FF000000"/>
      <name val="Garamond"/>
      <family val="1"/>
    </font>
    <font>
      <i/>
      <sz val="10.5"/>
      <color rgb="FF808080"/>
      <name val="Garamond"/>
      <family val="1"/>
    </font>
    <font>
      <i/>
      <sz val="12"/>
      <color rgb="FF000000"/>
      <name val="Garamond"/>
      <family val="1"/>
    </font>
    <font>
      <sz val="12"/>
      <color rgb="FFFFFFFF"/>
      <name val="Garamond"/>
      <family val="1"/>
    </font>
    <font>
      <sz val="16"/>
      <color rgb="FF808080"/>
      <name val="Arial Narrow"/>
      <family val="2"/>
    </font>
    <font>
      <sz val="12"/>
      <color rgb="FF808080"/>
      <name val="Garamond"/>
      <family val="1"/>
    </font>
    <font>
      <i/>
      <sz val="12"/>
      <color rgb="FF808080"/>
      <name val="Garamond"/>
      <family val="1"/>
    </font>
    <font>
      <b/>
      <sz val="12"/>
      <color rgb="FFFFFFFF"/>
      <name val="Garamond"/>
      <family val="1"/>
    </font>
    <font>
      <sz val="12"/>
      <color rgb="FF000000"/>
      <name val="Garamond"/>
      <family val="1"/>
    </font>
    <font>
      <sz val="11"/>
      <color rgb="FF000000"/>
      <name val="Garamond"/>
      <family val="1"/>
    </font>
    <font>
      <sz val="10"/>
      <color theme="0" tint="-0.499984740745262"/>
      <name val="Garamond"/>
      <family val="1"/>
    </font>
    <font>
      <sz val="12"/>
      <color rgb="FF000000"/>
      <name val="Times New Roman"/>
      <family val="1"/>
    </font>
  </fonts>
  <fills count="5">
    <fill>
      <patternFill patternType="none"/>
    </fill>
    <fill>
      <patternFill patternType="gray125"/>
    </fill>
    <fill>
      <patternFill patternType="solid">
        <fgColor rgb="FFCCCCCC"/>
        <bgColor rgb="FFCCCCFF"/>
      </patternFill>
    </fill>
    <fill>
      <patternFill patternType="solid">
        <fgColor rgb="FFDBEDFF"/>
        <bgColor rgb="FFCCFFFF"/>
      </patternFill>
    </fill>
    <fill>
      <patternFill patternType="solid">
        <fgColor rgb="FF000000"/>
        <bgColor rgb="FF000080"/>
      </patternFill>
    </fill>
  </fills>
  <borders count="35">
    <border>
      <left/>
      <right/>
      <top/>
      <bottom/>
      <diagonal/>
    </border>
    <border>
      <left/>
      <right/>
      <top/>
      <bottom style="thick">
        <color auto="1"/>
      </bottom>
      <diagonal/>
    </border>
    <border>
      <left/>
      <right/>
      <top/>
      <bottom style="medium">
        <color auto="1"/>
      </bottom>
      <diagonal/>
    </border>
    <border>
      <left/>
      <right/>
      <top/>
      <bottom style="thin">
        <color auto="1"/>
      </bottom>
      <diagonal/>
    </border>
    <border>
      <left/>
      <right/>
      <top/>
      <bottom style="thin">
        <color rgb="FF80808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right style="medium">
        <color auto="1"/>
      </right>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ck">
        <color auto="1"/>
      </bottom>
      <diagonal/>
    </border>
    <border>
      <left style="medium">
        <color auto="1"/>
      </left>
      <right style="medium">
        <color auto="1"/>
      </right>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medium">
        <color auto="1"/>
      </right>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hair">
        <color auto="1"/>
      </right>
      <top/>
      <bottom/>
      <diagonal/>
    </border>
    <border>
      <left style="medium">
        <color auto="1"/>
      </left>
      <right/>
      <top/>
      <bottom style="hair">
        <color auto="1"/>
      </bottom>
      <diagonal/>
    </border>
    <border>
      <left style="medium">
        <color auto="1"/>
      </left>
      <right/>
      <top style="hair">
        <color auto="1"/>
      </top>
      <bottom/>
      <diagonal/>
    </border>
    <border>
      <left/>
      <right/>
      <top style="hair">
        <color auto="1"/>
      </top>
      <bottom/>
      <diagonal/>
    </border>
    <border>
      <left/>
      <right style="medium">
        <color auto="1"/>
      </right>
      <top style="hair">
        <color auto="1"/>
      </top>
      <bottom/>
      <diagonal/>
    </border>
    <border>
      <left style="medium">
        <color auto="1"/>
      </left>
      <right style="medium">
        <color auto="1"/>
      </right>
      <top style="hair">
        <color auto="1"/>
      </top>
      <bottom/>
      <diagonal/>
    </border>
    <border>
      <left/>
      <right/>
      <top style="thick">
        <color auto="1"/>
      </top>
      <bottom/>
      <diagonal/>
    </border>
  </borders>
  <cellStyleXfs count="4">
    <xf numFmtId="4" fontId="0" fillId="0" borderId="0">
      <alignment horizontal="right" vertical="top"/>
      <protection locked="0"/>
    </xf>
    <xf numFmtId="49" fontId="6" fillId="0" borderId="0" applyBorder="0">
      <alignment horizontal="left" vertical="top" wrapText="1"/>
      <protection locked="0"/>
    </xf>
    <xf numFmtId="49" fontId="19" fillId="0" borderId="0" applyFill="0" applyBorder="0">
      <alignment horizontal="left" vertical="top" wrapText="1"/>
    </xf>
    <xf numFmtId="49" fontId="20" fillId="0" borderId="0" applyFill="0" applyBorder="0">
      <alignment horizontal="left" vertical="top" wrapText="1"/>
    </xf>
  </cellStyleXfs>
  <cellXfs count="144">
    <xf numFmtId="4" fontId="0" fillId="0" borderId="0" xfId="0" applyAlignment="1" applyProtection="1"/>
    <xf numFmtId="49" fontId="0" fillId="0" borderId="0" xfId="1" applyNumberFormat="1" applyFont="1" applyFill="1" applyBorder="1" applyAlignment="1" applyProtection="1">
      <alignment horizontal="left" vertical="top" wrapText="1"/>
    </xf>
    <xf numFmtId="49" fontId="1" fillId="2" borderId="1" xfId="1" applyNumberFormat="1" applyFont="1" applyFill="1" applyBorder="1" applyAlignment="1" applyProtection="1"/>
    <xf numFmtId="49" fontId="1" fillId="2" borderId="1" xfId="1" applyNumberFormat="1" applyFont="1" applyFill="1" applyBorder="1" applyAlignment="1" applyProtection="1">
      <alignment horizontal="left" vertical="top" wrapText="1"/>
    </xf>
    <xf numFmtId="49" fontId="6" fillId="0" borderId="0" xfId="1" applyFont="1" applyAlignment="1" applyProtection="1"/>
    <xf numFmtId="49" fontId="3" fillId="0" borderId="1" xfId="1" applyNumberFormat="1" applyFont="1" applyFill="1" applyBorder="1" applyAlignment="1" applyProtection="1"/>
    <xf numFmtId="49" fontId="0" fillId="0" borderId="0" xfId="1" applyNumberFormat="1" applyFont="1" applyFill="1" applyBorder="1" applyAlignment="1" applyProtection="1"/>
    <xf numFmtId="49" fontId="2" fillId="0" borderId="1" xfId="1" applyNumberFormat="1" applyFont="1" applyFill="1" applyBorder="1" applyAlignment="1" applyProtection="1"/>
    <xf numFmtId="164" fontId="18" fillId="0" borderId="10" xfId="1" applyNumberFormat="1" applyFont="1" applyFill="1" applyBorder="1" applyAlignment="1" applyProtection="1">
      <alignment horizontal="right" vertical="top" wrapText="1"/>
    </xf>
    <xf numFmtId="2" fontId="18" fillId="0" borderId="7" xfId="1" applyNumberFormat="1" applyFont="1" applyFill="1" applyBorder="1" applyAlignment="1" applyProtection="1">
      <alignment horizontal="right" vertical="top" wrapText="1"/>
    </xf>
    <xf numFmtId="49" fontId="0" fillId="0" borderId="11" xfId="1" applyNumberFormat="1" applyFont="1" applyFill="1" applyBorder="1" applyAlignment="1" applyProtection="1">
      <alignment horizontal="left" vertical="top" wrapText="1"/>
    </xf>
    <xf numFmtId="4" fontId="8" fillId="0" borderId="10" xfId="0" applyFont="1" applyBorder="1" applyAlignment="1" applyProtection="1">
      <alignment vertical="top"/>
    </xf>
    <xf numFmtId="4" fontId="7" fillId="0" borderId="7" xfId="0" applyFont="1" applyBorder="1" applyAlignment="1" applyProtection="1">
      <alignment vertical="top"/>
    </xf>
    <xf numFmtId="49" fontId="17" fillId="4" borderId="0" xfId="1" applyNumberFormat="1" applyFont="1" applyFill="1" applyBorder="1" applyAlignment="1" applyProtection="1"/>
    <xf numFmtId="49" fontId="15" fillId="0" borderId="0" xfId="1" applyNumberFormat="1" applyFont="1" applyFill="1" applyBorder="1" applyAlignment="1" applyProtection="1"/>
    <xf numFmtId="49" fontId="14" fillId="0" borderId="2" xfId="1" applyNumberFormat="1" applyFont="1" applyFill="1" applyBorder="1" applyAlignment="1" applyProtection="1"/>
    <xf numFmtId="49" fontId="5" fillId="0" borderId="3" xfId="1" applyNumberFormat="1" applyFont="1" applyFill="1" applyBorder="1" applyAlignment="1" applyProtection="1"/>
    <xf numFmtId="4" fontId="0" fillId="0" borderId="0" xfId="0" applyFont="1" applyAlignment="1" applyProtection="1">
      <alignment horizontal="left" vertical="top"/>
    </xf>
    <xf numFmtId="4" fontId="0" fillId="0" borderId="0" xfId="0" applyAlignment="1" applyProtection="1"/>
    <xf numFmtId="49" fontId="1" fillId="2" borderId="1" xfId="1" applyNumberFormat="1" applyFont="1" applyFill="1" applyBorder="1" applyAlignment="1" applyProtection="1">
      <alignment horizontal="left" vertical="center" wrapText="1"/>
    </xf>
    <xf numFmtId="49" fontId="4" fillId="0" borderId="2" xfId="1" applyNumberFormat="1" applyFont="1" applyFill="1" applyBorder="1" applyAlignment="1" applyProtection="1"/>
    <xf numFmtId="49" fontId="0" fillId="2" borderId="0" xfId="1" applyNumberFormat="1" applyFont="1" applyFill="1" applyBorder="1" applyAlignment="1" applyProtection="1"/>
    <xf numFmtId="49" fontId="9" fillId="0" borderId="0" xfId="1" applyNumberFormat="1" applyFont="1" applyFill="1" applyBorder="1" applyAlignment="1" applyProtection="1"/>
    <xf numFmtId="4" fontId="0" fillId="0" borderId="5" xfId="0" applyBorder="1" applyAlignment="1" applyProtection="1"/>
    <xf numFmtId="4" fontId="0" fillId="0" borderId="6" xfId="0" applyBorder="1" applyAlignment="1" applyProtection="1"/>
    <xf numFmtId="4" fontId="0" fillId="0" borderId="8" xfId="0" applyBorder="1" applyAlignment="1" applyProtection="1"/>
    <xf numFmtId="4" fontId="0" fillId="0" borderId="9" xfId="0" applyBorder="1" applyAlignment="1" applyProtection="1"/>
    <xf numFmtId="4" fontId="0" fillId="0" borderId="3" xfId="0" applyBorder="1" applyAlignment="1" applyProtection="1"/>
    <xf numFmtId="49" fontId="0" fillId="0" borderId="6" xfId="1" applyNumberFormat="1" applyFont="1" applyFill="1" applyBorder="1" applyAlignment="1" applyProtection="1">
      <alignment horizontal="right" vertical="top" wrapText="1"/>
    </xf>
    <xf numFmtId="4" fontId="0" fillId="0" borderId="12" xfId="0" applyBorder="1" applyAlignment="1" applyProtection="1"/>
    <xf numFmtId="4" fontId="0" fillId="0" borderId="2" xfId="0" applyBorder="1" applyAlignment="1" applyProtection="1"/>
    <xf numFmtId="49" fontId="0" fillId="0" borderId="2" xfId="1" applyNumberFormat="1" applyFont="1" applyFill="1" applyBorder="1" applyAlignment="1" applyProtection="1">
      <alignment horizontal="right" vertical="top" wrapText="1"/>
    </xf>
    <xf numFmtId="49" fontId="0" fillId="2" borderId="0" xfId="1" applyNumberFormat="1" applyFont="1" applyFill="1" applyBorder="1" applyAlignment="1" applyProtection="1"/>
    <xf numFmtId="49" fontId="1" fillId="2" borderId="1" xfId="1" applyNumberFormat="1" applyFont="1" applyFill="1" applyBorder="1" applyAlignment="1" applyProtection="1"/>
    <xf numFmtId="3" fontId="0" fillId="0" borderId="0" xfId="0" applyNumberFormat="1" applyAlignment="1" applyProtection="1"/>
    <xf numFmtId="165" fontId="0" fillId="0" borderId="0" xfId="0" applyNumberFormat="1" applyAlignment="1" applyProtection="1"/>
    <xf numFmtId="49" fontId="1" fillId="2" borderId="1" xfId="1" applyNumberFormat="1" applyFont="1" applyFill="1" applyBorder="1" applyAlignment="1" applyProtection="1">
      <alignment horizontal="left" vertical="top" wrapText="1"/>
    </xf>
    <xf numFmtId="166" fontId="0" fillId="0" borderId="0" xfId="0" applyNumberFormat="1" applyAlignment="1" applyProtection="1"/>
    <xf numFmtId="49" fontId="1" fillId="0" borderId="0" xfId="1" applyNumberFormat="1" applyFont="1" applyFill="1" applyBorder="1" applyAlignment="1" applyProtection="1"/>
    <xf numFmtId="49" fontId="9" fillId="0" borderId="0" xfId="1" applyNumberFormat="1" applyFont="1" applyFill="1" applyBorder="1" applyAlignment="1" applyProtection="1"/>
    <xf numFmtId="4" fontId="9" fillId="0" borderId="0" xfId="0" applyFont="1" applyAlignment="1" applyProtection="1"/>
    <xf numFmtId="11" fontId="0" fillId="0" borderId="0" xfId="0" applyNumberFormat="1" applyAlignment="1" applyProtection="1"/>
    <xf numFmtId="4" fontId="0" fillId="0" borderId="0" xfId="0" applyAlignment="1" applyProtection="1">
      <alignment horizontal="left" vertical="top"/>
    </xf>
    <xf numFmtId="3" fontId="0" fillId="4" borderId="0" xfId="0" applyNumberFormat="1" applyFill="1" applyAlignment="1" applyProtection="1"/>
    <xf numFmtId="165" fontId="0" fillId="4" borderId="0" xfId="0" applyNumberFormat="1" applyFill="1" applyAlignment="1" applyProtection="1"/>
    <xf numFmtId="4" fontId="0" fillId="4" borderId="0" xfId="0" applyFill="1" applyAlignment="1" applyProtection="1"/>
    <xf numFmtId="3" fontId="18" fillId="3" borderId="4" xfId="1" applyNumberFormat="1" applyFont="1" applyFill="1" applyBorder="1" applyAlignment="1" applyProtection="1"/>
    <xf numFmtId="0" fontId="0" fillId="0" borderId="0" xfId="0" applyNumberFormat="1" applyAlignment="1" applyProtection="1"/>
    <xf numFmtId="165" fontId="0" fillId="0" borderId="0" xfId="0" applyNumberFormat="1" applyFont="1" applyAlignment="1" applyProtection="1"/>
    <xf numFmtId="4" fontId="0" fillId="0" borderId="13" xfId="0" applyBorder="1" applyAlignment="1" applyProtection="1">
      <alignment horizontal="left" vertical="top"/>
    </xf>
    <xf numFmtId="49" fontId="1" fillId="2" borderId="14" xfId="1" applyNumberFormat="1" applyFont="1" applyFill="1" applyBorder="1" applyAlignment="1" applyProtection="1"/>
    <xf numFmtId="4" fontId="0" fillId="0" borderId="15" xfId="0" applyBorder="1" applyAlignment="1" applyProtection="1"/>
    <xf numFmtId="4" fontId="0" fillId="0" borderId="13" xfId="0" applyBorder="1" applyAlignment="1" applyProtection="1"/>
    <xf numFmtId="11" fontId="0" fillId="0" borderId="15" xfId="0" applyNumberFormat="1" applyBorder="1" applyAlignment="1" applyProtection="1"/>
    <xf numFmtId="11" fontId="0" fillId="0" borderId="13" xfId="0" applyNumberFormat="1" applyBorder="1" applyAlignment="1" applyProtection="1"/>
    <xf numFmtId="49" fontId="1" fillId="2" borderId="16" xfId="1" applyNumberFormat="1" applyFont="1" applyFill="1" applyBorder="1" applyAlignment="1" applyProtection="1"/>
    <xf numFmtId="49" fontId="1" fillId="2" borderId="17" xfId="1" applyNumberFormat="1" applyFont="1" applyFill="1" applyBorder="1" applyAlignment="1" applyProtection="1"/>
    <xf numFmtId="49" fontId="1" fillId="2" borderId="18" xfId="1" applyNumberFormat="1" applyFont="1" applyFill="1" applyBorder="1" applyAlignment="1" applyProtection="1"/>
    <xf numFmtId="49" fontId="1" fillId="0" borderId="0" xfId="1" applyNumberFormat="1" applyFont="1" applyFill="1" applyBorder="1" applyAlignment="1" applyProtection="1"/>
    <xf numFmtId="49" fontId="1" fillId="2" borderId="19" xfId="1" applyNumberFormat="1" applyFont="1" applyFill="1" applyBorder="1" applyAlignment="1" applyProtection="1"/>
    <xf numFmtId="11" fontId="0" fillId="0" borderId="20" xfId="0" applyNumberFormat="1" applyBorder="1" applyAlignment="1" applyProtection="1"/>
    <xf numFmtId="11" fontId="0" fillId="0" borderId="21" xfId="0" applyNumberFormat="1" applyBorder="1" applyAlignment="1" applyProtection="1"/>
    <xf numFmtId="11" fontId="0" fillId="0" borderId="5" xfId="0" applyNumberFormat="1" applyBorder="1" applyAlignment="1" applyProtection="1"/>
    <xf numFmtId="11" fontId="0" fillId="0" borderId="0" xfId="0" applyNumberFormat="1" applyBorder="1" applyAlignment="1" applyProtection="1"/>
    <xf numFmtId="11" fontId="0" fillId="0" borderId="7" xfId="0" applyNumberFormat="1" applyBorder="1" applyAlignment="1" applyProtection="1"/>
    <xf numFmtId="4" fontId="13" fillId="4" borderId="0" xfId="0" applyFont="1" applyFill="1" applyAlignment="1" applyProtection="1">
      <alignment horizontal="center" vertical="center"/>
    </xf>
    <xf numFmtId="11" fontId="0" fillId="0" borderId="8" xfId="0" applyNumberFormat="1" applyBorder="1" applyAlignment="1" applyProtection="1"/>
    <xf numFmtId="11" fontId="0" fillId="0" borderId="22" xfId="0" applyNumberFormat="1" applyBorder="1" applyAlignment="1" applyProtection="1"/>
    <xf numFmtId="49" fontId="13" fillId="4" borderId="0" xfId="0" applyNumberFormat="1" applyFont="1" applyFill="1" applyAlignment="1" applyProtection="1">
      <alignment horizontal="left" vertical="top"/>
    </xf>
    <xf numFmtId="4" fontId="13" fillId="4" borderId="0" xfId="0" applyFont="1" applyFill="1" applyAlignment="1" applyProtection="1">
      <alignment horizontal="center" vertical="top"/>
    </xf>
    <xf numFmtId="49" fontId="13" fillId="4" borderId="0" xfId="0" applyNumberFormat="1" applyFont="1" applyFill="1" applyAlignment="1" applyProtection="1"/>
    <xf numFmtId="49" fontId="1" fillId="2" borderId="23" xfId="1" applyNumberFormat="1" applyFont="1" applyFill="1" applyBorder="1" applyAlignment="1" applyProtection="1"/>
    <xf numFmtId="11" fontId="0" fillId="0" borderId="24" xfId="0" applyNumberFormat="1" applyBorder="1" applyAlignment="1" applyProtection="1"/>
    <xf numFmtId="11" fontId="0" fillId="0" borderId="25" xfId="0" applyNumberFormat="1" applyBorder="1" applyAlignment="1" applyProtection="1"/>
    <xf numFmtId="11" fontId="0" fillId="0" borderId="12" xfId="0" applyNumberFormat="1" applyBorder="1" applyAlignment="1" applyProtection="1"/>
    <xf numFmtId="11" fontId="0" fillId="0" borderId="10" xfId="0" applyNumberFormat="1" applyBorder="1" applyAlignment="1" applyProtection="1"/>
    <xf numFmtId="11" fontId="0" fillId="0" borderId="20" xfId="0" applyNumberFormat="1" applyBorder="1" applyAlignment="1" applyProtection="1">
      <alignment horizontal="left" vertical="top"/>
    </xf>
    <xf numFmtId="11" fontId="0" fillId="0" borderId="26" xfId="0" applyNumberFormat="1" applyBorder="1" applyAlignment="1" applyProtection="1">
      <alignment horizontal="left" vertical="top"/>
    </xf>
    <xf numFmtId="11" fontId="0" fillId="0" borderId="27" xfId="0" applyNumberFormat="1" applyBorder="1" applyAlignment="1" applyProtection="1">
      <alignment horizontal="left" vertical="top"/>
    </xf>
    <xf numFmtId="11" fontId="0" fillId="0" borderId="15" xfId="0" applyNumberFormat="1" applyBorder="1" applyAlignment="1" applyProtection="1">
      <alignment horizontal="left" vertical="top"/>
    </xf>
    <xf numFmtId="11" fontId="0" fillId="0" borderId="5" xfId="0" applyNumberFormat="1" applyBorder="1" applyAlignment="1" applyProtection="1">
      <alignment horizontal="left" vertical="top"/>
    </xf>
    <xf numFmtId="11" fontId="0" fillId="0" borderId="0" xfId="0" applyNumberFormat="1" applyBorder="1" applyAlignment="1" applyProtection="1">
      <alignment horizontal="left" vertical="top"/>
    </xf>
    <xf numFmtId="11" fontId="0" fillId="0" borderId="7" xfId="0" applyNumberFormat="1" applyBorder="1" applyAlignment="1" applyProtection="1">
      <alignment horizontal="left" vertical="top"/>
    </xf>
    <xf numFmtId="11" fontId="0" fillId="0" borderId="8" xfId="0" applyNumberFormat="1" applyBorder="1" applyAlignment="1" applyProtection="1">
      <alignment horizontal="left" vertical="top"/>
    </xf>
    <xf numFmtId="11" fontId="0" fillId="0" borderId="22" xfId="0" applyNumberFormat="1" applyBorder="1" applyAlignment="1" applyProtection="1">
      <alignment horizontal="left" vertical="top"/>
    </xf>
    <xf numFmtId="11" fontId="0" fillId="0" borderId="12" xfId="0" applyNumberFormat="1" applyBorder="1" applyAlignment="1" applyProtection="1">
      <alignment horizontal="left" vertical="top"/>
    </xf>
    <xf numFmtId="11" fontId="0" fillId="0" borderId="10" xfId="0" applyNumberFormat="1" applyBorder="1" applyAlignment="1" applyProtection="1">
      <alignment horizontal="left" vertical="top"/>
    </xf>
    <xf numFmtId="49" fontId="18" fillId="0" borderId="0" xfId="1" applyNumberFormat="1" applyFont="1" applyFill="1" applyBorder="1" applyAlignment="1" applyProtection="1"/>
    <xf numFmtId="49" fontId="18" fillId="0" borderId="0" xfId="1" applyNumberFormat="1" applyFont="1" applyFill="1" applyBorder="1" applyAlignment="1" applyProtection="1">
      <alignment horizontal="left" vertical="top" wrapText="1"/>
    </xf>
    <xf numFmtId="11" fontId="0" fillId="0" borderId="28" xfId="0" applyNumberFormat="1" applyBorder="1" applyAlignment="1" applyProtection="1">
      <alignment horizontal="left" vertical="top"/>
    </xf>
    <xf numFmtId="4" fontId="0" fillId="0" borderId="7" xfId="0" applyBorder="1" applyAlignment="1" applyProtection="1"/>
    <xf numFmtId="4" fontId="0" fillId="0" borderId="22" xfId="0" applyBorder="1" applyAlignment="1" applyProtection="1"/>
    <xf numFmtId="11" fontId="0" fillId="0" borderId="29" xfId="0" applyNumberFormat="1" applyBorder="1" applyAlignment="1" applyProtection="1">
      <alignment horizontal="left" vertical="top"/>
    </xf>
    <xf numFmtId="4" fontId="0" fillId="0" borderId="30" xfId="0" applyBorder="1" applyAlignment="1" applyProtection="1"/>
    <xf numFmtId="4" fontId="0" fillId="0" borderId="31" xfId="0" applyBorder="1" applyAlignment="1" applyProtection="1"/>
    <xf numFmtId="4" fontId="0" fillId="0" borderId="23" xfId="0" applyBorder="1" applyAlignment="1" applyProtection="1"/>
    <xf numFmtId="4" fontId="0" fillId="0" borderId="32" xfId="0" applyBorder="1" applyAlignment="1" applyProtection="1"/>
    <xf numFmtId="4" fontId="0" fillId="0" borderId="28" xfId="0" applyBorder="1" applyAlignment="1" applyProtection="1"/>
    <xf numFmtId="167" fontId="0" fillId="0" borderId="8" xfId="0" applyNumberFormat="1" applyBorder="1" applyAlignment="1" applyProtection="1"/>
    <xf numFmtId="167" fontId="0" fillId="0" borderId="12" xfId="0" applyNumberFormat="1" applyBorder="1" applyAlignment="1" applyProtection="1"/>
    <xf numFmtId="4" fontId="0" fillId="0" borderId="10" xfId="0" applyBorder="1" applyAlignment="1" applyProtection="1"/>
    <xf numFmtId="4" fontId="0" fillId="0" borderId="7" xfId="0" applyBorder="1" applyAlignment="1" applyProtection="1">
      <alignment horizontal="left" vertical="top"/>
    </xf>
    <xf numFmtId="4" fontId="0" fillId="0" borderId="22" xfId="0" applyBorder="1" applyAlignment="1" applyProtection="1">
      <alignment horizontal="left" vertical="top"/>
    </xf>
    <xf numFmtId="4" fontId="0" fillId="0" borderId="30" xfId="0" applyBorder="1" applyAlignment="1" applyProtection="1">
      <alignment horizontal="left" vertical="top"/>
    </xf>
    <xf numFmtId="4" fontId="0" fillId="0" borderId="31" xfId="0" applyBorder="1" applyAlignment="1" applyProtection="1">
      <alignment horizontal="left" vertical="top"/>
    </xf>
    <xf numFmtId="4" fontId="0" fillId="0" borderId="23" xfId="0" applyBorder="1" applyAlignment="1" applyProtection="1">
      <alignment horizontal="left" vertical="top"/>
    </xf>
    <xf numFmtId="4" fontId="0" fillId="0" borderId="32" xfId="0" applyBorder="1" applyAlignment="1" applyProtection="1">
      <alignment horizontal="left" vertical="top"/>
    </xf>
    <xf numFmtId="4" fontId="0" fillId="0" borderId="8" xfId="0" applyBorder="1" applyAlignment="1" applyProtection="1">
      <alignment horizontal="left" vertical="top"/>
    </xf>
    <xf numFmtId="4" fontId="0" fillId="0" borderId="28" xfId="0" applyBorder="1" applyAlignment="1" applyProtection="1">
      <alignment horizontal="left" vertical="top"/>
    </xf>
    <xf numFmtId="167" fontId="0" fillId="0" borderId="8" xfId="0" applyNumberFormat="1" applyBorder="1" applyAlignment="1" applyProtection="1">
      <alignment horizontal="left" vertical="top"/>
    </xf>
    <xf numFmtId="167" fontId="0" fillId="0" borderId="12" xfId="0" applyNumberFormat="1" applyBorder="1" applyAlignment="1" applyProtection="1">
      <alignment horizontal="left" vertical="top"/>
    </xf>
    <xf numFmtId="4" fontId="0" fillId="0" borderId="10" xfId="0" applyBorder="1" applyAlignment="1" applyProtection="1">
      <alignment horizontal="left" vertical="top"/>
    </xf>
    <xf numFmtId="4" fontId="0" fillId="0" borderId="26" xfId="0" applyBorder="1" applyAlignment="1" applyProtection="1">
      <alignment horizontal="left" vertical="top"/>
    </xf>
    <xf numFmtId="4" fontId="0" fillId="0" borderId="27" xfId="0" applyFont="1" applyBorder="1" applyAlignment="1" applyProtection="1">
      <alignment horizontal="left" vertical="top"/>
    </xf>
    <xf numFmtId="4" fontId="0" fillId="0" borderId="33" xfId="0" applyBorder="1" applyAlignment="1" applyProtection="1">
      <alignment horizontal="left" vertical="top"/>
    </xf>
    <xf numFmtId="4" fontId="0" fillId="0" borderId="15" xfId="0" applyBorder="1" applyAlignment="1" applyProtection="1">
      <alignment horizontal="left" vertical="top"/>
    </xf>
    <xf numFmtId="4" fontId="15" fillId="0" borderId="0" xfId="0" applyFont="1" applyAlignment="1" applyProtection="1"/>
    <xf numFmtId="11" fontId="0" fillId="0" borderId="5" xfId="0" applyNumberFormat="1" applyBorder="1" applyAlignment="1" applyProtection="1">
      <alignment horizontal="right" vertical="top"/>
    </xf>
    <xf numFmtId="11" fontId="0" fillId="0" borderId="0" xfId="0" applyNumberFormat="1" applyBorder="1" applyAlignment="1" applyProtection="1">
      <alignment horizontal="right" vertical="top"/>
    </xf>
    <xf numFmtId="11" fontId="0" fillId="0" borderId="28" xfId="0" applyNumberFormat="1" applyBorder="1" applyAlignment="1" applyProtection="1">
      <alignment horizontal="right" vertical="top"/>
    </xf>
    <xf numFmtId="11" fontId="0" fillId="0" borderId="0" xfId="0" applyNumberFormat="1" applyAlignment="1" applyProtection="1">
      <alignment horizontal="right" vertical="top"/>
    </xf>
    <xf numFmtId="11" fontId="0" fillId="0" borderId="7" xfId="0" applyNumberFormat="1" applyBorder="1" applyAlignment="1" applyProtection="1">
      <alignment horizontal="right" vertical="top"/>
    </xf>
    <xf numFmtId="11" fontId="0" fillId="0" borderId="8" xfId="0" applyNumberFormat="1" applyBorder="1" applyAlignment="1" applyProtection="1">
      <alignment horizontal="right" vertical="top"/>
    </xf>
    <xf numFmtId="11" fontId="0" fillId="0" borderId="22" xfId="0" applyNumberFormat="1" applyBorder="1" applyAlignment="1" applyProtection="1">
      <alignment horizontal="right" vertical="top"/>
    </xf>
    <xf numFmtId="11" fontId="0" fillId="0" borderId="29" xfId="0" applyNumberFormat="1" applyBorder="1" applyAlignment="1" applyProtection="1">
      <alignment horizontal="right" vertical="top"/>
    </xf>
    <xf numFmtId="11" fontId="0" fillId="0" borderId="30" xfId="0" applyNumberFormat="1" applyBorder="1" applyAlignment="1" applyProtection="1">
      <alignment horizontal="right" vertical="top"/>
    </xf>
    <xf numFmtId="11" fontId="0" fillId="0" borderId="31" xfId="0" applyNumberFormat="1" applyBorder="1" applyAlignment="1" applyProtection="1">
      <alignment horizontal="right" vertical="top"/>
    </xf>
    <xf numFmtId="11" fontId="0" fillId="0" borderId="23" xfId="0" applyNumberFormat="1" applyBorder="1" applyAlignment="1" applyProtection="1">
      <alignment horizontal="right" vertical="top"/>
    </xf>
    <xf numFmtId="11" fontId="0" fillId="0" borderId="32" xfId="0" applyNumberFormat="1" applyBorder="1" applyAlignment="1" applyProtection="1">
      <alignment horizontal="right" vertical="top"/>
    </xf>
    <xf numFmtId="11" fontId="0" fillId="0" borderId="8" xfId="0" applyNumberFormat="1" applyBorder="1" applyAlignment="1" applyProtection="1">
      <alignment horizontal="right" vertical="top"/>
    </xf>
    <xf numFmtId="11" fontId="0" fillId="0" borderId="28" xfId="0" applyNumberFormat="1" applyBorder="1" applyAlignment="1" applyProtection="1">
      <alignment horizontal="right" vertical="top"/>
    </xf>
    <xf numFmtId="11" fontId="0" fillId="0" borderId="12" xfId="0" applyNumberFormat="1" applyBorder="1" applyAlignment="1" applyProtection="1">
      <alignment horizontal="right" vertical="top"/>
    </xf>
    <xf numFmtId="11" fontId="0" fillId="0" borderId="10" xfId="0" applyNumberFormat="1" applyBorder="1" applyAlignment="1" applyProtection="1">
      <alignment horizontal="right" vertical="top"/>
    </xf>
    <xf numFmtId="11" fontId="15" fillId="0" borderId="0" xfId="0" applyNumberFormat="1" applyFont="1" applyBorder="1" applyAlignment="1" applyProtection="1">
      <alignment horizontal="left" vertical="top"/>
    </xf>
    <xf numFmtId="11" fontId="0" fillId="0" borderId="26" xfId="0" applyNumberFormat="1" applyBorder="1" applyAlignment="1" applyProtection="1">
      <alignment horizontal="right" vertical="top"/>
    </xf>
    <xf numFmtId="11" fontId="0" fillId="0" borderId="27" xfId="0" applyNumberFormat="1" applyBorder="1" applyAlignment="1" applyProtection="1">
      <alignment horizontal="right" vertical="top"/>
    </xf>
    <xf numFmtId="11" fontId="0" fillId="0" borderId="33" xfId="0" applyNumberFormat="1" applyBorder="1" applyAlignment="1" applyProtection="1">
      <alignment horizontal="right" vertical="top"/>
    </xf>
    <xf numFmtId="11" fontId="0" fillId="0" borderId="15" xfId="0" applyNumberFormat="1" applyBorder="1" applyAlignment="1" applyProtection="1">
      <alignment horizontal="right" vertical="top"/>
    </xf>
    <xf numFmtId="49" fontId="19" fillId="0" borderId="0" xfId="2" applyFill="1" applyBorder="1">
      <alignment horizontal="left" vertical="top" wrapText="1"/>
    </xf>
    <xf numFmtId="49" fontId="20" fillId="0" borderId="0" xfId="3">
      <alignment horizontal="left" vertical="top" wrapText="1"/>
    </xf>
    <xf numFmtId="49" fontId="0" fillId="0" borderId="0" xfId="2" applyFont="1" applyFill="1" applyBorder="1">
      <alignment horizontal="left" vertical="top" wrapText="1"/>
    </xf>
    <xf numFmtId="49" fontId="21" fillId="0" borderId="0" xfId="2" applyFont="1" applyFill="1" applyBorder="1">
      <alignment horizontal="left" vertical="top" wrapText="1"/>
    </xf>
    <xf numFmtId="49" fontId="20" fillId="0" borderId="0" xfId="3" applyFill="1" applyBorder="1">
      <alignment horizontal="left" vertical="top" wrapText="1"/>
    </xf>
    <xf numFmtId="49" fontId="19" fillId="0" borderId="34" xfId="2" applyFill="1" applyBorder="1">
      <alignment horizontal="left" vertical="top" wrapText="1"/>
    </xf>
  </cellXfs>
  <cellStyles count="4">
    <cellStyle name="Comment" xfId="3"/>
    <cellStyle name="Normal" xfId="0" builtinId="0"/>
    <cellStyle name="TableStyleLight1" xfId="1"/>
    <cellStyle name="Text"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AE00"/>
      <rgbColor rgb="00000080"/>
      <rgbColor rgb="00666600"/>
      <rgbColor rgb="00800080"/>
      <rgbColor rgb="00008080"/>
      <rgbColor rgb="00CCCCCC"/>
      <rgbColor rgb="00808080"/>
      <rgbColor rgb="009999FF"/>
      <rgbColor rgb="00993366"/>
      <rgbColor rgb="00FFF6D6"/>
      <rgbColor rgb="00DBED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A5FFC0"/>
      <rgbColor rgb="00FFFF99"/>
      <rgbColor rgb="0099CCFF"/>
      <rgbColor rgb="00FF99CC"/>
      <rgbColor rgb="00CC99FF"/>
      <rgbColor rgb="00FFBFBF"/>
      <rgbColor rgb="003366FF"/>
      <rgbColor rgb="0033CCCC"/>
      <rgbColor rgb="0099CC00"/>
      <rgbColor rgb="00FFCC00"/>
      <rgbColor rgb="00FF9900"/>
      <rgbColor rgb="00FF6600"/>
      <rgbColor rgb="00666699"/>
      <rgbColor rgb="00969696"/>
      <rgbColor rgb="00003366"/>
      <rgbColor rgb="00339966"/>
      <rgbColor rgb="0011471E"/>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2</xdr:row>
      <xdr:rowOff>234720</xdr:rowOff>
    </xdr:to>
    <xdr:pic>
      <xdr:nvPicPr>
        <xdr:cNvPr id="2" name="Graphics 1"/>
        <xdr:cNvPicPr/>
      </xdr:nvPicPr>
      <xdr:blipFill>
        <a:blip xmlns:r="http://schemas.openxmlformats.org/officeDocument/2006/relationships" r:embed="rId1"/>
        <a:stretch>
          <a:fillRect/>
        </a:stretch>
      </xdr:blipFill>
      <xdr:spPr>
        <a:xfrm>
          <a:off x="0" y="0"/>
          <a:ext cx="1427760" cy="8625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37080</xdr:rowOff>
    </xdr:to>
    <xdr:pic>
      <xdr:nvPicPr>
        <xdr:cNvPr id="9" name="Graphics 1"/>
        <xdr:cNvPicPr/>
      </xdr:nvPicPr>
      <xdr:blipFill>
        <a:blip xmlns:r="http://schemas.openxmlformats.org/officeDocument/2006/relationships" r:embed="rId1"/>
        <a:stretch>
          <a:fillRect/>
        </a:stretch>
      </xdr:blipFill>
      <xdr:spPr>
        <a:xfrm>
          <a:off x="0" y="0"/>
          <a:ext cx="1427760" cy="8794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37080</xdr:rowOff>
    </xdr:to>
    <xdr:pic>
      <xdr:nvPicPr>
        <xdr:cNvPr id="10" name="Graphics 1"/>
        <xdr:cNvPicPr/>
      </xdr:nvPicPr>
      <xdr:blipFill>
        <a:blip xmlns:r="http://schemas.openxmlformats.org/officeDocument/2006/relationships" r:embed="rId1"/>
        <a:stretch>
          <a:fillRect/>
        </a:stretch>
      </xdr:blipFill>
      <xdr:spPr>
        <a:xfrm>
          <a:off x="0" y="0"/>
          <a:ext cx="1427760" cy="8794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611210</xdr:colOff>
      <xdr:row>3</xdr:row>
      <xdr:rowOff>37800</xdr:rowOff>
    </xdr:to>
    <xdr:pic>
      <xdr:nvPicPr>
        <xdr:cNvPr id="11" name="Graphics 1"/>
        <xdr:cNvPicPr/>
      </xdr:nvPicPr>
      <xdr:blipFill>
        <a:blip xmlns:r="http://schemas.openxmlformats.org/officeDocument/2006/relationships" r:embed="rId1"/>
        <a:stretch>
          <a:fillRect/>
        </a:stretch>
      </xdr:blipFill>
      <xdr:spPr>
        <a:xfrm>
          <a:off x="0" y="0"/>
          <a:ext cx="1482120" cy="88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36720</xdr:rowOff>
    </xdr:to>
    <xdr:pic>
      <xdr:nvPicPr>
        <xdr:cNvPr id="2" name="Graphics 1"/>
        <xdr:cNvPicPr/>
      </xdr:nvPicPr>
      <xdr:blipFill>
        <a:blip xmlns:r="http://schemas.openxmlformats.org/officeDocument/2006/relationships" r:embed="rId1"/>
        <a:stretch>
          <a:fillRect/>
        </a:stretch>
      </xdr:blipFill>
      <xdr:spPr>
        <a:xfrm>
          <a:off x="0" y="0"/>
          <a:ext cx="1650600" cy="78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37080</xdr:rowOff>
    </xdr:to>
    <xdr:pic>
      <xdr:nvPicPr>
        <xdr:cNvPr id="2" name="Graphics 1"/>
        <xdr:cNvPicPr/>
      </xdr:nvPicPr>
      <xdr:blipFill>
        <a:blip xmlns:r="http://schemas.openxmlformats.org/officeDocument/2006/relationships" r:embed="rId1"/>
        <a:stretch>
          <a:fillRect/>
        </a:stretch>
      </xdr:blipFill>
      <xdr:spPr>
        <a:xfrm>
          <a:off x="0" y="0"/>
          <a:ext cx="1427760" cy="8794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147960</xdr:colOff>
      <xdr:row>3</xdr:row>
      <xdr:rowOff>37080</xdr:rowOff>
    </xdr:to>
    <xdr:pic>
      <xdr:nvPicPr>
        <xdr:cNvPr id="3" name="Graphics 1"/>
        <xdr:cNvPicPr/>
      </xdr:nvPicPr>
      <xdr:blipFill>
        <a:blip xmlns:r="http://schemas.openxmlformats.org/officeDocument/2006/relationships" r:embed="rId1"/>
        <a:stretch>
          <a:fillRect/>
        </a:stretch>
      </xdr:blipFill>
      <xdr:spPr>
        <a:xfrm>
          <a:off x="0" y="0"/>
          <a:ext cx="1677960" cy="8794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147960</xdr:colOff>
      <xdr:row>3</xdr:row>
      <xdr:rowOff>36720</xdr:rowOff>
    </xdr:to>
    <xdr:pic>
      <xdr:nvPicPr>
        <xdr:cNvPr id="4" name="Graphics 1"/>
        <xdr:cNvPicPr/>
      </xdr:nvPicPr>
      <xdr:blipFill>
        <a:blip xmlns:r="http://schemas.openxmlformats.org/officeDocument/2006/relationships" r:embed="rId1"/>
        <a:stretch>
          <a:fillRect/>
        </a:stretch>
      </xdr:blipFill>
      <xdr:spPr>
        <a:xfrm>
          <a:off x="0" y="0"/>
          <a:ext cx="1932120" cy="821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37080</xdr:rowOff>
    </xdr:to>
    <xdr:pic>
      <xdr:nvPicPr>
        <xdr:cNvPr id="5" name="Graphics 1"/>
        <xdr:cNvPicPr/>
      </xdr:nvPicPr>
      <xdr:blipFill>
        <a:blip xmlns:r="http://schemas.openxmlformats.org/officeDocument/2006/relationships" r:embed="rId1"/>
        <a:stretch>
          <a:fillRect/>
        </a:stretch>
      </xdr:blipFill>
      <xdr:spPr>
        <a:xfrm>
          <a:off x="0" y="0"/>
          <a:ext cx="1427760" cy="8794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36720</xdr:rowOff>
    </xdr:to>
    <xdr:pic>
      <xdr:nvPicPr>
        <xdr:cNvPr id="6" name="Graphics 1"/>
        <xdr:cNvPicPr/>
      </xdr:nvPicPr>
      <xdr:blipFill>
        <a:blip xmlns:r="http://schemas.openxmlformats.org/officeDocument/2006/relationships" r:embed="rId1"/>
        <a:stretch>
          <a:fillRect/>
        </a:stretch>
      </xdr:blipFill>
      <xdr:spPr>
        <a:xfrm>
          <a:off x="0" y="0"/>
          <a:ext cx="1427760" cy="8596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73516</xdr:colOff>
      <xdr:row>3</xdr:row>
      <xdr:rowOff>37080</xdr:rowOff>
    </xdr:to>
    <xdr:pic>
      <xdr:nvPicPr>
        <xdr:cNvPr id="7" name="Graphics 1"/>
        <xdr:cNvPicPr/>
      </xdr:nvPicPr>
      <xdr:blipFill>
        <a:blip xmlns:r="http://schemas.openxmlformats.org/officeDocument/2006/relationships" r:embed="rId1"/>
        <a:stretch>
          <a:fillRect/>
        </a:stretch>
      </xdr:blipFill>
      <xdr:spPr>
        <a:xfrm>
          <a:off x="0" y="0"/>
          <a:ext cx="1650600" cy="879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147600</xdr:colOff>
      <xdr:row>3</xdr:row>
      <xdr:rowOff>37080</xdr:rowOff>
    </xdr:to>
    <xdr:pic>
      <xdr:nvPicPr>
        <xdr:cNvPr id="8" name="Graphics 1"/>
        <xdr:cNvPicPr/>
      </xdr:nvPicPr>
      <xdr:blipFill>
        <a:blip xmlns:r="http://schemas.openxmlformats.org/officeDocument/2006/relationships" r:embed="rId1"/>
        <a:stretch>
          <a:fillRect/>
        </a:stretch>
      </xdr:blipFill>
      <xdr:spPr>
        <a:xfrm>
          <a:off x="0" y="0"/>
          <a:ext cx="1650600" cy="879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reqSimple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ydrodata"/>
      <sheetName val="control.in"/>
      <sheetName val="seaenv.in"/>
      <sheetName val="data.in"/>
      <sheetName val="forces.in"/>
      <sheetName val="bodies.in"/>
      <sheetName val="Calcs - Motion Model"/>
      <sheetName val="Calcs - Force summation"/>
      <sheetName val="Calcs - Derivative Summation"/>
      <sheetName val="Calcs - Body Summation"/>
      <sheetName val="Calcs - Dynamic Solution"/>
    </sheetNames>
    <sheetDataSet>
      <sheetData sheetId="0"/>
      <sheetData sheetId="1"/>
      <sheetData sheetId="2">
        <row r="14">
          <cell r="A14">
            <v>1</v>
          </cell>
          <cell r="B14">
            <v>1E-3</v>
          </cell>
        </row>
        <row r="15">
          <cell r="A15">
            <v>2</v>
          </cell>
          <cell r="B15">
            <v>0.159</v>
          </cell>
        </row>
        <row r="16">
          <cell r="A16">
            <v>3</v>
          </cell>
          <cell r="B16">
            <v>0.317</v>
          </cell>
        </row>
        <row r="17">
          <cell r="A17">
            <v>4</v>
          </cell>
          <cell r="B17">
            <v>0.47499999999999998</v>
          </cell>
        </row>
        <row r="18">
          <cell r="A18">
            <v>5</v>
          </cell>
          <cell r="B18">
            <v>0.63200000000000001</v>
          </cell>
        </row>
        <row r="19">
          <cell r="A19">
            <v>6</v>
          </cell>
          <cell r="B19">
            <v>0.79</v>
          </cell>
        </row>
        <row r="20">
          <cell r="A20">
            <v>7</v>
          </cell>
          <cell r="B20">
            <v>0.94799999999999995</v>
          </cell>
        </row>
        <row r="21">
          <cell r="A21">
            <v>8</v>
          </cell>
          <cell r="B21">
            <v>1.1060000000000001</v>
          </cell>
        </row>
        <row r="22">
          <cell r="A22">
            <v>9</v>
          </cell>
          <cell r="B22">
            <v>1.264</v>
          </cell>
        </row>
        <row r="23">
          <cell r="A23">
            <v>10</v>
          </cell>
          <cell r="B23">
            <v>1.4219999999999999</v>
          </cell>
        </row>
        <row r="24">
          <cell r="A24">
            <v>11</v>
          </cell>
          <cell r="B24">
            <v>1.579</v>
          </cell>
        </row>
        <row r="25">
          <cell r="A25">
            <v>12</v>
          </cell>
          <cell r="B25">
            <v>1.7370000000000001</v>
          </cell>
        </row>
        <row r="26">
          <cell r="A26">
            <v>13</v>
          </cell>
          <cell r="B26">
            <v>1.895</v>
          </cell>
        </row>
        <row r="27">
          <cell r="A27">
            <v>14</v>
          </cell>
          <cell r="B27">
            <v>2.0529999999999999</v>
          </cell>
        </row>
        <row r="28">
          <cell r="A28">
            <v>15</v>
          </cell>
          <cell r="B28">
            <v>2.2109999999999999</v>
          </cell>
        </row>
        <row r="29">
          <cell r="A29">
            <v>16</v>
          </cell>
          <cell r="B29">
            <v>2.3690000000000002</v>
          </cell>
        </row>
        <row r="30">
          <cell r="A30">
            <v>17</v>
          </cell>
          <cell r="B30">
            <v>2.5259999999999998</v>
          </cell>
        </row>
        <row r="31">
          <cell r="A31">
            <v>18</v>
          </cell>
          <cell r="B31">
            <v>2.6840000000000002</v>
          </cell>
        </row>
        <row r="32">
          <cell r="A32">
            <v>19</v>
          </cell>
          <cell r="B32">
            <v>2.8420000000000001</v>
          </cell>
        </row>
        <row r="33">
          <cell r="A33">
            <v>20</v>
          </cell>
          <cell r="B33">
            <v>3</v>
          </cell>
        </row>
        <row r="70">
          <cell r="G70">
            <v>2</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90" zoomScaleNormal="90" zoomScalePageLayoutView="179" workbookViewId="0">
      <selection activeCell="F16" sqref="F16"/>
    </sheetView>
  </sheetViews>
  <sheetFormatPr defaultRowHeight="15" x14ac:dyDescent="0.25"/>
  <cols>
    <col min="1" max="18" width="6.625"/>
    <col min="19" max="1025" width="8.375"/>
  </cols>
  <sheetData>
    <row r="1" spans="1:11" ht="25.5" x14ac:dyDescent="0.25">
      <c r="A1" s="23"/>
      <c r="B1" s="24"/>
      <c r="C1" s="24"/>
      <c r="D1" s="12" t="s">
        <v>0</v>
      </c>
      <c r="E1" s="12"/>
      <c r="F1" s="12"/>
      <c r="G1" s="12"/>
      <c r="H1" s="12"/>
      <c r="I1" s="12"/>
      <c r="J1" s="12"/>
      <c r="K1" s="25"/>
    </row>
    <row r="2" spans="1:11" ht="25.35" customHeight="1" x14ac:dyDescent="0.25">
      <c r="A2" s="26"/>
      <c r="B2" s="27"/>
      <c r="D2" s="11" t="s">
        <v>1</v>
      </c>
      <c r="E2" s="11"/>
      <c r="F2" s="11"/>
      <c r="G2" s="11"/>
      <c r="H2" s="11"/>
      <c r="I2" s="11"/>
      <c r="J2" s="11"/>
      <c r="K2" s="25"/>
    </row>
    <row r="3" spans="1:11" ht="20.100000000000001" customHeight="1" x14ac:dyDescent="0.25">
      <c r="A3" s="23"/>
      <c r="B3" s="24"/>
      <c r="C3" s="24"/>
      <c r="D3" s="10" t="s">
        <v>2</v>
      </c>
      <c r="E3" s="10"/>
      <c r="F3" s="10"/>
      <c r="G3" s="10"/>
      <c r="H3" s="28" t="s">
        <v>3</v>
      </c>
      <c r="I3" s="9">
        <v>1</v>
      </c>
      <c r="J3" s="9"/>
    </row>
    <row r="4" spans="1:11" ht="15.75" x14ac:dyDescent="0.25">
      <c r="A4" s="29"/>
      <c r="B4" s="30"/>
      <c r="C4" s="30"/>
      <c r="D4" s="10"/>
      <c r="E4" s="10"/>
      <c r="F4" s="10"/>
      <c r="G4" s="10"/>
      <c r="H4" s="31" t="s">
        <v>4</v>
      </c>
      <c r="I4" s="8">
        <v>41385</v>
      </c>
      <c r="J4" s="8"/>
    </row>
    <row r="7" spans="1:11" ht="29.85" customHeight="1" x14ac:dyDescent="0.4">
      <c r="A7" s="7" t="s">
        <v>5</v>
      </c>
      <c r="B7" s="7"/>
      <c r="C7" s="7"/>
      <c r="D7" s="7"/>
      <c r="E7" s="7"/>
      <c r="F7" s="7"/>
      <c r="G7" s="7"/>
      <c r="H7" s="7"/>
      <c r="I7" s="7"/>
      <c r="J7" s="7"/>
    </row>
    <row r="8" spans="1:11" ht="72.400000000000006" customHeight="1" x14ac:dyDescent="0.25">
      <c r="A8" s="138" t="s">
        <v>6</v>
      </c>
      <c r="B8" s="138"/>
      <c r="C8" s="138"/>
      <c r="D8" s="138"/>
      <c r="E8" s="138"/>
      <c r="F8" s="138"/>
      <c r="G8" s="138"/>
      <c r="H8" s="138"/>
      <c r="I8" s="138"/>
      <c r="J8" s="138"/>
    </row>
    <row r="9" spans="1:11" ht="72.400000000000006" customHeight="1" x14ac:dyDescent="0.25">
      <c r="A9" s="138" t="s">
        <v>7</v>
      </c>
      <c r="B9" s="138"/>
      <c r="C9" s="138"/>
      <c r="D9" s="138"/>
      <c r="E9" s="138"/>
      <c r="F9" s="138"/>
      <c r="G9" s="138"/>
      <c r="H9" s="138"/>
      <c r="I9" s="138"/>
      <c r="J9" s="138"/>
    </row>
    <row r="10" spans="1:11" ht="29.85" customHeight="1" x14ac:dyDescent="0.25">
      <c r="A10" s="138" t="s">
        <v>8</v>
      </c>
      <c r="B10" s="138"/>
      <c r="C10" s="138"/>
      <c r="D10" s="138"/>
      <c r="E10" s="138"/>
      <c r="F10" s="138"/>
      <c r="G10" s="138"/>
      <c r="H10" s="138"/>
      <c r="I10" s="138"/>
      <c r="J10" s="138"/>
    </row>
    <row r="11" spans="1:11" ht="15.75" x14ac:dyDescent="0.25"/>
  </sheetData>
  <mergeCells count="9">
    <mergeCell ref="A7:J7"/>
    <mergeCell ref="A8:J8"/>
    <mergeCell ref="A9:J9"/>
    <mergeCell ref="A10:J10"/>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useFirstPageNumber="1"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topLeftCell="A163" zoomScale="90" zoomScaleNormal="90" zoomScalePageLayoutView="179" workbookViewId="0">
      <selection activeCell="L187" sqref="L187"/>
    </sheetView>
  </sheetViews>
  <sheetFormatPr defaultRowHeight="15" x14ac:dyDescent="0.25"/>
  <cols>
    <col min="1" max="18" width="6.625"/>
    <col min="19"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360</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72.400000000000006" customHeight="1" x14ac:dyDescent="0.25">
      <c r="A8" s="138" t="s">
        <v>361</v>
      </c>
      <c r="B8" s="138"/>
      <c r="C8" s="138"/>
      <c r="D8" s="138"/>
      <c r="E8" s="138"/>
      <c r="F8" s="138"/>
      <c r="G8" s="138"/>
      <c r="H8" s="138"/>
      <c r="I8" s="138"/>
      <c r="J8" s="138"/>
    </row>
    <row r="9" spans="1:10" ht="15.6" customHeight="1" x14ac:dyDescent="0.25">
      <c r="A9" s="34">
        <v>1</v>
      </c>
      <c r="B9" s="1" t="s">
        <v>329</v>
      </c>
      <c r="C9" s="1"/>
      <c r="D9" s="1"/>
      <c r="E9" s="87"/>
    </row>
    <row r="10" spans="1:10" ht="15.6" customHeight="1" x14ac:dyDescent="0.25">
      <c r="A10" s="34">
        <v>2</v>
      </c>
      <c r="B10" s="1" t="s">
        <v>330</v>
      </c>
      <c r="C10" s="1"/>
      <c r="D10" s="1"/>
      <c r="E10" s="87"/>
    </row>
    <row r="11" spans="1:10" ht="15.6" customHeight="1" x14ac:dyDescent="0.25">
      <c r="A11" s="34">
        <v>3</v>
      </c>
      <c r="B11" s="1" t="s">
        <v>331</v>
      </c>
      <c r="C11" s="1"/>
      <c r="D11" s="1"/>
      <c r="E11" s="87"/>
    </row>
    <row r="12" spans="1:10" ht="15.6" customHeight="1" x14ac:dyDescent="0.25">
      <c r="A12" s="34">
        <v>4</v>
      </c>
      <c r="B12" s="1" t="s">
        <v>332</v>
      </c>
      <c r="C12" s="1"/>
      <c r="D12" s="1"/>
      <c r="E12" s="1"/>
    </row>
    <row r="13" spans="1:10" ht="15.75" x14ac:dyDescent="0.25">
      <c r="A13" s="34">
        <v>5</v>
      </c>
      <c r="B13" s="1" t="s">
        <v>333</v>
      </c>
      <c r="C13" s="1"/>
      <c r="D13" s="1"/>
      <c r="E13" s="1"/>
    </row>
    <row r="14" spans="1:10" ht="15.6" customHeight="1" x14ac:dyDescent="0.25">
      <c r="A14" s="34">
        <v>6</v>
      </c>
      <c r="B14" s="1" t="s">
        <v>334</v>
      </c>
      <c r="C14" s="1"/>
      <c r="D14" s="1"/>
      <c r="E14" s="87"/>
    </row>
    <row r="15" spans="1:10" ht="15.6" customHeight="1" x14ac:dyDescent="0.25">
      <c r="A15" s="34">
        <v>7</v>
      </c>
      <c r="B15" s="1" t="s">
        <v>335</v>
      </c>
      <c r="C15" s="1"/>
      <c r="D15" s="1"/>
      <c r="E15" s="1"/>
    </row>
    <row r="16" spans="1:10" ht="15.75" x14ac:dyDescent="0.25">
      <c r="A16" s="34"/>
      <c r="B16" s="88"/>
      <c r="C16" s="87"/>
      <c r="D16" s="87"/>
      <c r="E16" s="87"/>
    </row>
    <row r="17" spans="1:10" ht="29.85" customHeight="1" x14ac:dyDescent="0.25">
      <c r="A17" s="138" t="s">
        <v>362</v>
      </c>
      <c r="B17" s="138"/>
      <c r="C17" s="138"/>
      <c r="D17" s="138"/>
      <c r="E17" s="138"/>
      <c r="F17" s="138"/>
      <c r="G17" s="138"/>
      <c r="H17" s="138"/>
      <c r="I17" s="138"/>
      <c r="J17" s="138"/>
    </row>
    <row r="18" spans="1:10" ht="15.75" x14ac:dyDescent="0.25">
      <c r="A18" s="87"/>
      <c r="B18" s="88"/>
      <c r="C18" s="87"/>
      <c r="D18" s="87"/>
      <c r="E18" s="87"/>
    </row>
    <row r="19" spans="1:10" ht="15.75" x14ac:dyDescent="0.25">
      <c r="A19" s="87"/>
      <c r="B19" s="88"/>
      <c r="C19" s="87"/>
      <c r="D19" s="87"/>
      <c r="E19" s="87"/>
    </row>
    <row r="22" spans="1:10" ht="15.75" x14ac:dyDescent="0.25">
      <c r="A22" t="s">
        <v>363</v>
      </c>
    </row>
    <row r="23" spans="1:10" ht="15.6" customHeight="1" x14ac:dyDescent="0.25">
      <c r="B23" s="87" t="s">
        <v>364</v>
      </c>
      <c r="C23" s="6" t="s">
        <v>365</v>
      </c>
      <c r="D23" s="6"/>
      <c r="E23" s="6"/>
      <c r="F23" s="6"/>
      <c r="G23" s="6"/>
      <c r="H23" s="6"/>
      <c r="I23" s="6"/>
      <c r="J23" s="6"/>
    </row>
    <row r="24" spans="1:10" ht="15.6" customHeight="1" x14ac:dyDescent="0.25">
      <c r="B24" s="87" t="s">
        <v>366</v>
      </c>
      <c r="C24" s="6" t="s">
        <v>367</v>
      </c>
      <c r="D24" s="6"/>
      <c r="E24" s="6"/>
      <c r="F24" s="6"/>
      <c r="G24" s="6"/>
      <c r="H24" s="6"/>
      <c r="I24" s="6"/>
      <c r="J24" s="6"/>
    </row>
    <row r="25" spans="1:10" ht="15.6" customHeight="1" x14ac:dyDescent="0.25">
      <c r="B25" s="87" t="s">
        <v>368</v>
      </c>
      <c r="C25" s="6" t="s">
        <v>369</v>
      </c>
      <c r="D25" s="6"/>
      <c r="E25" s="6"/>
      <c r="F25" s="6"/>
      <c r="G25" s="6"/>
      <c r="H25" s="6"/>
      <c r="I25" s="6"/>
      <c r="J25" s="6"/>
    </row>
    <row r="28" spans="1:10" ht="29.85" customHeight="1" x14ac:dyDescent="0.4">
      <c r="A28" s="7" t="s">
        <v>337</v>
      </c>
      <c r="B28" s="7"/>
      <c r="C28" s="7"/>
      <c r="D28" s="7"/>
      <c r="E28" s="7"/>
      <c r="F28" s="7"/>
      <c r="G28" s="7"/>
      <c r="H28" s="7"/>
      <c r="I28" s="7"/>
      <c r="J28" s="7"/>
    </row>
    <row r="29" spans="1:10" ht="15.6" customHeight="1" x14ac:dyDescent="0.25">
      <c r="A29" s="6" t="s">
        <v>338</v>
      </c>
      <c r="B29" s="6"/>
      <c r="C29" s="6"/>
      <c r="D29" s="6"/>
      <c r="E29" s="6"/>
      <c r="F29" s="6"/>
      <c r="G29" s="6"/>
      <c r="H29" s="6"/>
      <c r="I29" s="6"/>
      <c r="J29" s="6"/>
    </row>
    <row r="31" spans="1:10" ht="24.6" customHeight="1" x14ac:dyDescent="0.35">
      <c r="A31" s="5" t="s">
        <v>339</v>
      </c>
      <c r="B31" s="5"/>
      <c r="C31" s="5"/>
      <c r="D31" s="5"/>
      <c r="E31" s="5"/>
      <c r="F31" s="5"/>
      <c r="G31" s="5"/>
      <c r="H31" s="5"/>
      <c r="I31" s="5"/>
      <c r="J31" s="5"/>
    </row>
    <row r="32" spans="1:10" ht="15.75" x14ac:dyDescent="0.25">
      <c r="A32" s="17" t="s">
        <v>370</v>
      </c>
      <c r="B32" s="17"/>
      <c r="C32" s="17"/>
      <c r="E32" s="35">
        <f>freq</f>
        <v>0.159</v>
      </c>
      <c r="F32" s="38" t="s">
        <v>16</v>
      </c>
    </row>
    <row r="33" spans="1:10" ht="15.75" x14ac:dyDescent="0.25">
      <c r="A33" s="58"/>
      <c r="B33" s="58"/>
      <c r="C33" s="58"/>
      <c r="D33" s="58"/>
      <c r="E33" s="58"/>
      <c r="F33" s="58"/>
      <c r="G33" s="58"/>
    </row>
    <row r="34" spans="1:10" ht="15.75" x14ac:dyDescent="0.25">
      <c r="A34" s="58"/>
      <c r="B34" s="80" t="str">
        <f>IMSUM('Calcs - Force summation'!Q28)</f>
        <v>-14254.0092629999-9.95344996303357E-11i</v>
      </c>
      <c r="C34" s="81" t="str">
        <f>IMSUM('Calcs - Force summation'!R28)</f>
        <v>0</v>
      </c>
      <c r="D34" s="81" t="str">
        <f>IMSUM('Calcs - Force summation'!S28)</f>
        <v>0</v>
      </c>
      <c r="E34" s="81" t="str">
        <f>IMSUM('Calcs - Force summation'!T28)</f>
        <v>0.126404999999999+8.82675056093275E-16i</v>
      </c>
      <c r="F34" s="81" t="str">
        <f>IMSUM('Calcs - Force summation'!U28)</f>
        <v>0</v>
      </c>
      <c r="G34" s="82" t="str">
        <f>IMSUM('Calcs - Force summation'!V28)</f>
        <v>-0.0303371999999998-2.11842013462386E-16i</v>
      </c>
    </row>
    <row r="35" spans="1:10" ht="15.75" x14ac:dyDescent="0.25">
      <c r="A35" s="58"/>
      <c r="B35" s="83" t="str">
        <f>IMSUM('Calcs - Force summation'!Q29)</f>
        <v>-0.0505619999999996-3.5307002243731E-16i</v>
      </c>
      <c r="C35" s="81" t="str">
        <f>IMSUM('Calcs - Force summation'!R29)</f>
        <v>-21838.3092629997-1.52495002995932E-10i</v>
      </c>
      <c r="D35" s="81" t="str">
        <f>IMSUM('Calcs - Force summation'!S29)</f>
        <v>0</v>
      </c>
      <c r="E35" s="81" t="str">
        <f>IMSUM('Calcs - Force summation'!T29)</f>
        <v>0.252809999999998+1.76535011218655E-15i</v>
      </c>
      <c r="F35" s="81" t="str">
        <f>IMSUM('Calcs - Force summation'!U29)</f>
        <v>0</v>
      </c>
      <c r="G35" s="84" t="str">
        <f>IMSUM('Calcs - Force summation'!V29)</f>
        <v>-0.0758429999999994-5.29605033655965E-16i</v>
      </c>
    </row>
    <row r="36" spans="1:10" ht="15.75" x14ac:dyDescent="0.25">
      <c r="A36" s="58"/>
      <c r="B36" s="83" t="str">
        <f>IMSUM('Calcs - Force summation'!Q30)</f>
        <v>0</v>
      </c>
      <c r="C36" s="81" t="str">
        <f>IMSUM('Calcs - Force summation'!R30)</f>
        <v>0</v>
      </c>
      <c r="D36" s="81" t="str">
        <f>IMSUM('Calcs - Force summation'!S30)</f>
        <v>-21838.3092629997-1.52495002995932E-10i</v>
      </c>
      <c r="E36" s="81" t="str">
        <f>IMSUM('Calcs - Force summation'!T30)</f>
        <v>0</v>
      </c>
      <c r="F36" s="81" t="str">
        <f>IMSUM('Calcs - Force summation'!U30)</f>
        <v>0</v>
      </c>
      <c r="G36" s="84" t="str">
        <f>IMSUM('Calcs - Force summation'!V30)</f>
        <v>0</v>
      </c>
    </row>
    <row r="37" spans="1:10" ht="15.75" x14ac:dyDescent="0.25">
      <c r="A37" s="58"/>
      <c r="B37" s="83" t="str">
        <f>IMSUM('Calcs - Force summation'!Q31)</f>
        <v>0</v>
      </c>
      <c r="C37" s="81" t="str">
        <f>IMSUM('Calcs - Force summation'!R31)</f>
        <v>0</v>
      </c>
      <c r="D37" s="81" t="str">
        <f>IMSUM('Calcs - Force summation'!S31)</f>
        <v>0</v>
      </c>
      <c r="E37" s="81" t="str">
        <f>IMSUM('Calcs - Force summation'!T31)</f>
        <v>-5865191.99999995-4.0956122602728E-08i</v>
      </c>
      <c r="F37" s="81" t="str">
        <f>IMSUM('Calcs - Force summation'!U31)</f>
        <v>-164832119.999999-1.15100827314563E-06i</v>
      </c>
      <c r="G37" s="84" t="str">
        <f>IMSUM('Calcs - Force summation'!V31)</f>
        <v>88736309.9999993+6.19637889377479E-07i</v>
      </c>
    </row>
    <row r="38" spans="1:10" ht="15.75" x14ac:dyDescent="0.25">
      <c r="A38" s="58"/>
      <c r="B38" s="83" t="str">
        <f>IMSUM('Calcs - Force summation'!Q32)</f>
        <v>0</v>
      </c>
      <c r="C38" s="81" t="str">
        <f>IMSUM('Calcs - Force summation'!R32)</f>
        <v>0</v>
      </c>
      <c r="D38" s="81" t="str">
        <f>IMSUM('Calcs - Force summation'!S32)</f>
        <v>0</v>
      </c>
      <c r="E38" s="81" t="str">
        <f>IMSUM('Calcs - Force summation'!T32)</f>
        <v>-164832119.999999-1.15100827314563E-06i</v>
      </c>
      <c r="F38" s="81" t="str">
        <f>IMSUM('Calcs - Force summation'!U32)</f>
        <v>-6428958299.99995-0.000044892853352904i</v>
      </c>
      <c r="G38" s="84" t="str">
        <f>IMSUM('Calcs - Force summation'!V32)</f>
        <v>164857400.999999+1.15118480815685E-06i</v>
      </c>
    </row>
    <row r="39" spans="1:10" ht="15.75" x14ac:dyDescent="0.25">
      <c r="A39" s="58"/>
      <c r="B39" s="85" t="str">
        <f>IMSUM('Calcs - Force summation'!Q33)</f>
        <v>0</v>
      </c>
      <c r="C39" s="81" t="str">
        <f>IMSUM('Calcs - Force summation'!R33)</f>
        <v>0</v>
      </c>
      <c r="D39" s="81" t="str">
        <f>IMSUM('Calcs - Force summation'!S33)</f>
        <v>0</v>
      </c>
      <c r="E39" s="81" t="str">
        <f>IMSUM('Calcs - Force summation'!T33)</f>
        <v>88736309.9999993+6.19637889377479E-07i</v>
      </c>
      <c r="F39" s="81" t="str">
        <f>IMSUM('Calcs - Force summation'!U33)</f>
        <v>164857400.999999+1.15118480815685E-06i</v>
      </c>
      <c r="G39" s="86" t="str">
        <f>IMSUM('Calcs - Force summation'!V33)</f>
        <v>-6428958299.99995-0.000044892853352904i</v>
      </c>
    </row>
    <row r="42" spans="1:10" ht="24.6" customHeight="1" x14ac:dyDescent="0.35">
      <c r="A42" s="5" t="s">
        <v>345</v>
      </c>
      <c r="B42" s="5"/>
      <c r="C42" s="5"/>
      <c r="D42" s="5"/>
      <c r="E42" s="5"/>
      <c r="F42" s="5"/>
      <c r="G42" s="5"/>
      <c r="H42" s="5"/>
      <c r="I42" s="5"/>
      <c r="J42" s="5"/>
    </row>
    <row r="43" spans="1:10" ht="15.75" x14ac:dyDescent="0.25">
      <c r="A43" s="17" t="s">
        <v>370</v>
      </c>
      <c r="B43" s="17"/>
      <c r="C43" s="17"/>
      <c r="E43" s="35">
        <f>freq</f>
        <v>0.159</v>
      </c>
      <c r="F43" s="38" t="s">
        <v>16</v>
      </c>
    </row>
    <row r="44" spans="1:10" ht="15.75" x14ac:dyDescent="0.25">
      <c r="A44" s="58"/>
      <c r="B44" s="58"/>
      <c r="C44" s="58"/>
      <c r="D44" s="58"/>
      <c r="E44" s="58"/>
      <c r="F44" s="58"/>
      <c r="G44" s="58"/>
    </row>
    <row r="45" spans="1:10" ht="15.75" x14ac:dyDescent="0.25">
      <c r="A45" s="58"/>
      <c r="B45" s="80" t="str">
        <f>IMSUM('Calcs - Force summation'!Q41,'Calcs - Force summation'!Q51,'Calcs - Force summation'!Q61)</f>
        <v>1</v>
      </c>
      <c r="C45" s="81" t="str">
        <f>IMSUM('Calcs - Force summation'!R41,'Calcs - Force summation'!R51,'Calcs - Force summation'!R61)</f>
        <v>0</v>
      </c>
      <c r="D45" s="81" t="str">
        <f>IMSUM('Calcs - Force summation'!S41,'Calcs - Force summation'!S51,'Calcs - Force summation'!S61)</f>
        <v>-0.2477538+0.672569999999994i</v>
      </c>
      <c r="E45" s="81" t="str">
        <f>IMSUM('Calcs - Force summation'!T41,'Calcs - Force summation'!T51,'Calcs - Force summation'!T61)</f>
        <v>-4.74719-0.849059999999993i</v>
      </c>
      <c r="F45" s="81" t="str">
        <f>IMSUM('Calcs - Force summation'!U41,'Calcs - Force summation'!U51,'Calcs - Force summation'!U61)</f>
        <v>0</v>
      </c>
      <c r="G45" s="82" t="str">
        <f>IMSUM('Calcs - Force summation'!V41,'Calcs - Force summation'!V51,'Calcs - Force summation'!V61)</f>
        <v>1.2</v>
      </c>
    </row>
    <row r="46" spans="1:10" ht="15.75" x14ac:dyDescent="0.25">
      <c r="A46" s="58"/>
      <c r="B46" s="83" t="str">
        <f>IMSUM('Calcs - Force summation'!Q42,'Calcs - Force summation'!Q52,'Calcs - Force summation'!Q62)</f>
        <v>2</v>
      </c>
      <c r="C46" s="81" t="str">
        <f>IMSUM('Calcs - Force summation'!R42,'Calcs - Force summation'!R52,'Calcs - Force summation'!R62)</f>
        <v>0</v>
      </c>
      <c r="D46" s="81" t="str">
        <f>IMSUM('Calcs - Force summation'!S42,'Calcs - Force summation'!S52,'Calcs - Force summation'!S62)</f>
        <v>0</v>
      </c>
      <c r="E46" s="81" t="str">
        <f>IMSUM('Calcs - Force summation'!T42,'Calcs - Force summation'!T52,'Calcs - Force summation'!T62)</f>
        <v>-10</v>
      </c>
      <c r="F46" s="81" t="str">
        <f>IMSUM('Calcs - Force summation'!U42,'Calcs - Force summation'!U52,'Calcs - Force summation'!U62)</f>
        <v>0</v>
      </c>
      <c r="G46" s="84" t="str">
        <f>IMSUM('Calcs - Force summation'!V42,'Calcs - Force summation'!V52,'Calcs - Force summation'!V62)</f>
        <v>3</v>
      </c>
    </row>
    <row r="47" spans="1:10" ht="15.75" x14ac:dyDescent="0.25">
      <c r="A47" s="58"/>
      <c r="B47" s="83" t="str">
        <f>IMSUM('Calcs - Force summation'!Q43,'Calcs - Force summation'!Q53,'Calcs - Force summation'!Q63)</f>
        <v>0</v>
      </c>
      <c r="C47" s="81" t="str">
        <f>IMSUM('Calcs - Force summation'!R43,'Calcs - Force summation'!R53,'Calcs - Force summation'!R63)</f>
        <v>0</v>
      </c>
      <c r="D47" s="81" t="str">
        <f>IMSUM('Calcs - Force summation'!S43,'Calcs - Force summation'!S53,'Calcs - Force summation'!S63)</f>
        <v>0</v>
      </c>
      <c r="E47" s="81" t="str">
        <f>IMSUM('Calcs - Force summation'!T43,'Calcs - Force summation'!T53,'Calcs - Force summation'!T63)</f>
        <v>0</v>
      </c>
      <c r="F47" s="81" t="str">
        <f>IMSUM('Calcs - Force summation'!U43,'Calcs - Force summation'!U53,'Calcs - Force summation'!U63)</f>
        <v>0</v>
      </c>
      <c r="G47" s="84" t="str">
        <f>IMSUM('Calcs - Force summation'!V43,'Calcs - Force summation'!V53,'Calcs - Force summation'!V63)</f>
        <v>0</v>
      </c>
    </row>
    <row r="48" spans="1:10" ht="15.75" x14ac:dyDescent="0.25">
      <c r="A48" s="58"/>
      <c r="B48" s="83" t="str">
        <f>IMSUM('Calcs - Force summation'!Q44,'Calcs - Force summation'!Q54,'Calcs - Force summation'!Q64)</f>
        <v>0</v>
      </c>
      <c r="C48" s="81" t="str">
        <f>IMSUM('Calcs - Force summation'!R44,'Calcs - Force summation'!R54,'Calcs - Force summation'!R64)</f>
        <v>0</v>
      </c>
      <c r="D48" s="81" t="str">
        <f>IMSUM('Calcs - Force summation'!S44,'Calcs - Force summation'!S54,'Calcs - Force summation'!S64)</f>
        <v>0</v>
      </c>
      <c r="E48" s="81" t="str">
        <f>IMSUM('Calcs - Force summation'!T44,'Calcs - Force summation'!T54,'Calcs - Force summation'!T64)</f>
        <v>0</v>
      </c>
      <c r="F48" s="81" t="str">
        <f>IMSUM('Calcs - Force summation'!U44,'Calcs - Force summation'!U54,'Calcs - Force summation'!U64)</f>
        <v>0</v>
      </c>
      <c r="G48" s="84" t="str">
        <f>IMSUM('Calcs - Force summation'!V44,'Calcs - Force summation'!V54,'Calcs - Force summation'!V64)</f>
        <v>0</v>
      </c>
    </row>
    <row r="49" spans="1:10" ht="15.75" x14ac:dyDescent="0.25">
      <c r="A49" s="58"/>
      <c r="B49" s="83" t="str">
        <f>IMSUM('Calcs - Force summation'!Q45,'Calcs - Force summation'!Q55,'Calcs - Force summation'!Q65)</f>
        <v>0</v>
      </c>
      <c r="C49" s="81" t="str">
        <f>IMSUM('Calcs - Force summation'!R45,'Calcs - Force summation'!R55,'Calcs - Force summation'!R65)</f>
        <v>0</v>
      </c>
      <c r="D49" s="81" t="str">
        <f>IMSUM('Calcs - Force summation'!S45,'Calcs - Force summation'!S55,'Calcs - Force summation'!S65)</f>
        <v>0</v>
      </c>
      <c r="E49" s="81" t="str">
        <f>IMSUM('Calcs - Force summation'!T45,'Calcs - Force summation'!T55,'Calcs - Force summation'!T65)</f>
        <v>0</v>
      </c>
      <c r="F49" s="81" t="str">
        <f>IMSUM('Calcs - Force summation'!U45,'Calcs - Force summation'!U55,'Calcs - Force summation'!U65)</f>
        <v>0</v>
      </c>
      <c r="G49" s="84" t="str">
        <f>IMSUM('Calcs - Force summation'!V45,'Calcs - Force summation'!V55,'Calcs - Force summation'!V65)</f>
        <v>0</v>
      </c>
    </row>
    <row r="50" spans="1:10" ht="15.75" x14ac:dyDescent="0.25">
      <c r="A50" s="58"/>
      <c r="B50" s="85" t="str">
        <f>IMSUM('Calcs - Force summation'!Q46,'Calcs - Force summation'!Q56,'Calcs - Force summation'!Q66)</f>
        <v>0</v>
      </c>
      <c r="C50" s="81" t="str">
        <f>IMSUM('Calcs - Force summation'!R46,'Calcs - Force summation'!R56,'Calcs - Force summation'!R66)</f>
        <v>0</v>
      </c>
      <c r="D50" s="81" t="str">
        <f>IMSUM('Calcs - Force summation'!S46,'Calcs - Force summation'!S56,'Calcs - Force summation'!S66)</f>
        <v>-0.248006610000003+1.46756999999999i</v>
      </c>
      <c r="E50" s="81" t="str">
        <f>IMSUM('Calcs - Force summation'!T46,'Calcs - Force summation'!T56,'Calcs - Force summation'!T66)</f>
        <v>0.000252810000018873-5.40599999999997i</v>
      </c>
      <c r="F50" s="81" t="str">
        <f>IMSUM('Calcs - Force summation'!U46,'Calcs - Force summation'!U56,'Calcs - Force summation'!U66)</f>
        <v>0</v>
      </c>
      <c r="G50" s="86" t="str">
        <f>IMSUM('Calcs - Force summation'!V46,'Calcs - Force summation'!V56,'Calcs - Force summation'!V66)</f>
        <v>0</v>
      </c>
    </row>
    <row r="53" spans="1:10" ht="24.6" customHeight="1" x14ac:dyDescent="0.35">
      <c r="A53" s="5" t="s">
        <v>347</v>
      </c>
      <c r="B53" s="5"/>
      <c r="C53" s="5"/>
      <c r="D53" s="5"/>
      <c r="E53" s="5"/>
      <c r="F53" s="5"/>
      <c r="G53" s="5"/>
      <c r="H53" s="5"/>
      <c r="I53" s="5"/>
      <c r="J53" s="5"/>
    </row>
    <row r="54" spans="1:10" ht="15.75" x14ac:dyDescent="0.25">
      <c r="A54" s="17" t="s">
        <v>370</v>
      </c>
      <c r="B54" s="17"/>
      <c r="C54" s="17"/>
      <c r="E54" s="35">
        <f>freq</f>
        <v>0.159</v>
      </c>
      <c r="F54" s="38" t="s">
        <v>16</v>
      </c>
    </row>
    <row r="55" spans="1:10" ht="15.75" x14ac:dyDescent="0.25">
      <c r="A55" s="58"/>
      <c r="B55" s="58"/>
      <c r="C55" s="58"/>
      <c r="D55" s="58"/>
      <c r="E55" s="58"/>
      <c r="F55" s="58"/>
      <c r="G55" s="58"/>
    </row>
    <row r="56" spans="1:10" ht="15.75" x14ac:dyDescent="0.25">
      <c r="A56" s="58"/>
      <c r="B56" s="80" t="str">
        <f>IMSUM('Calcs - Force summation'!Q74,'Calcs - Force summation'!Q84,'Calcs - Force summation'!Q94)</f>
        <v>2.5</v>
      </c>
      <c r="C56" s="81" t="str">
        <f>IMSUM('Calcs - Force summation'!R74,'Calcs - Force summation'!R84,'Calcs - Force summation'!R94)</f>
        <v>1.3</v>
      </c>
      <c r="D56" s="81" t="str">
        <f>IMSUM('Calcs - Force summation'!S74,'Calcs - Force summation'!S84,'Calcs - Force summation'!S94)</f>
        <v>-9.0477538-1.73004310994282E-15i</v>
      </c>
      <c r="E56" s="81" t="str">
        <f>IMSUM('Calcs - Force summation'!T74,'Calcs - Force summation'!T84,'Calcs - Force summation'!T94)</f>
        <v>3.25281+1.76535011218655E-15i</v>
      </c>
      <c r="F56" s="81" t="str">
        <f>IMSUM('Calcs - Force summation'!U74,'Calcs - Force summation'!U84,'Calcs - Force summation'!U94)</f>
        <v>0</v>
      </c>
      <c r="G56" s="82" t="str">
        <f>IMSUM('Calcs - Force summation'!V74,'Calcs - Force summation'!V84,'Calcs - Force summation'!V94)</f>
        <v>12.4</v>
      </c>
    </row>
    <row r="57" spans="1:10" ht="15.75" x14ac:dyDescent="0.25">
      <c r="A57" s="58"/>
      <c r="B57" s="83" t="str">
        <f>IMSUM('Calcs - Force summation'!Q75,'Calcs - Force summation'!Q85,'Calcs - Force summation'!Q95)</f>
        <v>0</v>
      </c>
      <c r="C57" s="81" t="str">
        <f>IMSUM('Calcs - Force summation'!R75,'Calcs - Force summation'!R85,'Calcs - Force summation'!R95)</f>
        <v>0</v>
      </c>
      <c r="D57" s="81" t="str">
        <f>IMSUM('Calcs - Force summation'!S75,'Calcs - Force summation'!S85,'Calcs - Force summation'!S95)</f>
        <v>0</v>
      </c>
      <c r="E57" s="81" t="str">
        <f>IMSUM('Calcs - Force summation'!T75,'Calcs - Force summation'!T85,'Calcs - Force summation'!T95)</f>
        <v>0</v>
      </c>
      <c r="F57" s="81" t="str">
        <f>IMSUM('Calcs - Force summation'!U75,'Calcs - Force summation'!U85,'Calcs - Force summation'!U95)</f>
        <v>0</v>
      </c>
      <c r="G57" s="84" t="str">
        <f>IMSUM('Calcs - Force summation'!V75,'Calcs - Force summation'!V85,'Calcs - Force summation'!V95)</f>
        <v>0</v>
      </c>
    </row>
    <row r="58" spans="1:10" ht="15.75" x14ac:dyDescent="0.25">
      <c r="A58" s="58"/>
      <c r="B58" s="83" t="str">
        <f>IMSUM('Calcs - Force summation'!Q76,'Calcs - Force summation'!Q86,'Calcs - Force summation'!Q96)</f>
        <v>3.58+1.04462999999999i</v>
      </c>
      <c r="C58" s="81" t="str">
        <f>IMSUM('Calcs - Force summation'!R76,'Calcs - Force summation'!R86,'Calcs - Force summation'!R96)</f>
        <v>8.95</v>
      </c>
      <c r="D58" s="81" t="str">
        <f>IMSUM('Calcs - Force summation'!S76,'Calcs - Force summation'!S86,'Calcs - Force summation'!S96)</f>
        <v>132-92.6174999999994i</v>
      </c>
      <c r="E58" s="81" t="str">
        <f>IMSUM('Calcs - Force summation'!T76,'Calcs - Force summation'!T86,'Calcs - Force summation'!T96)</f>
        <v>6.87</v>
      </c>
      <c r="F58" s="81" t="str">
        <f>IMSUM('Calcs - Force summation'!U76,'Calcs - Force summation'!U86,'Calcs - Force summation'!U96)</f>
        <v>9.328</v>
      </c>
      <c r="G58" s="84" t="str">
        <f>IMSUM('Calcs - Force summation'!V76,'Calcs - Force summation'!V86,'Calcs - Force summation'!V96)</f>
        <v>3.5</v>
      </c>
    </row>
    <row r="59" spans="1:10" ht="15.75" x14ac:dyDescent="0.25">
      <c r="A59" s="58"/>
      <c r="B59" s="83" t="str">
        <f>IMSUM('Calcs - Force summation'!Q77,'Calcs - Force summation'!Q87,'Calcs - Force summation'!Q97)</f>
        <v>0</v>
      </c>
      <c r="C59" s="81" t="str">
        <f>IMSUM('Calcs - Force summation'!R77,'Calcs - Force summation'!R87,'Calcs - Force summation'!R97)</f>
        <v>0</v>
      </c>
      <c r="D59" s="81" t="str">
        <f>IMSUM('Calcs - Force summation'!S77,'Calcs - Force summation'!S87,'Calcs - Force summation'!S97)</f>
        <v>0</v>
      </c>
      <c r="E59" s="81" t="str">
        <f>IMSUM('Calcs - Force summation'!T77,'Calcs - Force summation'!T87,'Calcs - Force summation'!T97)</f>
        <v>0</v>
      </c>
      <c r="F59" s="81" t="str">
        <f>IMSUM('Calcs - Force summation'!U77,'Calcs - Force summation'!U87,'Calcs - Force summation'!U97)</f>
        <v>0</v>
      </c>
      <c r="G59" s="84" t="str">
        <f>IMSUM('Calcs - Force summation'!V77,'Calcs - Force summation'!V87,'Calcs - Force summation'!V97)</f>
        <v>0</v>
      </c>
    </row>
    <row r="60" spans="1:10" ht="15.75" x14ac:dyDescent="0.25">
      <c r="A60" s="58"/>
      <c r="B60" s="83" t="str">
        <f>IMSUM('Calcs - Force summation'!Q78,'Calcs - Force summation'!Q88,'Calcs - Force summation'!Q98)</f>
        <v>0</v>
      </c>
      <c r="C60" s="81" t="str">
        <f>IMSUM('Calcs - Force summation'!R78,'Calcs - Force summation'!R88,'Calcs - Force summation'!R98)</f>
        <v>2.54421369941855E-15-0.728696999999995i</v>
      </c>
      <c r="D60" s="81" t="str">
        <f>IMSUM('Calcs - Force summation'!S78,'Calcs - Force summation'!S88,'Calcs - Force summation'!S98)</f>
        <v>-0.248006609999998-1.73180846005501E-15i</v>
      </c>
      <c r="E60" s="81" t="str">
        <f>IMSUM('Calcs - Force summation'!T78,'Calcs - Force summation'!T88,'Calcs - Force summation'!T98)</f>
        <v>0.000252809999999998+1.76535011218655E-18i</v>
      </c>
      <c r="F60" s="81" t="str">
        <f>IMSUM('Calcs - Force summation'!U78,'Calcs - Force summation'!U88,'Calcs - Force summation'!U98)</f>
        <v>-1.79865860486932E-15+0.515159999999997i</v>
      </c>
      <c r="G60" s="84" t="str">
        <f>IMSUM('Calcs - Force summation'!V78,'Calcs - Force summation'!V88,'Calcs - Force summation'!V98)</f>
        <v>0</v>
      </c>
    </row>
    <row r="61" spans="1:10" ht="15.75" x14ac:dyDescent="0.25">
      <c r="A61" s="58"/>
      <c r="B61" s="85" t="str">
        <f>IMSUM('Calcs - Force summation'!Q79,'Calcs - Force summation'!Q89,'Calcs - Force summation'!Q99)</f>
        <v>0</v>
      </c>
      <c r="C61" s="81" t="str">
        <f>IMSUM('Calcs - Force summation'!R79,'Calcs - Force summation'!R89,'Calcs - Force summation'!R99)</f>
        <v>0</v>
      </c>
      <c r="D61" s="81" t="str">
        <f>IMSUM('Calcs - Force summation'!S79,'Calcs - Force summation'!S89,'Calcs - Force summation'!S99)</f>
        <v>0</v>
      </c>
      <c r="E61" s="81" t="str">
        <f>IMSUM('Calcs - Force summation'!T79,'Calcs - Force summation'!T89,'Calcs - Force summation'!T99)</f>
        <v>0</v>
      </c>
      <c r="F61" s="81" t="str">
        <f>IMSUM('Calcs - Force summation'!U79,'Calcs - Force summation'!U89,'Calcs - Force summation'!U99)</f>
        <v>0</v>
      </c>
      <c r="G61" s="86" t="str">
        <f>IMSUM('Calcs - Force summation'!V79,'Calcs - Force summation'!V89,'Calcs - Force summation'!V99)</f>
        <v>0</v>
      </c>
    </row>
    <row r="64" spans="1:10" ht="24.6" customHeight="1" x14ac:dyDescent="0.35">
      <c r="A64" s="5" t="s">
        <v>348</v>
      </c>
      <c r="B64" s="5"/>
      <c r="C64" s="5"/>
      <c r="D64" s="5"/>
      <c r="E64" s="5"/>
      <c r="F64" s="5"/>
      <c r="G64" s="5"/>
      <c r="H64" s="5"/>
      <c r="I64" s="5"/>
      <c r="J64" s="5"/>
    </row>
    <row r="65" spans="1:10" ht="15.75" x14ac:dyDescent="0.25">
      <c r="A65" s="17" t="s">
        <v>370</v>
      </c>
      <c r="B65" s="17"/>
      <c r="C65" s="17"/>
      <c r="E65" s="35">
        <f>freq</f>
        <v>0.159</v>
      </c>
      <c r="F65" s="38" t="s">
        <v>16</v>
      </c>
    </row>
    <row r="66" spans="1:10" ht="15.75" x14ac:dyDescent="0.25">
      <c r="A66" s="58"/>
      <c r="B66" s="58"/>
      <c r="C66" s="58"/>
      <c r="D66" s="58"/>
      <c r="E66" s="58"/>
      <c r="F66" s="58"/>
      <c r="G66" s="58"/>
    </row>
    <row r="67" spans="1:10" ht="15.75" x14ac:dyDescent="0.25">
      <c r="A67" s="58"/>
      <c r="B67" s="80" t="str">
        <f>IMSUM('Calcs - Force summation'!Q107,'Calcs - Force summation'!Q117,'Calcs - Force summation'!Q127)</f>
        <v>-23.088320684573+1.95665876348018E-07i</v>
      </c>
      <c r="C67" s="81" t="str">
        <f>IMSUM('Calcs - Force summation'!R107,'Calcs - Force summation'!R117,'Calcs - Force summation'!R127)</f>
        <v>0.001099852835728+9.2120047545618E-09i</v>
      </c>
      <c r="D67" s="81" t="str">
        <f>IMSUM('Calcs - Force summation'!S107,'Calcs - Force summation'!S117,'Calcs - Force summation'!S127)</f>
        <v>0.00222599287292619+7.01854820324232E-09i</v>
      </c>
      <c r="E67" s="81" t="str">
        <f>IMSUM('Calcs - Force summation'!T107,'Calcs - Force summation'!T117,'Calcs - Force summation'!T127)</f>
        <v>0.0014445560799957+1.54427762252843E-08i</v>
      </c>
      <c r="F67" s="81" t="str">
        <f>IMSUM('Calcs - Force summation'!U107,'Calcs - Force summation'!U117,'Calcs - Force summation'!U127)</f>
        <v>11.5168568622865-9.58828454349712E-08i</v>
      </c>
      <c r="G67" s="82" t="str">
        <f>IMSUM('Calcs - Force summation'!V107,'Calcs - Force summation'!V117,'Calcs - Force summation'!V127)</f>
        <v>1.93739661401157-8.18583261419624E-08i</v>
      </c>
    </row>
    <row r="68" spans="1:10" ht="15.75" x14ac:dyDescent="0.25">
      <c r="A68" s="58"/>
      <c r="B68" s="83" t="str">
        <f>IMSUM('Calcs - Force summation'!Q108,'Calcs - Force summation'!Q118,'Calcs - Force summation'!Q128)</f>
        <v>0.00113609230484512-1.39742990388366E-08i</v>
      </c>
      <c r="C68" s="81" t="str">
        <f>IMSUM('Calcs - Force summation'!R108,'Calcs - Force summation'!R118,'Calcs - Force summation'!R128)</f>
        <v>-41.2820451445728+2.90572013742351E-07i</v>
      </c>
      <c r="D68" s="81" t="str">
        <f>IMSUM('Calcs - Force summation'!S108,'Calcs - Force summation'!S118,'Calcs - Force summation'!S128)</f>
        <v>-1.03407574544572-8.81218262845617E-07i</v>
      </c>
      <c r="E68" s="81" t="str">
        <f>IMSUM('Calcs - Force summation'!T108,'Calcs - Force summation'!T118,'Calcs - Force summation'!T128)</f>
        <v>-64.3162644891458+5.01716216432029E-07i</v>
      </c>
      <c r="F68" s="81" t="str">
        <f>IMSUM('Calcs - Force summation'!U108,'Calcs - Force summation'!U118,'Calcs - Force summation'!U128)</f>
        <v>-0.000669780448131697+1.63463131469192E-09i</v>
      </c>
      <c r="G68" s="84" t="str">
        <f>IMSUM('Calcs - Force summation'!V108,'Calcs - Force summation'!V118,'Calcs - Force summation'!V128)</f>
        <v>0.00911640685371935-1.24072999786773E-08i</v>
      </c>
    </row>
    <row r="69" spans="1:10" ht="15.75" x14ac:dyDescent="0.25">
      <c r="A69" s="58"/>
      <c r="B69" s="83" t="str">
        <f>IMSUM('Calcs - Force summation'!Q109,'Calcs - Force summation'!Q119,'Calcs - Force summation'!Q129)</f>
        <v>0.0020688443871879+6.17582253179674E-06i</v>
      </c>
      <c r="C69" s="81" t="str">
        <f>IMSUM('Calcs - Force summation'!R109,'Calcs - Force summation'!R119,'Calcs - Force summation'!R129)</f>
        <v>-1.05247722368596+0.000367136215002134i</v>
      </c>
      <c r="D69" s="81" t="str">
        <f>IMSUM('Calcs - Force summation'!S109,'Calcs - Force summation'!S119,'Calcs - Force summation'!S129)</f>
        <v>3434.14106961206+0.00344415601761007i</v>
      </c>
      <c r="E69" s="81" t="str">
        <f>IMSUM('Calcs - Force summation'!T109,'Calcs - Force summation'!T119,'Calcs - Force summation'!T129)</f>
        <v>-2.08886545280607+0.000556767093949232i</v>
      </c>
      <c r="F69" s="81" t="str">
        <f>IMSUM('Calcs - Force summation'!U109,'Calcs - Force summation'!U119,'Calcs - Force summation'!U129)</f>
        <v>0.0308208690014024-2.91886485209479E-06i</v>
      </c>
      <c r="G69" s="84" t="str">
        <f>IMSUM('Calcs - Force summation'!V109,'Calcs - Force summation'!V119,'Calcs - Force summation'!V129)</f>
        <v>-0.000637595569270689+8.38488326395955E-06i</v>
      </c>
    </row>
    <row r="70" spans="1:10" ht="15.75" x14ac:dyDescent="0.25">
      <c r="A70" s="58"/>
      <c r="B70" s="83" t="str">
        <f>IMSUM('Calcs - Force summation'!Q110,'Calcs - Force summation'!Q120,'Calcs - Force summation'!Q130)</f>
        <v>0.0016216934055268-3.00698389214965E-08i</v>
      </c>
      <c r="C70" s="81" t="str">
        <f>IMSUM('Calcs - Force summation'!R110,'Calcs - Force summation'!R120,'Calcs - Force summation'!R130)</f>
        <v>-64.3086801891458+2.9071656433142E-07i</v>
      </c>
      <c r="D70" s="81" t="str">
        <f>IMSUM('Calcs - Force summation'!S110,'Calcs - Force summation'!S120,'Calcs - Force summation'!S130)</f>
        <v>-2.06295706244572-3.28012812083033E-06i</v>
      </c>
      <c r="E70" s="81" t="str">
        <f>IMSUM('Calcs - Force summation'!T110,'Calcs - Force summation'!T120,'Calcs - Force summation'!T130)</f>
        <v>-18946.9353191891+5.34355747057162E-07i</v>
      </c>
      <c r="F70" s="81" t="str">
        <f>IMSUM('Calcs - Force summation'!U110,'Calcs - Force summation'!U120,'Calcs - Force summation'!U130)</f>
        <v>0.000323932773492066+4.60636355940676E-09i</v>
      </c>
      <c r="G70" s="84" t="str">
        <f>IMSUM('Calcs - Force summation'!V110,'Calcs - Force summation'!V120,'Calcs - Force summation'!V130)</f>
        <v>0.0155632538891462-1.59821665666448E-08i</v>
      </c>
    </row>
    <row r="71" spans="1:10" ht="15.75" x14ac:dyDescent="0.25">
      <c r="A71" s="58"/>
      <c r="B71" s="83" t="str">
        <f>IMSUM('Calcs - Force summation'!Q111,'Calcs - Force summation'!Q121,'Calcs - Force summation'!Q131)</f>
        <v>11.5158456222865-9.73142550962054E-08i</v>
      </c>
      <c r="C71" s="81" t="str">
        <f>IMSUM('Calcs - Force summation'!R111,'Calcs - Force summation'!R121,'Calcs - Force summation'!R131)</f>
        <v>-0.000551843601173735+2.30172799540761E-09i</v>
      </c>
      <c r="D71" s="81" t="str">
        <f>IMSUM('Calcs - Force summation'!S111,'Calcs - Force summation'!S121,'Calcs - Force summation'!S131)</f>
        <v>0.0306853930170463+6.07226681630619E-08i</v>
      </c>
      <c r="E71" s="81" t="str">
        <f>IMSUM('Calcs - Force summation'!T111,'Calcs - Force summation'!T121,'Calcs - Force summation'!T131)</f>
        <v>0.000557216370267701+2.92929867919852E-09i</v>
      </c>
      <c r="F71" s="81" t="str">
        <f>IMSUM('Calcs - Force summation'!U111,'Calcs - Force summation'!U121,'Calcs - Force summation'!U131)</f>
        <v>-5947.84557013337+4.76480511801447E-08i</v>
      </c>
      <c r="G71" s="84" t="str">
        <f>IMSUM('Calcs - Force summation'!V111,'Calcs - Force summation'!V121,'Calcs - Force summation'!V131)</f>
        <v>-0.986336772228649+4.06439132212463E-08i</v>
      </c>
    </row>
    <row r="72" spans="1:10" ht="15.75" x14ac:dyDescent="0.25">
      <c r="A72" s="58"/>
      <c r="B72" s="85" t="str">
        <f>IMSUM('Calcs - Force summation'!Q112,'Calcs - Force summation'!Q122,'Calcs - Force summation'!Q132)</f>
        <v>1.91188108256584+7.78314293972245E-09i</v>
      </c>
      <c r="C72" s="81" t="str">
        <f>IMSUM('Calcs - Force summation'!R112,'Calcs - Force summation'!R122,'Calcs - Force summation'!R132)</f>
        <v>0.00927172488651216-1.79054314145134E-08i</v>
      </c>
      <c r="D72" s="81" t="str">
        <f>IMSUM('Calcs - Force summation'!S112,'Calcs - Force summation'!S122,'Calcs - Force summation'!S132)</f>
        <v>-0.0013135544716628-1.09934728326172E-08i</v>
      </c>
      <c r="E72" s="81" t="str">
        <f>IMSUM('Calcs - Force summation'!T112,'Calcs - Force summation'!T122,'Calcs - Force summation'!T132)</f>
        <v>0.0151573744282196+1.84399411430467E-08i</v>
      </c>
      <c r="F72" s="81" t="str">
        <f>IMSUM('Calcs - Force summation'!U112,'Calcs - Force summation'!U122,'Calcs - Force summation'!U132)</f>
        <v>-0.971981335782918-5.40786914671941E-09i</v>
      </c>
      <c r="G72" s="86" t="str">
        <f>IMSUM('Calcs - Force summation'!V112,'Calcs - Force summation'!V122,'Calcs - Force summation'!V132)</f>
        <v>-89.7926284337187+1.39368835996317E-10i</v>
      </c>
    </row>
    <row r="75" spans="1:10" ht="24.6" customHeight="1" x14ac:dyDescent="0.35">
      <c r="A75" s="5" t="s">
        <v>350</v>
      </c>
      <c r="B75" s="5"/>
      <c r="C75" s="5"/>
      <c r="D75" s="5"/>
      <c r="E75" s="5"/>
      <c r="F75" s="5"/>
      <c r="G75" s="5"/>
      <c r="H75" s="5"/>
      <c r="I75" s="5"/>
      <c r="J75" s="5"/>
    </row>
    <row r="76" spans="1:10" ht="15.75" x14ac:dyDescent="0.25">
      <c r="A76" s="17" t="s">
        <v>370</v>
      </c>
      <c r="B76" s="17"/>
      <c r="C76" s="17"/>
      <c r="E76" s="35">
        <f>freq</f>
        <v>0.159</v>
      </c>
      <c r="F76" s="38" t="s">
        <v>16</v>
      </c>
    </row>
    <row r="77" spans="1:10" ht="15.75" x14ac:dyDescent="0.25">
      <c r="A77" s="58"/>
      <c r="B77" s="58"/>
      <c r="C77" s="58"/>
      <c r="D77" s="58"/>
      <c r="E77" s="58"/>
      <c r="F77" s="58"/>
      <c r="G77" s="58"/>
    </row>
    <row r="78" spans="1:10" ht="15.75" x14ac:dyDescent="0.25">
      <c r="A78" s="58"/>
      <c r="B78" s="80" t="str">
        <f>IMSUM('Calcs - Force summation'!Q140,'Calcs - Force summation'!Q150,'Calcs - Force summation'!Q160)</f>
        <v>-23.088320684573+1.95665876348018E-07i</v>
      </c>
      <c r="C78" s="81" t="str">
        <f>IMSUM('Calcs - Force summation'!R140,'Calcs - Force summation'!R150,'Calcs - Force summation'!R160)</f>
        <v>0.001099852835728+9.2120047545618E-09i</v>
      </c>
      <c r="D78" s="81" t="str">
        <f>IMSUM('Calcs - Force summation'!S140,'Calcs - Force summation'!S150,'Calcs - Force summation'!S160)</f>
        <v>0.00222599287292619+7.01854820324232E-09i</v>
      </c>
      <c r="E78" s="81" t="str">
        <f>IMSUM('Calcs - Force summation'!T140,'Calcs - Force summation'!T150,'Calcs - Force summation'!T160)</f>
        <v>0.0014445560799957+1.54427762252843E-08i</v>
      </c>
      <c r="F78" s="81" t="str">
        <f>IMSUM('Calcs - Force summation'!U140,'Calcs - Force summation'!U150,'Calcs - Force summation'!U160)</f>
        <v>11.5168568622865-9.58828454349712E-08i</v>
      </c>
      <c r="G78" s="82" t="str">
        <f>IMSUM('Calcs - Force summation'!V140,'Calcs - Force summation'!V150,'Calcs - Force summation'!V160)</f>
        <v>1.93739661401157-8.18583261419624E-08i</v>
      </c>
    </row>
    <row r="79" spans="1:10" ht="15.75" x14ac:dyDescent="0.25">
      <c r="A79" s="58"/>
      <c r="B79" s="83" t="str">
        <f>IMSUM('Calcs - Force summation'!Q141,'Calcs - Force summation'!Q151,'Calcs - Force summation'!Q161)</f>
        <v>0.00113609230484512-1.39742990388366E-08i</v>
      </c>
      <c r="C79" s="81" t="str">
        <f>IMSUM('Calcs - Force summation'!R141,'Calcs - Force summation'!R151,'Calcs - Force summation'!R161)</f>
        <v>-41.2820451445728+2.90572013742351E-07i</v>
      </c>
      <c r="D79" s="81" t="str">
        <f>IMSUM('Calcs - Force summation'!S141,'Calcs - Force summation'!S151,'Calcs - Force summation'!S161)</f>
        <v>-1.03407574544572-8.81218262845617E-07i</v>
      </c>
      <c r="E79" s="81" t="str">
        <f>IMSUM('Calcs - Force summation'!T141,'Calcs - Force summation'!T151,'Calcs - Force summation'!T161)</f>
        <v>-64.3162644891458+5.01716216432029E-07i</v>
      </c>
      <c r="F79" s="81" t="str">
        <f>IMSUM('Calcs - Force summation'!U141,'Calcs - Force summation'!U151,'Calcs - Force summation'!U161)</f>
        <v>-0.000669780448131697+1.63463131469192E-09i</v>
      </c>
      <c r="G79" s="84" t="str">
        <f>IMSUM('Calcs - Force summation'!V141,'Calcs - Force summation'!V151,'Calcs - Force summation'!V161)</f>
        <v>0.00911640685371935-1.24072999786773E-08i</v>
      </c>
    </row>
    <row r="80" spans="1:10" ht="15.75" x14ac:dyDescent="0.25">
      <c r="A80" s="58"/>
      <c r="B80" s="83" t="str">
        <f>IMSUM('Calcs - Force summation'!Q142,'Calcs - Force summation'!Q152,'Calcs - Force summation'!Q162)</f>
        <v>0.0020688443871879+6.17582253179674E-06i</v>
      </c>
      <c r="C80" s="81" t="str">
        <f>IMSUM('Calcs - Force summation'!R142,'Calcs - Force summation'!R152,'Calcs - Force summation'!R162)</f>
        <v>-1.05247722368596+0.000367136215002134i</v>
      </c>
      <c r="D80" s="81" t="str">
        <f>IMSUM('Calcs - Force summation'!S142,'Calcs - Force summation'!S152,'Calcs - Force summation'!S162)</f>
        <v>-17.6589303879449+0.00344415601761007i</v>
      </c>
      <c r="E80" s="81" t="str">
        <f>IMSUM('Calcs - Force summation'!T142,'Calcs - Force summation'!T152,'Calcs - Force summation'!T162)</f>
        <v>-1.97912545280607+0.000556767093949232i</v>
      </c>
      <c r="F80" s="81" t="str">
        <f>IMSUM('Calcs - Force summation'!U142,'Calcs - Force summation'!U152,'Calcs - Force summation'!U162)</f>
        <v>-0.00185113099859759-2.91886485209479E-06i</v>
      </c>
      <c r="G80" s="84" t="str">
        <f>IMSUM('Calcs - Force summation'!V142,'Calcs - Force summation'!V152,'Calcs - Force summation'!V162)</f>
        <v>-0.000637595569270689+8.38488326395955E-06i</v>
      </c>
    </row>
    <row r="81" spans="1:10" ht="15.75" x14ac:dyDescent="0.25">
      <c r="A81" s="58"/>
      <c r="B81" s="83" t="str">
        <f>IMSUM('Calcs - Force summation'!Q143,'Calcs - Force summation'!Q153,'Calcs - Force summation'!Q163)</f>
        <v>0.0016216934055268-3.00698389214965E-08i</v>
      </c>
      <c r="C81" s="81" t="str">
        <f>IMSUM('Calcs - Force summation'!R143,'Calcs - Force summation'!R153,'Calcs - Force summation'!R163)</f>
        <v>-64.3086801891458+2.9071656433142E-07i</v>
      </c>
      <c r="D81" s="81" t="str">
        <f>IMSUM('Calcs - Force summation'!S143,'Calcs - Force summation'!S153,'Calcs - Force summation'!S163)</f>
        <v>-1.95321706244572-3.28012812083033E-06i</v>
      </c>
      <c r="E81" s="81" t="str">
        <f>IMSUM('Calcs - Force summation'!T143,'Calcs - Force summation'!T153,'Calcs - Force summation'!T163)</f>
        <v>-122.935319189145+5.34355747057162E-07i</v>
      </c>
      <c r="F81" s="81" t="str">
        <f>IMSUM('Calcs - Force summation'!U143,'Calcs - Force summation'!U153,'Calcs - Force summation'!U163)</f>
        <v>-0.000539667226507934+4.60636355940676E-09i</v>
      </c>
      <c r="G81" s="84" t="str">
        <f>IMSUM('Calcs - Force summation'!V143,'Calcs - Force summation'!V153,'Calcs - Force summation'!V163)</f>
        <v>0.0141941538891462-1.59821665666448E-08i</v>
      </c>
    </row>
    <row r="82" spans="1:10" ht="15.75" x14ac:dyDescent="0.25">
      <c r="A82" s="58"/>
      <c r="B82" s="83" t="str">
        <f>IMSUM('Calcs - Force summation'!Q144,'Calcs - Force summation'!Q154,'Calcs - Force summation'!Q164)</f>
        <v>11.5158456222865-9.73142550962054E-08i</v>
      </c>
      <c r="C82" s="81" t="str">
        <f>IMSUM('Calcs - Force summation'!R144,'Calcs - Force summation'!R154,'Calcs - Force summation'!R164)</f>
        <v>-0.000551843601173735+2.30172799540761E-09i</v>
      </c>
      <c r="D82" s="81" t="str">
        <f>IMSUM('Calcs - Force summation'!S144,'Calcs - Force summation'!S154,'Calcs - Force summation'!S164)</f>
        <v>-0.00198660698295365+6.07226681630619E-08i</v>
      </c>
      <c r="E82" s="81" t="str">
        <f>IMSUM('Calcs - Force summation'!T144,'Calcs - Force summation'!T154,'Calcs - Force summation'!T164)</f>
        <v>-0.000306383629732299+2.92929867919852E-09i</v>
      </c>
      <c r="F82" s="81" t="str">
        <f>IMSUM('Calcs - Force summation'!U144,'Calcs - Force summation'!U154,'Calcs - Force summation'!U164)</f>
        <v>-5.7455701333719+4.76480511801447E-08i</v>
      </c>
      <c r="G82" s="84" t="str">
        <f>IMSUM('Calcs - Force summation'!V144,'Calcs - Force summation'!V154,'Calcs - Force summation'!V164)</f>
        <v>-0.985488392228649+4.06439132212463E-08i</v>
      </c>
    </row>
    <row r="83" spans="1:10" ht="15.75" x14ac:dyDescent="0.25">
      <c r="A83" s="58"/>
      <c r="B83" s="85" t="str">
        <f>IMSUM('Calcs - Force summation'!Q145,'Calcs - Force summation'!Q155,'Calcs - Force summation'!Q165)</f>
        <v>1.91188108256584+7.78314293972245E-09i</v>
      </c>
      <c r="C83" s="81" t="str">
        <f>IMSUM('Calcs - Force summation'!R145,'Calcs - Force summation'!R155,'Calcs - Force summation'!R165)</f>
        <v>0.00927172488651216-1.79054314145134E-08i</v>
      </c>
      <c r="D83" s="81" t="str">
        <f>IMSUM('Calcs - Force summation'!S145,'Calcs - Force summation'!S155,'Calcs - Force summation'!S165)</f>
        <v>-0.0013135544716628-1.09934728326172E-08i</v>
      </c>
      <c r="E83" s="81" t="str">
        <f>IMSUM('Calcs - Force summation'!T145,'Calcs - Force summation'!T155,'Calcs - Force summation'!T165)</f>
        <v>0.0151573744282196+1.84399411430467E-08i</v>
      </c>
      <c r="F83" s="81" t="str">
        <f>IMSUM('Calcs - Force summation'!U145,'Calcs - Force summation'!U155,'Calcs - Force summation'!U165)</f>
        <v>-0.971981335782918-5.40786914671941E-09i</v>
      </c>
      <c r="G83" s="86" t="str">
        <f>IMSUM('Calcs - Force summation'!V145,'Calcs - Force summation'!V155,'Calcs - Force summation'!V165)</f>
        <v>-89.7926284337187+1.39368835996317E-10i</v>
      </c>
    </row>
    <row r="86" spans="1:10" ht="24.6" customHeight="1" x14ac:dyDescent="0.35">
      <c r="A86" s="5" t="s">
        <v>371</v>
      </c>
      <c r="B86" s="5"/>
      <c r="C86" s="5"/>
      <c r="D86" s="5"/>
      <c r="E86" s="5"/>
      <c r="F86" s="5"/>
      <c r="G86" s="5"/>
      <c r="H86" s="5"/>
      <c r="I86" s="5"/>
      <c r="J86" s="5"/>
    </row>
    <row r="87" spans="1:10" ht="29.85" customHeight="1" x14ac:dyDescent="0.25">
      <c r="A87" s="138" t="s">
        <v>372</v>
      </c>
      <c r="B87" s="138"/>
      <c r="C87" s="138"/>
      <c r="D87" s="138"/>
      <c r="E87" s="138"/>
      <c r="F87" s="138"/>
      <c r="G87" s="138"/>
      <c r="H87" s="138"/>
      <c r="I87" s="138"/>
      <c r="J87" s="138"/>
    </row>
    <row r="88" spans="1:10" ht="15.75" x14ac:dyDescent="0.25"/>
    <row r="89" spans="1:10" ht="15.75" x14ac:dyDescent="0.25">
      <c r="B89" s="77" t="str">
        <f>'Calcs - Force summation'!Q173</f>
        <v>6+5i</v>
      </c>
    </row>
    <row r="90" spans="1:10" ht="15.75" x14ac:dyDescent="0.25">
      <c r="B90" s="78" t="str">
        <f>'Calcs - Force summation'!Q174</f>
        <v>8.2+23i</v>
      </c>
    </row>
    <row r="91" spans="1:10" ht="15.75" x14ac:dyDescent="0.25">
      <c r="B91" s="78" t="str">
        <f>'Calcs - Force summation'!Q175</f>
        <v>56.2-5i</v>
      </c>
    </row>
    <row r="92" spans="1:10" ht="15.75" x14ac:dyDescent="0.25">
      <c r="B92" s="78" t="str">
        <f>'Calcs - Force summation'!Q176</f>
        <v>2-53i</v>
      </c>
    </row>
    <row r="93" spans="1:10" ht="15.75" x14ac:dyDescent="0.25">
      <c r="B93" s="78" t="str">
        <f>'Calcs - Force summation'!Q177</f>
        <v>6200+1300i</v>
      </c>
    </row>
    <row r="94" spans="1:10" ht="15.75" x14ac:dyDescent="0.25">
      <c r="B94" s="79" t="str">
        <f>'Calcs - Force summation'!Q178</f>
        <v>5300-23300i</v>
      </c>
    </row>
    <row r="97" spans="1:10" ht="24.6" customHeight="1" thickBot="1" x14ac:dyDescent="0.4">
      <c r="A97" s="5" t="s">
        <v>373</v>
      </c>
      <c r="B97" s="5"/>
      <c r="C97" s="5"/>
      <c r="D97" s="5"/>
      <c r="E97" s="5"/>
      <c r="F97" s="5"/>
      <c r="G97" s="5"/>
      <c r="H97" s="5"/>
      <c r="I97" s="5"/>
      <c r="J97" s="5"/>
    </row>
    <row r="98" spans="1:10" ht="44.1" customHeight="1" thickTop="1" x14ac:dyDescent="0.25">
      <c r="A98" s="138" t="s">
        <v>374</v>
      </c>
      <c r="B98" s="138"/>
      <c r="C98" s="138"/>
      <c r="D98" s="138"/>
      <c r="E98" s="138"/>
      <c r="F98" s="138"/>
      <c r="G98" s="138"/>
      <c r="H98" s="138"/>
      <c r="I98" s="138"/>
      <c r="J98" s="138"/>
    </row>
    <row r="99" spans="1:10" ht="16.5" thickBot="1" x14ac:dyDescent="0.3"/>
    <row r="100" spans="1:10" ht="15.75" x14ac:dyDescent="0.25">
      <c r="B100" s="77" t="str">
        <f>'Calcs - Force summation'!Q186</f>
        <v>0.00387439302323404+8.2432558897295i</v>
      </c>
    </row>
    <row r="101" spans="1:10" ht="15.75" x14ac:dyDescent="0.25">
      <c r="B101" s="78" t="str">
        <f>'Calcs - Force summation'!Q187</f>
        <v>0.000118897387884333+589.404412470422i</v>
      </c>
    </row>
    <row r="102" spans="1:10" ht="15.75" x14ac:dyDescent="0.25">
      <c r="B102" s="78" t="str">
        <f>'Calcs - Force summation'!Q188</f>
        <v>11376.7440966769-63.5126154322011i</v>
      </c>
    </row>
    <row r="103" spans="1:10" ht="15.75" x14ac:dyDescent="0.25">
      <c r="B103" s="78" t="str">
        <f>'Calcs - Force summation'!Q189</f>
        <v>52027.3890830443</v>
      </c>
    </row>
    <row r="104" spans="1:10" ht="15.75" x14ac:dyDescent="0.25">
      <c r="B104" s="78" t="str">
        <f>'Calcs - Force summation'!Q190</f>
        <v>-38.2898221218425+0.10615277584585i</v>
      </c>
    </row>
    <row r="105" spans="1:10" ht="15.75" x14ac:dyDescent="0.25">
      <c r="B105" s="79" t="str">
        <f>'Calcs - Force summation'!Q191</f>
        <v>1.01106934390178-292.808914797704i</v>
      </c>
    </row>
    <row r="109" spans="1:10" ht="29.85" customHeight="1" x14ac:dyDescent="0.4">
      <c r="A109" s="7" t="s">
        <v>355</v>
      </c>
      <c r="B109" s="7"/>
      <c r="C109" s="7"/>
      <c r="D109" s="7"/>
      <c r="E109" s="7"/>
      <c r="F109" s="7"/>
      <c r="G109" s="7"/>
      <c r="H109" s="7"/>
      <c r="I109" s="7"/>
      <c r="J109" s="7"/>
    </row>
    <row r="110" spans="1:10" ht="14.85" customHeight="1" x14ac:dyDescent="0.25">
      <c r="A110" s="6" t="s">
        <v>338</v>
      </c>
      <c r="B110" s="6"/>
      <c r="C110" s="6"/>
      <c r="D110" s="6"/>
      <c r="E110" s="6"/>
      <c r="F110" s="6"/>
      <c r="G110" s="6"/>
      <c r="H110" s="6"/>
      <c r="I110" s="6"/>
      <c r="J110" s="6"/>
    </row>
    <row r="112" spans="1:10" ht="24.95" customHeight="1" x14ac:dyDescent="0.35">
      <c r="A112" s="5" t="s">
        <v>339</v>
      </c>
      <c r="B112" s="5"/>
      <c r="C112" s="5"/>
      <c r="D112" s="5"/>
      <c r="E112" s="5"/>
      <c r="F112" s="5"/>
      <c r="G112" s="5"/>
      <c r="H112" s="5"/>
      <c r="I112" s="5"/>
      <c r="J112" s="5"/>
    </row>
    <row r="113" spans="1:10" ht="15.75" x14ac:dyDescent="0.25">
      <c r="A113" s="17" t="s">
        <v>370</v>
      </c>
      <c r="B113" s="17"/>
      <c r="C113" s="17"/>
      <c r="E113" s="35">
        <f>freq</f>
        <v>0.159</v>
      </c>
      <c r="F113" s="38" t="s">
        <v>16</v>
      </c>
    </row>
    <row r="114" spans="1:10" ht="15.75" x14ac:dyDescent="0.25">
      <c r="A114" s="58"/>
      <c r="B114" s="58"/>
      <c r="C114" s="58"/>
      <c r="D114" s="58"/>
      <c r="E114" s="58"/>
      <c r="F114" s="58"/>
      <c r="G114" s="58"/>
    </row>
    <row r="115" spans="1:10" ht="15.75" x14ac:dyDescent="0.25">
      <c r="A115" s="58"/>
      <c r="B115" s="80" t="str">
        <f>IMSUM('Calcs - Force summation'!Q203)</f>
        <v>-14254.0092629999-9.95344996303357E-11i</v>
      </c>
      <c r="C115" s="81" t="str">
        <f>IMSUM('Calcs - Force summation'!R203)</f>
        <v>0</v>
      </c>
      <c r="D115" s="81" t="str">
        <f>IMSUM('Calcs - Force summation'!S203)</f>
        <v>0</v>
      </c>
      <c r="E115" s="81" t="str">
        <f>IMSUM('Calcs - Force summation'!T203)</f>
        <v>0.126404999999999+8.82675056093275E-16i</v>
      </c>
      <c r="F115" s="81" t="str">
        <f>IMSUM('Calcs - Force summation'!U203)</f>
        <v>0</v>
      </c>
      <c r="G115" s="82" t="str">
        <f>IMSUM('Calcs - Force summation'!V203)</f>
        <v>-0.0303371999999998-2.11842013462386E-16i</v>
      </c>
    </row>
    <row r="116" spans="1:10" ht="15.75" x14ac:dyDescent="0.25">
      <c r="A116" s="58"/>
      <c r="B116" s="83" t="str">
        <f>IMSUM('Calcs - Force summation'!Q204)</f>
        <v>-0.0505619999999996-3.5307002243731E-16i</v>
      </c>
      <c r="C116" s="81" t="str">
        <f>IMSUM('Calcs - Force summation'!R204)</f>
        <v>-21838.3092629997-1.52495002995932E-10i</v>
      </c>
      <c r="D116" s="81" t="str">
        <f>IMSUM('Calcs - Force summation'!S204)</f>
        <v>0</v>
      </c>
      <c r="E116" s="81" t="str">
        <f>IMSUM('Calcs - Force summation'!T204)</f>
        <v>0.252809999999998+1.76535011218655E-15i</v>
      </c>
      <c r="F116" s="81" t="str">
        <f>IMSUM('Calcs - Force summation'!U204)</f>
        <v>0</v>
      </c>
      <c r="G116" s="84" t="str">
        <f>IMSUM('Calcs - Force summation'!V204)</f>
        <v>-0.0758429999999994-5.29605033655965E-16i</v>
      </c>
    </row>
    <row r="117" spans="1:10" ht="15.75" x14ac:dyDescent="0.25">
      <c r="A117" s="58"/>
      <c r="B117" s="83" t="str">
        <f>IMSUM('Calcs - Force summation'!Q205)</f>
        <v>0</v>
      </c>
      <c r="C117" s="81" t="str">
        <f>IMSUM('Calcs - Force summation'!R205)</f>
        <v>0</v>
      </c>
      <c r="D117" s="81" t="str">
        <f>IMSUM('Calcs - Force summation'!S205)</f>
        <v>-21838.3092629997-1.52495002995932E-10i</v>
      </c>
      <c r="E117" s="81" t="str">
        <f>IMSUM('Calcs - Force summation'!T205)</f>
        <v>0</v>
      </c>
      <c r="F117" s="81" t="str">
        <f>IMSUM('Calcs - Force summation'!U205)</f>
        <v>0</v>
      </c>
      <c r="G117" s="84" t="str">
        <f>IMSUM('Calcs - Force summation'!V205)</f>
        <v>0</v>
      </c>
    </row>
    <row r="118" spans="1:10" ht="15.75" x14ac:dyDescent="0.25">
      <c r="A118" s="58"/>
      <c r="B118" s="83" t="str">
        <f>IMSUM('Calcs - Force summation'!Q206)</f>
        <v>0</v>
      </c>
      <c r="C118" s="81" t="str">
        <f>IMSUM('Calcs - Force summation'!R206)</f>
        <v>0</v>
      </c>
      <c r="D118" s="81" t="str">
        <f>IMSUM('Calcs - Force summation'!S206)</f>
        <v>0</v>
      </c>
      <c r="E118" s="81" t="str">
        <f>IMSUM('Calcs - Force summation'!T206)</f>
        <v>-5865191.99999995-4.0956122602728E-08i</v>
      </c>
      <c r="F118" s="81" t="str">
        <f>IMSUM('Calcs - Force summation'!U206)</f>
        <v>-164832119.999999-1.15100827314563E-06i</v>
      </c>
      <c r="G118" s="84" t="str">
        <f>IMSUM('Calcs - Force summation'!V206)</f>
        <v>88736309.9999993+6.19637889377479E-07i</v>
      </c>
    </row>
    <row r="119" spans="1:10" ht="15.75" x14ac:dyDescent="0.25">
      <c r="A119" s="58"/>
      <c r="B119" s="83" t="str">
        <f>IMSUM('Calcs - Force summation'!Q207)</f>
        <v>0</v>
      </c>
      <c r="C119" s="81" t="str">
        <f>IMSUM('Calcs - Force summation'!R207)</f>
        <v>0</v>
      </c>
      <c r="D119" s="81" t="str">
        <f>IMSUM('Calcs - Force summation'!S207)</f>
        <v>0</v>
      </c>
      <c r="E119" s="81" t="str">
        <f>IMSUM('Calcs - Force summation'!T207)</f>
        <v>-164832119.999999-1.15100827314563E-06i</v>
      </c>
      <c r="F119" s="81" t="str">
        <f>IMSUM('Calcs - Force summation'!U207)</f>
        <v>-6428958299.99995-0.000044892853352904i</v>
      </c>
      <c r="G119" s="84" t="str">
        <f>IMSUM('Calcs - Force summation'!V207)</f>
        <v>164857400.999999+1.15118480815685E-06i</v>
      </c>
    </row>
    <row r="120" spans="1:10" ht="15.75" x14ac:dyDescent="0.25">
      <c r="A120" s="58"/>
      <c r="B120" s="85" t="str">
        <f>IMSUM('Calcs - Force summation'!Q208)</f>
        <v>0</v>
      </c>
      <c r="C120" s="81" t="str">
        <f>IMSUM('Calcs - Force summation'!R208)</f>
        <v>0</v>
      </c>
      <c r="D120" s="81" t="str">
        <f>IMSUM('Calcs - Force summation'!S208)</f>
        <v>0</v>
      </c>
      <c r="E120" s="81" t="str">
        <f>IMSUM('Calcs - Force summation'!T208)</f>
        <v>88736309.9999993+6.19637889377479E-07i</v>
      </c>
      <c r="F120" s="81" t="str">
        <f>IMSUM('Calcs - Force summation'!U208)</f>
        <v>164857400.999999+1.15118480815685E-06i</v>
      </c>
      <c r="G120" s="86" t="str">
        <f>IMSUM('Calcs - Force summation'!V208)</f>
        <v>-6428958299.99995-0.000044892853352904i</v>
      </c>
    </row>
    <row r="123" spans="1:10" ht="24.95" customHeight="1" x14ac:dyDescent="0.35">
      <c r="A123" s="5" t="s">
        <v>345</v>
      </c>
      <c r="B123" s="5"/>
      <c r="C123" s="5"/>
      <c r="D123" s="5"/>
      <c r="E123" s="5"/>
      <c r="F123" s="5"/>
      <c r="G123" s="5"/>
      <c r="H123" s="5"/>
      <c r="I123" s="5"/>
      <c r="J123" s="5"/>
    </row>
    <row r="124" spans="1:10" ht="15.75" x14ac:dyDescent="0.25">
      <c r="A124" s="17" t="s">
        <v>370</v>
      </c>
      <c r="B124" s="17"/>
      <c r="C124" s="17"/>
      <c r="E124" s="35">
        <f>freq</f>
        <v>0.159</v>
      </c>
      <c r="F124" s="38" t="s">
        <v>16</v>
      </c>
    </row>
    <row r="125" spans="1:10" ht="15.75" x14ac:dyDescent="0.25">
      <c r="A125" s="58"/>
      <c r="B125" s="58"/>
      <c r="C125" s="58"/>
      <c r="D125" s="58"/>
      <c r="E125" s="58"/>
      <c r="F125" s="58"/>
      <c r="G125" s="58"/>
    </row>
    <row r="126" spans="1:10" ht="15.75" x14ac:dyDescent="0.25">
      <c r="A126" s="58"/>
      <c r="B126" s="80" t="str">
        <f>IMSUM('Calcs - Force summation'!Q216,'Calcs - Force summation'!Q226,'Calcs - Force summation'!Q236)</f>
        <v>1</v>
      </c>
      <c r="C126" s="81" t="str">
        <f>IMSUM('Calcs - Force summation'!R216,'Calcs - Force summation'!R226,'Calcs - Force summation'!R236)</f>
        <v>0</v>
      </c>
      <c r="D126" s="81" t="str">
        <f>IMSUM('Calcs - Force summation'!S216,'Calcs - Force summation'!S226,'Calcs - Force summation'!S236)</f>
        <v>-0.2477538+0.672569999999994i</v>
      </c>
      <c r="E126" s="81" t="str">
        <f>IMSUM('Calcs - Force summation'!T216,'Calcs - Force summation'!T226,'Calcs - Force summation'!T236)</f>
        <v>-4.74719-0.849059999999993i</v>
      </c>
      <c r="F126" s="81" t="str">
        <f>IMSUM('Calcs - Force summation'!U216,'Calcs - Force summation'!U226,'Calcs - Force summation'!U236)</f>
        <v>0</v>
      </c>
      <c r="G126" s="82" t="str">
        <f>IMSUM('Calcs - Force summation'!V216,'Calcs - Force summation'!V226,'Calcs - Force summation'!V236)</f>
        <v>1.2</v>
      </c>
    </row>
    <row r="127" spans="1:10" ht="15.75" x14ac:dyDescent="0.25">
      <c r="A127" s="58"/>
      <c r="B127" s="83" t="str">
        <f>IMSUM('Calcs - Force summation'!Q217,'Calcs - Force summation'!Q227,'Calcs - Force summation'!Q237)</f>
        <v>2</v>
      </c>
      <c r="C127" s="81" t="str">
        <f>IMSUM('Calcs - Force summation'!R217,'Calcs - Force summation'!R227,'Calcs - Force summation'!R237)</f>
        <v>0</v>
      </c>
      <c r="D127" s="81" t="str">
        <f>IMSUM('Calcs - Force summation'!S217,'Calcs - Force summation'!S227,'Calcs - Force summation'!S237)</f>
        <v>0</v>
      </c>
      <c r="E127" s="81" t="str">
        <f>IMSUM('Calcs - Force summation'!T217,'Calcs - Force summation'!T227,'Calcs - Force summation'!T237)</f>
        <v>-10</v>
      </c>
      <c r="F127" s="81" t="str">
        <f>IMSUM('Calcs - Force summation'!U217,'Calcs - Force summation'!U227,'Calcs - Force summation'!U237)</f>
        <v>0</v>
      </c>
      <c r="G127" s="84" t="str">
        <f>IMSUM('Calcs - Force summation'!V217,'Calcs - Force summation'!V227,'Calcs - Force summation'!V237)</f>
        <v>3</v>
      </c>
    </row>
    <row r="128" spans="1:10" ht="15.75" x14ac:dyDescent="0.25">
      <c r="A128" s="58"/>
      <c r="B128" s="83" t="str">
        <f>IMSUM('Calcs - Force summation'!Q218,'Calcs - Force summation'!Q228,'Calcs - Force summation'!Q238)</f>
        <v>0</v>
      </c>
      <c r="C128" s="81" t="str">
        <f>IMSUM('Calcs - Force summation'!R218,'Calcs - Force summation'!R228,'Calcs - Force summation'!R238)</f>
        <v>0</v>
      </c>
      <c r="D128" s="81" t="str">
        <f>IMSUM('Calcs - Force summation'!S218,'Calcs - Force summation'!S228,'Calcs - Force summation'!S238)</f>
        <v>0</v>
      </c>
      <c r="E128" s="81" t="str">
        <f>IMSUM('Calcs - Force summation'!T218,'Calcs - Force summation'!T228,'Calcs - Force summation'!T238)</f>
        <v>0</v>
      </c>
      <c r="F128" s="81" t="str">
        <f>IMSUM('Calcs - Force summation'!U218,'Calcs - Force summation'!U228,'Calcs - Force summation'!U238)</f>
        <v>0</v>
      </c>
      <c r="G128" s="84" t="str">
        <f>IMSUM('Calcs - Force summation'!V218,'Calcs - Force summation'!V228,'Calcs - Force summation'!V238)</f>
        <v>0</v>
      </c>
    </row>
    <row r="129" spans="1:10" ht="15.75" x14ac:dyDescent="0.25">
      <c r="A129" s="58"/>
      <c r="B129" s="83" t="str">
        <f>IMSUM('Calcs - Force summation'!Q219,'Calcs - Force summation'!Q229,'Calcs - Force summation'!Q239)</f>
        <v>0</v>
      </c>
      <c r="C129" s="81" t="str">
        <f>IMSUM('Calcs - Force summation'!R219,'Calcs - Force summation'!R229,'Calcs - Force summation'!R239)</f>
        <v>0</v>
      </c>
      <c r="D129" s="81" t="str">
        <f>IMSUM('Calcs - Force summation'!S219,'Calcs - Force summation'!S229,'Calcs - Force summation'!S239)</f>
        <v>0</v>
      </c>
      <c r="E129" s="81" t="str">
        <f>IMSUM('Calcs - Force summation'!T219,'Calcs - Force summation'!T229,'Calcs - Force summation'!T239)</f>
        <v>0</v>
      </c>
      <c r="F129" s="81" t="str">
        <f>IMSUM('Calcs - Force summation'!U219,'Calcs - Force summation'!U229,'Calcs - Force summation'!U239)</f>
        <v>0</v>
      </c>
      <c r="G129" s="84" t="str">
        <f>IMSUM('Calcs - Force summation'!V219,'Calcs - Force summation'!V229,'Calcs - Force summation'!V239)</f>
        <v>0</v>
      </c>
    </row>
    <row r="130" spans="1:10" ht="15.75" x14ac:dyDescent="0.25">
      <c r="A130" s="58"/>
      <c r="B130" s="83" t="str">
        <f>IMSUM('Calcs - Force summation'!Q220,'Calcs - Force summation'!Q230,'Calcs - Force summation'!Q240)</f>
        <v>0</v>
      </c>
      <c r="C130" s="81" t="str">
        <f>IMSUM('Calcs - Force summation'!R220,'Calcs - Force summation'!R230,'Calcs - Force summation'!R240)</f>
        <v>0</v>
      </c>
      <c r="D130" s="81" t="str">
        <f>IMSUM('Calcs - Force summation'!S220,'Calcs - Force summation'!S230,'Calcs - Force summation'!S240)</f>
        <v>0</v>
      </c>
      <c r="E130" s="81" t="str">
        <f>IMSUM('Calcs - Force summation'!T220,'Calcs - Force summation'!T230,'Calcs - Force summation'!T240)</f>
        <v>0</v>
      </c>
      <c r="F130" s="81" t="str">
        <f>IMSUM('Calcs - Force summation'!U220,'Calcs - Force summation'!U230,'Calcs - Force summation'!U240)</f>
        <v>0</v>
      </c>
      <c r="G130" s="84" t="str">
        <f>IMSUM('Calcs - Force summation'!V220,'Calcs - Force summation'!V230,'Calcs - Force summation'!V240)</f>
        <v>0</v>
      </c>
    </row>
    <row r="131" spans="1:10" ht="15.75" x14ac:dyDescent="0.25">
      <c r="A131" s="58"/>
      <c r="B131" s="85" t="str">
        <f>IMSUM('Calcs - Force summation'!Q221,'Calcs - Force summation'!Q231,'Calcs - Force summation'!Q241)</f>
        <v>0</v>
      </c>
      <c r="C131" s="81" t="str">
        <f>IMSUM('Calcs - Force summation'!R221,'Calcs - Force summation'!R231,'Calcs - Force summation'!R241)</f>
        <v>0</v>
      </c>
      <c r="D131" s="81" t="str">
        <f>IMSUM('Calcs - Force summation'!S221,'Calcs - Force summation'!S231,'Calcs - Force summation'!S241)</f>
        <v>-0.248006610000003+1.46756999999999i</v>
      </c>
      <c r="E131" s="81" t="str">
        <f>IMSUM('Calcs - Force summation'!T221,'Calcs - Force summation'!T231,'Calcs - Force summation'!T241)</f>
        <v>0.000252810000018873-5.40599999999997i</v>
      </c>
      <c r="F131" s="81" t="str">
        <f>IMSUM('Calcs - Force summation'!U221,'Calcs - Force summation'!U231,'Calcs - Force summation'!U241)</f>
        <v>0</v>
      </c>
      <c r="G131" s="86" t="str">
        <f>IMSUM('Calcs - Force summation'!V221,'Calcs - Force summation'!V231,'Calcs - Force summation'!V241)</f>
        <v>0</v>
      </c>
    </row>
    <row r="134" spans="1:10" ht="24.95" customHeight="1" x14ac:dyDescent="0.35">
      <c r="A134" s="5" t="s">
        <v>347</v>
      </c>
      <c r="B134" s="5"/>
      <c r="C134" s="5"/>
      <c r="D134" s="5"/>
      <c r="E134" s="5"/>
      <c r="F134" s="5"/>
      <c r="G134" s="5"/>
      <c r="H134" s="5"/>
      <c r="I134" s="5"/>
      <c r="J134" s="5"/>
    </row>
    <row r="135" spans="1:10" ht="15.75" x14ac:dyDescent="0.25">
      <c r="A135" s="17" t="s">
        <v>370</v>
      </c>
      <c r="B135" s="17"/>
      <c r="C135" s="17"/>
      <c r="E135" s="35">
        <f>freq</f>
        <v>0.159</v>
      </c>
      <c r="F135" s="38" t="s">
        <v>16</v>
      </c>
    </row>
    <row r="136" spans="1:10" ht="15.75" x14ac:dyDescent="0.25">
      <c r="A136" s="58"/>
      <c r="B136" s="58"/>
      <c r="C136" s="58"/>
      <c r="D136" s="58"/>
      <c r="E136" s="58"/>
      <c r="F136" s="58"/>
      <c r="G136" s="58"/>
    </row>
    <row r="137" spans="1:10" ht="15.75" x14ac:dyDescent="0.25">
      <c r="A137" s="58"/>
      <c r="B137" s="80" t="str">
        <f>IMSUM('Calcs - Force summation'!Q249,'Calcs - Force summation'!Q259,'Calcs - Force summation'!Q269)</f>
        <v>2.5</v>
      </c>
      <c r="C137" s="81" t="str">
        <f>IMSUM('Calcs - Force summation'!R249,'Calcs - Force summation'!R259,'Calcs - Force summation'!R269)</f>
        <v>0</v>
      </c>
      <c r="D137" s="81" t="str">
        <f>IMSUM('Calcs - Force summation'!S249,'Calcs - Force summation'!S259,'Calcs - Force summation'!S269)</f>
        <v>3.58+1.04462999999999i</v>
      </c>
      <c r="E137" s="81" t="str">
        <f>IMSUM('Calcs - Force summation'!T249,'Calcs - Force summation'!T259,'Calcs - Force summation'!T269)</f>
        <v>0</v>
      </c>
      <c r="F137" s="81" t="str">
        <f>IMSUM('Calcs - Force summation'!U249,'Calcs - Force summation'!U259,'Calcs - Force summation'!U269)</f>
        <v>0</v>
      </c>
      <c r="G137" s="82" t="str">
        <f>IMSUM('Calcs - Force summation'!V249,'Calcs - Force summation'!V259,'Calcs - Force summation'!V269)</f>
        <v>0</v>
      </c>
    </row>
    <row r="138" spans="1:10" ht="15.75" x14ac:dyDescent="0.25">
      <c r="A138" s="58"/>
      <c r="B138" s="83" t="str">
        <f>IMSUM('Calcs - Force summation'!Q250,'Calcs - Force summation'!Q260,'Calcs - Force summation'!Q270)</f>
        <v>1.3</v>
      </c>
      <c r="C138" s="81" t="str">
        <f>IMSUM('Calcs - Force summation'!R250,'Calcs - Force summation'!R260,'Calcs - Force summation'!R270)</f>
        <v>0</v>
      </c>
      <c r="D138" s="81" t="str">
        <f>IMSUM('Calcs - Force summation'!S250,'Calcs - Force summation'!S260,'Calcs - Force summation'!S270)</f>
        <v>8.95</v>
      </c>
      <c r="E138" s="81" t="str">
        <f>IMSUM('Calcs - Force summation'!T250,'Calcs - Force summation'!T260,'Calcs - Force summation'!T270)</f>
        <v>0</v>
      </c>
      <c r="F138" s="81" t="str">
        <f>IMSUM('Calcs - Force summation'!U250,'Calcs - Force summation'!U260,'Calcs - Force summation'!U270)</f>
        <v>2.54421369941855E-15-0.728696999999995i</v>
      </c>
      <c r="G138" s="84" t="str">
        <f>IMSUM('Calcs - Force summation'!V250,'Calcs - Force summation'!V260,'Calcs - Force summation'!V270)</f>
        <v>0</v>
      </c>
    </row>
    <row r="139" spans="1:10" ht="15.75" x14ac:dyDescent="0.25">
      <c r="A139" s="58"/>
      <c r="B139" s="83" t="str">
        <f>IMSUM('Calcs - Force summation'!Q251,'Calcs - Force summation'!Q261,'Calcs - Force summation'!Q271)</f>
        <v>-9.0477538-1.73004310994282E-15i</v>
      </c>
      <c r="C139" s="81" t="str">
        <f>IMSUM('Calcs - Force summation'!R251,'Calcs - Force summation'!R261,'Calcs - Force summation'!R271)</f>
        <v>0</v>
      </c>
      <c r="D139" s="81" t="str">
        <f>IMSUM('Calcs - Force summation'!S251,'Calcs - Force summation'!S261,'Calcs - Force summation'!S271)</f>
        <v>132-92.6174999999994i</v>
      </c>
      <c r="E139" s="81" t="str">
        <f>IMSUM('Calcs - Force summation'!T251,'Calcs - Force summation'!T261,'Calcs - Force summation'!T271)</f>
        <v>0</v>
      </c>
      <c r="F139" s="81" t="str">
        <f>IMSUM('Calcs - Force summation'!U251,'Calcs - Force summation'!U261,'Calcs - Force summation'!U271)</f>
        <v>-0.248006609999998-1.73180846005501E-15i</v>
      </c>
      <c r="G139" s="84" t="str">
        <f>IMSUM('Calcs - Force summation'!V251,'Calcs - Force summation'!V261,'Calcs - Force summation'!V271)</f>
        <v>0</v>
      </c>
    </row>
    <row r="140" spans="1:10" ht="15.75" x14ac:dyDescent="0.25">
      <c r="A140" s="58"/>
      <c r="B140" s="83" t="str">
        <f>IMSUM('Calcs - Force summation'!Q252,'Calcs - Force summation'!Q262,'Calcs - Force summation'!Q272)</f>
        <v>3.25281+1.76535011218655E-15i</v>
      </c>
      <c r="C140" s="81" t="str">
        <f>IMSUM('Calcs - Force summation'!R252,'Calcs - Force summation'!R262,'Calcs - Force summation'!R272)</f>
        <v>0</v>
      </c>
      <c r="D140" s="81" t="str">
        <f>IMSUM('Calcs - Force summation'!S252,'Calcs - Force summation'!S262,'Calcs - Force summation'!S272)</f>
        <v>6.87</v>
      </c>
      <c r="E140" s="81" t="str">
        <f>IMSUM('Calcs - Force summation'!T252,'Calcs - Force summation'!T262,'Calcs - Force summation'!T272)</f>
        <v>0</v>
      </c>
      <c r="F140" s="81" t="str">
        <f>IMSUM('Calcs - Force summation'!U252,'Calcs - Force summation'!U262,'Calcs - Force summation'!U272)</f>
        <v>0.000252809999999998+1.76535011218655E-18i</v>
      </c>
      <c r="G140" s="84" t="str">
        <f>IMSUM('Calcs - Force summation'!V252,'Calcs - Force summation'!V262,'Calcs - Force summation'!V272)</f>
        <v>0</v>
      </c>
    </row>
    <row r="141" spans="1:10" ht="15.75" x14ac:dyDescent="0.25">
      <c r="A141" s="58"/>
      <c r="B141" s="83" t="str">
        <f>IMSUM('Calcs - Force summation'!Q253,'Calcs - Force summation'!Q263,'Calcs - Force summation'!Q273)</f>
        <v>0</v>
      </c>
      <c r="C141" s="81" t="str">
        <f>IMSUM('Calcs - Force summation'!R253,'Calcs - Force summation'!R263,'Calcs - Force summation'!R273)</f>
        <v>0</v>
      </c>
      <c r="D141" s="81" t="str">
        <f>IMSUM('Calcs - Force summation'!S253,'Calcs - Force summation'!S263,'Calcs - Force summation'!S273)</f>
        <v>9.328</v>
      </c>
      <c r="E141" s="81" t="str">
        <f>IMSUM('Calcs - Force summation'!T253,'Calcs - Force summation'!T263,'Calcs - Force summation'!T273)</f>
        <v>0</v>
      </c>
      <c r="F141" s="81" t="str">
        <f>IMSUM('Calcs - Force summation'!U253,'Calcs - Force summation'!U263,'Calcs - Force summation'!U273)</f>
        <v>-1.79865860486932E-15+0.515159999999997i</v>
      </c>
      <c r="G141" s="84" t="str">
        <f>IMSUM('Calcs - Force summation'!V253,'Calcs - Force summation'!V263,'Calcs - Force summation'!V273)</f>
        <v>0</v>
      </c>
    </row>
    <row r="142" spans="1:10" ht="15.75" x14ac:dyDescent="0.25">
      <c r="A142" s="58"/>
      <c r="B142" s="85" t="str">
        <f>IMSUM('Calcs - Force summation'!Q254,'Calcs - Force summation'!Q264,'Calcs - Force summation'!Q274)</f>
        <v>12.4</v>
      </c>
      <c r="C142" s="81" t="str">
        <f>IMSUM('Calcs - Force summation'!R254,'Calcs - Force summation'!R264,'Calcs - Force summation'!R274)</f>
        <v>0</v>
      </c>
      <c r="D142" s="81" t="str">
        <f>IMSUM('Calcs - Force summation'!S254,'Calcs - Force summation'!S264,'Calcs - Force summation'!S274)</f>
        <v>3.5</v>
      </c>
      <c r="E142" s="81" t="str">
        <f>IMSUM('Calcs - Force summation'!T254,'Calcs - Force summation'!T264,'Calcs - Force summation'!T274)</f>
        <v>0</v>
      </c>
      <c r="F142" s="81" t="str">
        <f>IMSUM('Calcs - Force summation'!U254,'Calcs - Force summation'!U264,'Calcs - Force summation'!U274)</f>
        <v>0</v>
      </c>
      <c r="G142" s="86" t="str">
        <f>IMSUM('Calcs - Force summation'!V254,'Calcs - Force summation'!V264,'Calcs - Force summation'!V274)</f>
        <v>0</v>
      </c>
    </row>
    <row r="145" spans="1:10" ht="24.95" customHeight="1" x14ac:dyDescent="0.35">
      <c r="A145" s="5" t="s">
        <v>348</v>
      </c>
      <c r="B145" s="5"/>
      <c r="C145" s="5"/>
      <c r="D145" s="5"/>
      <c r="E145" s="5"/>
      <c r="F145" s="5"/>
      <c r="G145" s="5"/>
      <c r="H145" s="5"/>
      <c r="I145" s="5"/>
      <c r="J145" s="5"/>
    </row>
    <row r="146" spans="1:10" ht="15.75" x14ac:dyDescent="0.25">
      <c r="A146" s="17" t="s">
        <v>370</v>
      </c>
      <c r="B146" s="17"/>
      <c r="C146" s="17"/>
      <c r="E146" s="35">
        <f>freq</f>
        <v>0.159</v>
      </c>
      <c r="F146" s="38" t="s">
        <v>16</v>
      </c>
    </row>
    <row r="147" spans="1:10" ht="15.75" x14ac:dyDescent="0.25">
      <c r="A147" s="58"/>
      <c r="B147" s="58"/>
      <c r="C147" s="58"/>
      <c r="D147" s="58"/>
      <c r="E147" s="58"/>
      <c r="F147" s="58"/>
      <c r="G147" s="58"/>
    </row>
    <row r="148" spans="1:10" ht="15.75" x14ac:dyDescent="0.25">
      <c r="A148" s="58"/>
      <c r="B148" s="80" t="str">
        <f>IMSUM('Calcs - Force summation'!Q282,'Calcs - Force summation'!Q292,'Calcs - Force summation'!Q302)</f>
        <v>-23.088320684573+1.95665876348018E-07i</v>
      </c>
      <c r="C148" s="81" t="str">
        <f>IMSUM('Calcs - Force summation'!R282,'Calcs - Force summation'!R292,'Calcs - Force summation'!R302)</f>
        <v>0.001099852835728+9.2120047545618E-09i</v>
      </c>
      <c r="D148" s="81" t="str">
        <f>IMSUM('Calcs - Force summation'!S282,'Calcs - Force summation'!S292,'Calcs - Force summation'!S302)</f>
        <v>0.00222599287292619+7.01854820324232E-09i</v>
      </c>
      <c r="E148" s="81" t="str">
        <f>IMSUM('Calcs - Force summation'!T282,'Calcs - Force summation'!T292,'Calcs - Force summation'!T302)</f>
        <v>0.0014445560799957+1.54427762252843E-08i</v>
      </c>
      <c r="F148" s="81" t="str">
        <f>IMSUM('Calcs - Force summation'!U282,'Calcs - Force summation'!U292,'Calcs - Force summation'!U302)</f>
        <v>11.5168568622865-9.58828454349712E-08i</v>
      </c>
      <c r="G148" s="82" t="str">
        <f>IMSUM('Calcs - Force summation'!V282,'Calcs - Force summation'!V292,'Calcs - Force summation'!V302)</f>
        <v>1.93739661401157-8.18583261419624E-08i</v>
      </c>
    </row>
    <row r="149" spans="1:10" ht="15.75" x14ac:dyDescent="0.25">
      <c r="A149" s="58"/>
      <c r="B149" s="83" t="str">
        <f>IMSUM('Calcs - Force summation'!Q283,'Calcs - Force summation'!Q293,'Calcs - Force summation'!Q303)</f>
        <v>0.00113609230484512-1.39742990388366E-08i</v>
      </c>
      <c r="C149" s="81" t="str">
        <f>IMSUM('Calcs - Force summation'!R283,'Calcs - Force summation'!R293,'Calcs - Force summation'!R303)</f>
        <v>-41.2820451445728+2.90572013742351E-07i</v>
      </c>
      <c r="D149" s="81" t="str">
        <f>IMSUM('Calcs - Force summation'!S283,'Calcs - Force summation'!S293,'Calcs - Force summation'!S303)</f>
        <v>-1.03407574544572-8.81218262845617E-07i</v>
      </c>
      <c r="E149" s="81" t="str">
        <f>IMSUM('Calcs - Force summation'!T283,'Calcs - Force summation'!T293,'Calcs - Force summation'!T303)</f>
        <v>-64.3162644891458+5.01716216432029E-07i</v>
      </c>
      <c r="F149" s="81" t="str">
        <f>IMSUM('Calcs - Force summation'!U283,'Calcs - Force summation'!U293,'Calcs - Force summation'!U303)</f>
        <v>-0.000669780448131697+1.63463131469192E-09i</v>
      </c>
      <c r="G149" s="84" t="str">
        <f>IMSUM('Calcs - Force summation'!V283,'Calcs - Force summation'!V293,'Calcs - Force summation'!V303)</f>
        <v>0.00911640685371935-1.24072999786773E-08i</v>
      </c>
    </row>
    <row r="150" spans="1:10" ht="15.75" x14ac:dyDescent="0.25">
      <c r="A150" s="58"/>
      <c r="B150" s="83" t="str">
        <f>IMSUM('Calcs - Force summation'!Q284,'Calcs - Force summation'!Q294,'Calcs - Force summation'!Q304)</f>
        <v>0.0020688443871879+6.17582253179674E-06i</v>
      </c>
      <c r="C150" s="81" t="str">
        <f>IMSUM('Calcs - Force summation'!R284,'Calcs - Force summation'!R294,'Calcs - Force summation'!R304)</f>
        <v>-1.05247722368596+0.000367136215002134i</v>
      </c>
      <c r="D150" s="81" t="str">
        <f>IMSUM('Calcs - Force summation'!S284,'Calcs - Force summation'!S294,'Calcs - Force summation'!S304)</f>
        <v>3434.14106961206+0.00344415601761007i</v>
      </c>
      <c r="E150" s="81" t="str">
        <f>IMSUM('Calcs - Force summation'!T284,'Calcs - Force summation'!T294,'Calcs - Force summation'!T304)</f>
        <v>-2.08886545280607+0.000556767093949232i</v>
      </c>
      <c r="F150" s="81" t="str">
        <f>IMSUM('Calcs - Force summation'!U284,'Calcs - Force summation'!U294,'Calcs - Force summation'!U304)</f>
        <v>0.0308208690014024-2.91886485209479E-06i</v>
      </c>
      <c r="G150" s="84" t="str">
        <f>IMSUM('Calcs - Force summation'!V284,'Calcs - Force summation'!V294,'Calcs - Force summation'!V304)</f>
        <v>-0.000637595569270689+8.38488326395955E-06i</v>
      </c>
    </row>
    <row r="151" spans="1:10" ht="15.75" x14ac:dyDescent="0.25">
      <c r="A151" s="58"/>
      <c r="B151" s="83" t="str">
        <f>IMSUM('Calcs - Force summation'!Q285,'Calcs - Force summation'!Q295,'Calcs - Force summation'!Q305)</f>
        <v>0.0016216934055268-3.00698389214965E-08i</v>
      </c>
      <c r="C151" s="81" t="str">
        <f>IMSUM('Calcs - Force summation'!R285,'Calcs - Force summation'!R295,'Calcs - Force summation'!R305)</f>
        <v>-64.3086801891458+2.9071656433142E-07i</v>
      </c>
      <c r="D151" s="81" t="str">
        <f>IMSUM('Calcs - Force summation'!S285,'Calcs - Force summation'!S295,'Calcs - Force summation'!S305)</f>
        <v>-2.06295706244572-3.28012812083033E-06i</v>
      </c>
      <c r="E151" s="81" t="str">
        <f>IMSUM('Calcs - Force summation'!T285,'Calcs - Force summation'!T295,'Calcs - Force summation'!T305)</f>
        <v>-18946.9353191891+5.34355747057162E-07i</v>
      </c>
      <c r="F151" s="81" t="str">
        <f>IMSUM('Calcs - Force summation'!U285,'Calcs - Force summation'!U295,'Calcs - Force summation'!U305)</f>
        <v>0.000323932773492066+4.60636355940676E-09i</v>
      </c>
      <c r="G151" s="84" t="str">
        <f>IMSUM('Calcs - Force summation'!V285,'Calcs - Force summation'!V295,'Calcs - Force summation'!V305)</f>
        <v>0.0155632538891462-1.59821665666448E-08i</v>
      </c>
    </row>
    <row r="152" spans="1:10" ht="15.75" x14ac:dyDescent="0.25">
      <c r="A152" s="58"/>
      <c r="B152" s="83" t="str">
        <f>IMSUM('Calcs - Force summation'!Q286,'Calcs - Force summation'!Q296,'Calcs - Force summation'!Q306)</f>
        <v>11.5158456222865-9.73142550962054E-08i</v>
      </c>
      <c r="C152" s="81" t="str">
        <f>IMSUM('Calcs - Force summation'!R286,'Calcs - Force summation'!R296,'Calcs - Force summation'!R306)</f>
        <v>-0.000551843601173735+2.30172799540761E-09i</v>
      </c>
      <c r="D152" s="81" t="str">
        <f>IMSUM('Calcs - Force summation'!S286,'Calcs - Force summation'!S296,'Calcs - Force summation'!S306)</f>
        <v>0.0306853930170463+6.07226681630619E-08i</v>
      </c>
      <c r="E152" s="81" t="str">
        <f>IMSUM('Calcs - Force summation'!T286,'Calcs - Force summation'!T296,'Calcs - Force summation'!T306)</f>
        <v>0.000557216370267701+2.92929867919852E-09i</v>
      </c>
      <c r="F152" s="81" t="str">
        <f>IMSUM('Calcs - Force summation'!U286,'Calcs - Force summation'!U296,'Calcs - Force summation'!U306)</f>
        <v>-5947.84557013337+4.76480511801447E-08i</v>
      </c>
      <c r="G152" s="84" t="str">
        <f>IMSUM('Calcs - Force summation'!V286,'Calcs - Force summation'!V296,'Calcs - Force summation'!V306)</f>
        <v>-0.986336772228649+4.06439132212463E-08i</v>
      </c>
    </row>
    <row r="153" spans="1:10" ht="15.75" x14ac:dyDescent="0.25">
      <c r="A153" s="58"/>
      <c r="B153" s="85" t="str">
        <f>IMSUM('Calcs - Force summation'!Q287,'Calcs - Force summation'!Q297,'Calcs - Force summation'!Q307)</f>
        <v>1.91188108256584+7.78314293972245E-09i</v>
      </c>
      <c r="C153" s="81" t="str">
        <f>IMSUM('Calcs - Force summation'!R287,'Calcs - Force summation'!R297,'Calcs - Force summation'!R307)</f>
        <v>0.00927172488651216-1.79054314145134E-08i</v>
      </c>
      <c r="D153" s="81" t="str">
        <f>IMSUM('Calcs - Force summation'!S287,'Calcs - Force summation'!S297,'Calcs - Force summation'!S307)</f>
        <v>-0.0013135544716628-1.09934728326172E-08i</v>
      </c>
      <c r="E153" s="81" t="str">
        <f>IMSUM('Calcs - Force summation'!T287,'Calcs - Force summation'!T297,'Calcs - Force summation'!T307)</f>
        <v>0.0151573744282196+1.84399411430467E-08i</v>
      </c>
      <c r="F153" s="81" t="str">
        <f>IMSUM('Calcs - Force summation'!U287,'Calcs - Force summation'!U297,'Calcs - Force summation'!U307)</f>
        <v>-0.971981335782918-5.40786914671941E-09i</v>
      </c>
      <c r="G153" s="86" t="str">
        <f>IMSUM('Calcs - Force summation'!V287,'Calcs - Force summation'!V297,'Calcs - Force summation'!V307)</f>
        <v>-89.7926284337187+1.39368835996317E-10i</v>
      </c>
    </row>
    <row r="156" spans="1:10" ht="24.95" customHeight="1" x14ac:dyDescent="0.35">
      <c r="A156" s="5" t="s">
        <v>350</v>
      </c>
      <c r="B156" s="5"/>
      <c r="C156" s="5"/>
      <c r="D156" s="5"/>
      <c r="E156" s="5"/>
      <c r="F156" s="5"/>
      <c r="G156" s="5"/>
      <c r="H156" s="5"/>
      <c r="I156" s="5"/>
      <c r="J156" s="5"/>
    </row>
    <row r="157" spans="1:10" ht="15.75" x14ac:dyDescent="0.25">
      <c r="A157" s="17" t="s">
        <v>370</v>
      </c>
      <c r="B157" s="17"/>
      <c r="C157" s="17"/>
      <c r="E157" s="35">
        <f>freq</f>
        <v>0.159</v>
      </c>
      <c r="F157" s="38" t="s">
        <v>16</v>
      </c>
    </row>
    <row r="158" spans="1:10" ht="15.75" x14ac:dyDescent="0.25">
      <c r="A158" s="58"/>
      <c r="B158" s="58"/>
      <c r="C158" s="58"/>
      <c r="D158" s="58"/>
      <c r="E158" s="58"/>
      <c r="F158" s="58"/>
      <c r="G158" s="58"/>
    </row>
    <row r="159" spans="1:10" ht="15.75" x14ac:dyDescent="0.25">
      <c r="A159" s="58"/>
      <c r="B159" s="80" t="str">
        <f>IMSUM('Calcs - Force summation'!Q315,'Calcs - Force summation'!Q325,'Calcs - Force summation'!Q335)</f>
        <v>-23.088320684573+1.95665876348018E-07i</v>
      </c>
      <c r="C159" s="81" t="str">
        <f>IMSUM('Calcs - Force summation'!R315,'Calcs - Force summation'!R325,'Calcs - Force summation'!R335)</f>
        <v>0.00113609230484512-1.39742990388366E-08i</v>
      </c>
      <c r="D159" s="81" t="str">
        <f>IMSUM('Calcs - Force summation'!S315,'Calcs - Force summation'!S325,'Calcs - Force summation'!S335)</f>
        <v>0.0020688443871879+6.17582253179674E-06i</v>
      </c>
      <c r="E159" s="81" t="str">
        <f>IMSUM('Calcs - Force summation'!T315,'Calcs - Force summation'!T325,'Calcs - Force summation'!T335)</f>
        <v>0.0016216934055268-3.00698389214965E-08i</v>
      </c>
      <c r="F159" s="81" t="str">
        <f>IMSUM('Calcs - Force summation'!U315,'Calcs - Force summation'!U325,'Calcs - Force summation'!U335)</f>
        <v>11.5158456222865-9.73142550962054E-08i</v>
      </c>
      <c r="G159" s="82" t="str">
        <f>IMSUM('Calcs - Force summation'!V315,'Calcs - Force summation'!V325,'Calcs - Force summation'!V335)</f>
        <v>1.91188108256584+7.78314293972245E-09i</v>
      </c>
    </row>
    <row r="160" spans="1:10" ht="15.75" x14ac:dyDescent="0.25">
      <c r="A160" s="58"/>
      <c r="B160" s="83" t="str">
        <f>IMSUM('Calcs - Force summation'!Q316,'Calcs - Force summation'!Q326,'Calcs - Force summation'!Q336)</f>
        <v>0.001099852835728+9.2120047545618E-09i</v>
      </c>
      <c r="C160" s="81" t="str">
        <f>IMSUM('Calcs - Force summation'!R316,'Calcs - Force summation'!R326,'Calcs - Force summation'!R336)</f>
        <v>-41.2820451445728+2.90572013742351E-07i</v>
      </c>
      <c r="D160" s="81" t="str">
        <f>IMSUM('Calcs - Force summation'!S316,'Calcs - Force summation'!S326,'Calcs - Force summation'!S336)</f>
        <v>-1.05247722368596+0.000367136215002134i</v>
      </c>
      <c r="E160" s="81" t="str">
        <f>IMSUM('Calcs - Force summation'!T316,'Calcs - Force summation'!T326,'Calcs - Force summation'!T336)</f>
        <v>-64.3086801891458+2.9071656433142E-07i</v>
      </c>
      <c r="F160" s="81" t="str">
        <f>IMSUM('Calcs - Force summation'!U316,'Calcs - Force summation'!U326,'Calcs - Force summation'!U336)</f>
        <v>-0.000551843601173735+2.30172799540761E-09i</v>
      </c>
      <c r="G160" s="84" t="str">
        <f>IMSUM('Calcs - Force summation'!V316,'Calcs - Force summation'!V326,'Calcs - Force summation'!V336)</f>
        <v>0.00927172488651216-1.79054314145134E-08i</v>
      </c>
    </row>
    <row r="161" spans="1:10" ht="15.75" x14ac:dyDescent="0.25">
      <c r="A161" s="58"/>
      <c r="B161" s="83" t="str">
        <f>IMSUM('Calcs - Force summation'!Q317,'Calcs - Force summation'!Q327,'Calcs - Force summation'!Q337)</f>
        <v>0.00222599287292619+7.01854820324232E-09i</v>
      </c>
      <c r="C161" s="81" t="str">
        <f>IMSUM('Calcs - Force summation'!R317,'Calcs - Force summation'!R327,'Calcs - Force summation'!R337)</f>
        <v>-1.03407574544572-8.81218262845617E-07i</v>
      </c>
      <c r="D161" s="81" t="str">
        <f>IMSUM('Calcs - Force summation'!S317,'Calcs - Force summation'!S327,'Calcs - Force summation'!S337)</f>
        <v>-17.6589303879449+0.00344415601761007i</v>
      </c>
      <c r="E161" s="81" t="str">
        <f>IMSUM('Calcs - Force summation'!T317,'Calcs - Force summation'!T327,'Calcs - Force summation'!T337)</f>
        <v>-1.95321706244572-3.28012812083033E-06i</v>
      </c>
      <c r="F161" s="81" t="str">
        <f>IMSUM('Calcs - Force summation'!U317,'Calcs - Force summation'!U327,'Calcs - Force summation'!U337)</f>
        <v>-0.00198660698295365+6.07226681630619E-08i</v>
      </c>
      <c r="G161" s="84" t="str">
        <f>IMSUM('Calcs - Force summation'!V317,'Calcs - Force summation'!V327,'Calcs - Force summation'!V337)</f>
        <v>-0.0013135544716628-1.09934728326172E-08i</v>
      </c>
    </row>
    <row r="162" spans="1:10" ht="15.75" x14ac:dyDescent="0.25">
      <c r="A162" s="58"/>
      <c r="B162" s="83" t="str">
        <f>IMSUM('Calcs - Force summation'!Q318,'Calcs - Force summation'!Q328,'Calcs - Force summation'!Q338)</f>
        <v>0.0014445560799957+1.54427762252843E-08i</v>
      </c>
      <c r="C162" s="81" t="str">
        <f>IMSUM('Calcs - Force summation'!R318,'Calcs - Force summation'!R328,'Calcs - Force summation'!R338)</f>
        <v>-64.3162644891458+5.01716216432029E-07i</v>
      </c>
      <c r="D162" s="81" t="str">
        <f>IMSUM('Calcs - Force summation'!S318,'Calcs - Force summation'!S328,'Calcs - Force summation'!S338)</f>
        <v>-1.97912545280607+0.000556767093949232i</v>
      </c>
      <c r="E162" s="81" t="str">
        <f>IMSUM('Calcs - Force summation'!T318,'Calcs - Force summation'!T328,'Calcs - Force summation'!T338)</f>
        <v>-122.935319189145+5.34355747057162E-07i</v>
      </c>
      <c r="F162" s="81" t="str">
        <f>IMSUM('Calcs - Force summation'!U318,'Calcs - Force summation'!U328,'Calcs - Force summation'!U338)</f>
        <v>-0.000306383629732299+2.92929867919852E-09i</v>
      </c>
      <c r="G162" s="84" t="str">
        <f>IMSUM('Calcs - Force summation'!V318,'Calcs - Force summation'!V328,'Calcs - Force summation'!V338)</f>
        <v>0.0151573744282196+1.84399411430467E-08i</v>
      </c>
    </row>
    <row r="163" spans="1:10" ht="15.75" x14ac:dyDescent="0.25">
      <c r="A163" s="58"/>
      <c r="B163" s="83" t="str">
        <f>IMSUM('Calcs - Force summation'!Q319,'Calcs - Force summation'!Q329,'Calcs - Force summation'!Q339)</f>
        <v>11.5168568622865-9.58828454349712E-08i</v>
      </c>
      <c r="C163" s="81" t="str">
        <f>IMSUM('Calcs - Force summation'!R319,'Calcs - Force summation'!R329,'Calcs - Force summation'!R339)</f>
        <v>-0.000669780448131697+1.63463131469192E-09i</v>
      </c>
      <c r="D163" s="81" t="str">
        <f>IMSUM('Calcs - Force summation'!S319,'Calcs - Force summation'!S329,'Calcs - Force summation'!S339)</f>
        <v>-0.00185113099859759-2.91886485209479E-06i</v>
      </c>
      <c r="E163" s="81" t="str">
        <f>IMSUM('Calcs - Force summation'!T319,'Calcs - Force summation'!T329,'Calcs - Force summation'!T339)</f>
        <v>-0.000539667226507934+4.60636355940676E-09i</v>
      </c>
      <c r="F163" s="81" t="str">
        <f>IMSUM('Calcs - Force summation'!U319,'Calcs - Force summation'!U329,'Calcs - Force summation'!U339)</f>
        <v>-5.7455701333719+4.76480511801447E-08i</v>
      </c>
      <c r="G163" s="84" t="str">
        <f>IMSUM('Calcs - Force summation'!V319,'Calcs - Force summation'!V329,'Calcs - Force summation'!V339)</f>
        <v>-0.971981335782918-5.40786914671941E-09i</v>
      </c>
    </row>
    <row r="164" spans="1:10" ht="15.75" x14ac:dyDescent="0.25">
      <c r="A164" s="58"/>
      <c r="B164" s="85" t="str">
        <f>IMSUM('Calcs - Force summation'!Q320,'Calcs - Force summation'!Q330,'Calcs - Force summation'!Q340)</f>
        <v>1.93739661401157-8.18583261419624E-08i</v>
      </c>
      <c r="C164" s="81" t="str">
        <f>IMSUM('Calcs - Force summation'!R320,'Calcs - Force summation'!R330,'Calcs - Force summation'!R340)</f>
        <v>0.00911640685371935-1.24072999786773E-08i</v>
      </c>
      <c r="D164" s="81" t="str">
        <f>IMSUM('Calcs - Force summation'!S320,'Calcs - Force summation'!S330,'Calcs - Force summation'!S340)</f>
        <v>-0.000637595569270689+8.38488326395955E-06i</v>
      </c>
      <c r="E164" s="81" t="str">
        <f>IMSUM('Calcs - Force summation'!T320,'Calcs - Force summation'!T330,'Calcs - Force summation'!T340)</f>
        <v>0.0141941538891462-1.59821665666448E-08i</v>
      </c>
      <c r="F164" s="81" t="str">
        <f>IMSUM('Calcs - Force summation'!U320,'Calcs - Force summation'!U330,'Calcs - Force summation'!U340)</f>
        <v>-0.985488392228649+4.06439132212463E-08i</v>
      </c>
      <c r="G164" s="86" t="str">
        <f>IMSUM('Calcs - Force summation'!V320,'Calcs - Force summation'!V330,'Calcs - Force summation'!V340)</f>
        <v>-89.7926284337187+1.39368835996317E-10i</v>
      </c>
    </row>
    <row r="167" spans="1:10" ht="24.95" customHeight="1" thickBot="1" x14ac:dyDescent="0.4">
      <c r="A167" s="5" t="s">
        <v>371</v>
      </c>
      <c r="B167" s="5"/>
      <c r="C167" s="5"/>
      <c r="D167" s="5"/>
      <c r="E167" s="5"/>
      <c r="F167" s="5"/>
      <c r="G167" s="5"/>
      <c r="H167" s="5"/>
      <c r="I167" s="5"/>
      <c r="J167" s="5"/>
    </row>
    <row r="168" spans="1:10" ht="29.85" customHeight="1" thickTop="1" x14ac:dyDescent="0.25">
      <c r="A168" s="138" t="s">
        <v>372</v>
      </c>
      <c r="B168" s="138"/>
      <c r="C168" s="138"/>
      <c r="D168" s="138"/>
      <c r="E168" s="138"/>
      <c r="F168" s="138"/>
      <c r="G168" s="138"/>
      <c r="H168" s="138"/>
      <c r="I168" s="138"/>
      <c r="J168" s="138"/>
    </row>
    <row r="169" spans="1:10" ht="16.5" thickBot="1" x14ac:dyDescent="0.3"/>
    <row r="170" spans="1:10" ht="15.75" x14ac:dyDescent="0.25">
      <c r="B170" s="77" t="str">
        <f>'Calcs - Force summation'!Q348</f>
        <v>6+5i</v>
      </c>
    </row>
    <row r="171" spans="1:10" ht="15.75" x14ac:dyDescent="0.25">
      <c r="B171" s="78" t="str">
        <f>'Calcs - Force summation'!Q349</f>
        <v>8.2+23i</v>
      </c>
    </row>
    <row r="172" spans="1:10" ht="15.75" x14ac:dyDescent="0.25">
      <c r="B172" s="78" t="str">
        <f>'Calcs - Force summation'!Q350</f>
        <v>56.2-5i</v>
      </c>
    </row>
    <row r="173" spans="1:10" ht="15.75" x14ac:dyDescent="0.25">
      <c r="B173" s="78" t="str">
        <f>'Calcs - Force summation'!Q351</f>
        <v>2-53i</v>
      </c>
    </row>
    <row r="174" spans="1:10" ht="15.75" x14ac:dyDescent="0.25">
      <c r="B174" s="78" t="str">
        <f>'Calcs - Force summation'!Q352</f>
        <v>6200+1300i</v>
      </c>
    </row>
    <row r="175" spans="1:10" ht="15.75" x14ac:dyDescent="0.25">
      <c r="B175" s="79" t="str">
        <f>'Calcs - Force summation'!Q353</f>
        <v>5300-23300i</v>
      </c>
    </row>
    <row r="178" spans="1:10" ht="24.95" customHeight="1" thickBot="1" x14ac:dyDescent="0.4">
      <c r="A178" s="5" t="s">
        <v>373</v>
      </c>
      <c r="B178" s="5"/>
      <c r="C178" s="5"/>
      <c r="D178" s="5"/>
      <c r="E178" s="5"/>
      <c r="F178" s="5"/>
      <c r="G178" s="5"/>
      <c r="H178" s="5"/>
      <c r="I178" s="5"/>
      <c r="J178" s="5"/>
    </row>
    <row r="179" spans="1:10" ht="43.9" customHeight="1" thickTop="1" x14ac:dyDescent="0.25">
      <c r="A179" s="138" t="s">
        <v>374</v>
      </c>
      <c r="B179" s="138"/>
      <c r="C179" s="138"/>
      <c r="D179" s="138"/>
      <c r="E179" s="138"/>
      <c r="F179" s="138"/>
      <c r="G179" s="138"/>
      <c r="H179" s="138"/>
      <c r="I179" s="138"/>
      <c r="J179" s="138"/>
    </row>
    <row r="180" spans="1:10" ht="16.5" thickBot="1" x14ac:dyDescent="0.3"/>
    <row r="181" spans="1:10" ht="15.75" x14ac:dyDescent="0.25">
      <c r="B181" s="77" t="str">
        <f>'Calcs - Force summation'!Q361</f>
        <v>0.00387439302323404+8.2432558897295i</v>
      </c>
    </row>
    <row r="182" spans="1:10" ht="15.75" x14ac:dyDescent="0.25">
      <c r="B182" s="78" t="str">
        <f>'Calcs - Force summation'!Q362</f>
        <v>0.000118897387884333+589.404412470422i</v>
      </c>
    </row>
    <row r="183" spans="1:10" ht="15.75" x14ac:dyDescent="0.25">
      <c r="B183" s="78" t="str">
        <f>'Calcs - Force summation'!Q363</f>
        <v>11376.7440966769-63.5126154322011i</v>
      </c>
    </row>
    <row r="184" spans="1:10" ht="15.75" x14ac:dyDescent="0.25">
      <c r="B184" s="78" t="str">
        <f>'Calcs - Force summation'!Q364</f>
        <v>52027.3890830443</v>
      </c>
    </row>
    <row r="185" spans="1:10" ht="15.75" x14ac:dyDescent="0.25">
      <c r="B185" s="78" t="str">
        <f>'Calcs - Force summation'!Q365</f>
        <v>-38.2898221218425+0.10615277584585i</v>
      </c>
    </row>
    <row r="186" spans="1:10" ht="15.75" x14ac:dyDescent="0.25">
      <c r="B186" s="79" t="str">
        <f>'Calcs - Force summation'!Q366</f>
        <v>1.01106934390178-292.808914797704i</v>
      </c>
    </row>
  </sheetData>
  <mergeCells count="50">
    <mergeCell ref="A157:C157"/>
    <mergeCell ref="A167:J167"/>
    <mergeCell ref="A168:J168"/>
    <mergeCell ref="A178:J178"/>
    <mergeCell ref="A179:J179"/>
    <mergeCell ref="A134:J134"/>
    <mergeCell ref="A135:C135"/>
    <mergeCell ref="A145:J145"/>
    <mergeCell ref="A146:C146"/>
    <mergeCell ref="A156:J156"/>
    <mergeCell ref="A110:J110"/>
    <mergeCell ref="A112:J112"/>
    <mergeCell ref="A113:C113"/>
    <mergeCell ref="A123:J123"/>
    <mergeCell ref="A124:C124"/>
    <mergeCell ref="A86:J86"/>
    <mergeCell ref="A87:J87"/>
    <mergeCell ref="A97:J97"/>
    <mergeCell ref="A98:J98"/>
    <mergeCell ref="A109:J109"/>
    <mergeCell ref="A54:C54"/>
    <mergeCell ref="A64:J64"/>
    <mergeCell ref="A65:C65"/>
    <mergeCell ref="A75:J75"/>
    <mergeCell ref="A76:C76"/>
    <mergeCell ref="A31:J31"/>
    <mergeCell ref="A32:C32"/>
    <mergeCell ref="A42:J42"/>
    <mergeCell ref="A43:C43"/>
    <mergeCell ref="A53:J53"/>
    <mergeCell ref="C23:J23"/>
    <mergeCell ref="C24:J24"/>
    <mergeCell ref="C25:J25"/>
    <mergeCell ref="A28:J28"/>
    <mergeCell ref="A29:J29"/>
    <mergeCell ref="B12:E12"/>
    <mergeCell ref="B13:E13"/>
    <mergeCell ref="B14:D14"/>
    <mergeCell ref="B15:E15"/>
    <mergeCell ref="A17:J17"/>
    <mergeCell ref="A7:J7"/>
    <mergeCell ref="A8:J8"/>
    <mergeCell ref="B9:D9"/>
    <mergeCell ref="B10:D10"/>
    <mergeCell ref="B11:D11"/>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73" zoomScale="90" zoomScaleNormal="90" zoomScalePageLayoutView="179" workbookViewId="0">
      <selection activeCell="C13" sqref="C13"/>
    </sheetView>
  </sheetViews>
  <sheetFormatPr defaultRowHeight="15" x14ac:dyDescent="0.25"/>
  <cols>
    <col min="1" max="18" width="6.625"/>
    <col min="19"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375</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58.15" customHeight="1" x14ac:dyDescent="0.25">
      <c r="A8" s="138" t="s">
        <v>376</v>
      </c>
      <c r="B8" s="138"/>
      <c r="C8" s="138"/>
      <c r="D8" s="138"/>
      <c r="E8" s="138"/>
      <c r="F8" s="138"/>
      <c r="G8" s="138"/>
      <c r="H8" s="138"/>
      <c r="I8" s="138"/>
      <c r="J8" s="138"/>
    </row>
    <row r="9" spans="1:10" ht="15.75" x14ac:dyDescent="0.25"/>
    <row r="11" spans="1:10" ht="29.85" customHeight="1" x14ac:dyDescent="0.4">
      <c r="A11" s="7" t="s">
        <v>337</v>
      </c>
      <c r="B11" s="7"/>
      <c r="C11" s="7"/>
      <c r="D11" s="7"/>
      <c r="E11" s="7"/>
      <c r="F11" s="7"/>
      <c r="G11" s="7"/>
      <c r="H11" s="7"/>
      <c r="I11" s="7"/>
      <c r="J11" s="7"/>
    </row>
    <row r="12" spans="1:10" ht="15.6" customHeight="1" x14ac:dyDescent="0.25">
      <c r="A12" s="6" t="s">
        <v>338</v>
      </c>
      <c r="B12" s="6"/>
      <c r="C12" s="6"/>
      <c r="D12" s="6"/>
      <c r="E12" s="6"/>
      <c r="F12" s="6"/>
      <c r="G12" s="6"/>
      <c r="H12" s="6"/>
      <c r="I12" s="6"/>
      <c r="J12" s="6"/>
    </row>
    <row r="15" spans="1:10" ht="24.6" customHeight="1" x14ac:dyDescent="0.35">
      <c r="A15" s="5" t="s">
        <v>377</v>
      </c>
      <c r="B15" s="5"/>
      <c r="C15" s="5"/>
      <c r="D15" s="5"/>
      <c r="E15" s="5"/>
      <c r="F15" s="5"/>
      <c r="G15" s="5"/>
      <c r="H15" s="5"/>
      <c r="I15" s="5"/>
      <c r="J15" s="5"/>
    </row>
    <row r="16" spans="1:10" ht="15.6" customHeight="1" x14ac:dyDescent="0.25">
      <c r="A16" s="6" t="s">
        <v>378</v>
      </c>
      <c r="B16" s="6"/>
      <c r="C16" s="6"/>
      <c r="D16" s="6"/>
      <c r="E16" s="6"/>
      <c r="F16" s="6"/>
      <c r="G16" s="6"/>
      <c r="H16" s="6"/>
      <c r="I16" s="6"/>
      <c r="J16" s="6"/>
    </row>
    <row r="17" spans="1:10" ht="15.6" customHeight="1" x14ac:dyDescent="0.25">
      <c r="B17" s="6" t="s">
        <v>329</v>
      </c>
      <c r="C17" s="6"/>
      <c r="D17" s="6"/>
      <c r="E17" s="6"/>
      <c r="F17" s="6"/>
      <c r="G17" s="6"/>
      <c r="H17" s="6"/>
      <c r="I17" s="6"/>
      <c r="J17" s="6"/>
    </row>
    <row r="18" spans="1:10" ht="15.6" customHeight="1" x14ac:dyDescent="0.25">
      <c r="B18" s="6" t="s">
        <v>330</v>
      </c>
      <c r="C18" s="6"/>
      <c r="D18" s="6"/>
      <c r="E18" s="6"/>
      <c r="F18" s="6"/>
      <c r="G18" s="6"/>
      <c r="H18" s="6"/>
      <c r="I18" s="6"/>
      <c r="J18" s="6"/>
    </row>
    <row r="19" spans="1:10" ht="15.6" customHeight="1" x14ac:dyDescent="0.25">
      <c r="B19" s="6" t="s">
        <v>332</v>
      </c>
      <c r="C19" s="6"/>
      <c r="D19" s="6"/>
      <c r="E19" s="6"/>
      <c r="F19" s="6"/>
      <c r="G19" s="6"/>
      <c r="H19" s="6"/>
      <c r="I19" s="6"/>
      <c r="J19" s="6"/>
    </row>
    <row r="21" spans="1:10" ht="15.75" x14ac:dyDescent="0.25">
      <c r="A21" s="58"/>
      <c r="B21" s="80" t="str">
        <f>IMSUM('Calcs - Derivative Summation'!B34,'Calcs - Derivative Summation'!B45,'Calcs - Derivative Summation'!B67)</f>
        <v>-14276.0975836845+1.95566341848388E-07i</v>
      </c>
      <c r="C21" s="81" t="str">
        <f>IMSUM('Calcs - Derivative Summation'!C34,'Calcs - Derivative Summation'!C45,'Calcs - Derivative Summation'!C67)</f>
        <v>0.001099852835728+9.2120047545618E-09i</v>
      </c>
      <c r="D21" s="81" t="str">
        <f>IMSUM('Calcs - Derivative Summation'!D34,'Calcs - Derivative Summation'!D45,'Calcs - Derivative Summation'!D67)</f>
        <v>-0.245527807127074+0.672570007018542i</v>
      </c>
      <c r="E21" s="81" t="str">
        <f>IMSUM('Calcs - Derivative Summation'!E34,'Calcs - Derivative Summation'!E45,'Calcs - Derivative Summation'!E67)</f>
        <v>-4.61934044392-0.849059984557216i</v>
      </c>
      <c r="F21" s="81" t="str">
        <f>IMSUM('Calcs - Derivative Summation'!F34,'Calcs - Derivative Summation'!F45,'Calcs - Derivative Summation'!F67)</f>
        <v>11.5168568622865-9.58828454349712E-08i</v>
      </c>
      <c r="G21" s="82" t="str">
        <f>IMSUM('Calcs - Derivative Summation'!G34,'Calcs - Derivative Summation'!G45,'Calcs - Derivative Summation'!G67)</f>
        <v>3.10705941401157-8.18583263538044E-08i</v>
      </c>
    </row>
    <row r="22" spans="1:10" ht="15.75" x14ac:dyDescent="0.25">
      <c r="A22" s="58"/>
      <c r="B22" s="83" t="str">
        <f>IMSUM('Calcs - Derivative Summation'!B35,'Calcs - Derivative Summation'!B46,'Calcs - Derivative Summation'!B68)</f>
        <v>1.95057409230485-1.39742993919066E-08i</v>
      </c>
      <c r="C22" s="81" t="str">
        <f>IMSUM('Calcs - Derivative Summation'!C35,'Calcs - Derivative Summation'!C46,'Calcs - Derivative Summation'!C68)</f>
        <v>-21879.5913081443+2.90419518739355E-07i</v>
      </c>
      <c r="D22" s="81" t="str">
        <f>IMSUM('Calcs - Derivative Summation'!D35,'Calcs - Derivative Summation'!D46,'Calcs - Derivative Summation'!D68)</f>
        <v>-1.03407574544572-8.81218262845617E-07i</v>
      </c>
      <c r="E22" s="81" t="str">
        <f>IMSUM('Calcs - Derivative Summation'!E35,'Calcs - Derivative Summation'!E46,'Calcs - Derivative Summation'!E68)</f>
        <v>-74.0634544891458+5.01716218197379E-07i</v>
      </c>
      <c r="F22" s="81" t="str">
        <f>IMSUM('Calcs - Derivative Summation'!F35,'Calcs - Derivative Summation'!F46,'Calcs - Derivative Summation'!F68)</f>
        <v>-0.000669780448131697+1.63463131469192E-09i</v>
      </c>
      <c r="G22" s="84" t="str">
        <f>IMSUM('Calcs - Derivative Summation'!G35,'Calcs - Derivative Summation'!G46,'Calcs - Derivative Summation'!G68)</f>
        <v>2.93327340685372-1.24073005082823E-08i</v>
      </c>
    </row>
    <row r="23" spans="1:10" ht="15.75" x14ac:dyDescent="0.25">
      <c r="A23" s="58"/>
      <c r="B23" s="83" t="str">
        <f>IMSUM('Calcs - Derivative Summation'!B36,'Calcs - Derivative Summation'!B47,'Calcs - Derivative Summation'!B69)</f>
        <v>0.0020688443871879+6.17582253179674E-06i</v>
      </c>
      <c r="C23" s="81" t="str">
        <f>IMSUM('Calcs - Derivative Summation'!C36,'Calcs - Derivative Summation'!C47,'Calcs - Derivative Summation'!C69)</f>
        <v>-1.05247722368596+0.000367136215002134i</v>
      </c>
      <c r="D23" s="81" t="str">
        <f>IMSUM('Calcs - Derivative Summation'!D36,'Calcs - Derivative Summation'!D47,'Calcs - Derivative Summation'!D69)</f>
        <v>-18404.1681933876+0.00344415586511507i</v>
      </c>
      <c r="E23" s="81" t="str">
        <f>IMSUM('Calcs - Derivative Summation'!E36,'Calcs - Derivative Summation'!E47,'Calcs - Derivative Summation'!E69)</f>
        <v>-2.08886545280607+0.000556767093949232i</v>
      </c>
      <c r="F23" s="81" t="str">
        <f>IMSUM('Calcs - Derivative Summation'!F36,'Calcs - Derivative Summation'!F47,'Calcs - Derivative Summation'!F69)</f>
        <v>0.0308208690014024-2.91886485209479E-06i</v>
      </c>
      <c r="G23" s="84" t="str">
        <f>IMSUM('Calcs - Derivative Summation'!G36,'Calcs - Derivative Summation'!G47,'Calcs - Derivative Summation'!G69)</f>
        <v>-0.000637595569270689+8.38488326395955E-06i</v>
      </c>
    </row>
    <row r="24" spans="1:10" ht="15.75" x14ac:dyDescent="0.25">
      <c r="A24" s="58"/>
      <c r="B24" s="83" t="str">
        <f>IMSUM('Calcs - Derivative Summation'!B37,'Calcs - Derivative Summation'!B48,'Calcs - Derivative Summation'!B70)</f>
        <v>0.0016216934055268-3.00698389214965E-08i</v>
      </c>
      <c r="C24" s="81" t="str">
        <f>IMSUM('Calcs - Derivative Summation'!C37,'Calcs - Derivative Summation'!C48,'Calcs - Derivative Summation'!C70)</f>
        <v>-64.3086801891458+2.9071656433142E-07i</v>
      </c>
      <c r="D24" s="81" t="str">
        <f>IMSUM('Calcs - Derivative Summation'!D37,'Calcs - Derivative Summation'!D48,'Calcs - Derivative Summation'!D70)</f>
        <v>-2.06295706244572-3.28012812083033E-06i</v>
      </c>
      <c r="E24" s="81" t="str">
        <f>IMSUM('Calcs - Derivative Summation'!E37,'Calcs - Derivative Summation'!E48,'Calcs - Derivative Summation'!E70)</f>
        <v>-5884138.93531914+4.93399624454434E-07i</v>
      </c>
      <c r="F24" s="81" t="str">
        <f>IMSUM('Calcs - Derivative Summation'!F37,'Calcs - Derivative Summation'!F48,'Calcs - Derivative Summation'!F70)</f>
        <v>-164832119.999675-1.14640190958622E-06i</v>
      </c>
      <c r="G24" s="84" t="str">
        <f>IMSUM('Calcs - Derivative Summation'!G37,'Calcs - Derivative Summation'!G48,'Calcs - Derivative Summation'!G70)</f>
        <v>88736310.0155625+6.03655722810834E-07i</v>
      </c>
    </row>
    <row r="25" spans="1:10" ht="15.75" x14ac:dyDescent="0.25">
      <c r="A25" s="58"/>
      <c r="B25" s="83" t="str">
        <f>IMSUM('Calcs - Derivative Summation'!B38,'Calcs - Derivative Summation'!B49,'Calcs - Derivative Summation'!B71)</f>
        <v>11.5158456222865-9.73142550962054E-08i</v>
      </c>
      <c r="C25" s="81" t="str">
        <f>IMSUM('Calcs - Derivative Summation'!C38,'Calcs - Derivative Summation'!C49,'Calcs - Derivative Summation'!C71)</f>
        <v>-0.000551843601173735+2.30172799540761E-09i</v>
      </c>
      <c r="D25" s="81" t="str">
        <f>IMSUM('Calcs - Derivative Summation'!D38,'Calcs - Derivative Summation'!D49,'Calcs - Derivative Summation'!D71)</f>
        <v>0.0306853930170463+6.07226681630619E-08i</v>
      </c>
      <c r="E25" s="81" t="str">
        <f>IMSUM('Calcs - Derivative Summation'!E38,'Calcs - Derivative Summation'!E49,'Calcs - Derivative Summation'!E71)</f>
        <v>-164832119.999442-1.14807897446643E-06i</v>
      </c>
      <c r="F25" s="81" t="str">
        <f>IMSUM('Calcs - Derivative Summation'!F38,'Calcs - Derivative Summation'!F49,'Calcs - Derivative Summation'!F71)</f>
        <v>-6428964247.84552-0.0000448452053017239i</v>
      </c>
      <c r="G25" s="84" t="str">
        <f>IMSUM('Calcs - Derivative Summation'!G38,'Calcs - Derivative Summation'!G49,'Calcs - Derivative Summation'!G71)</f>
        <v>164857400.013662+0.0000011918287213781i</v>
      </c>
    </row>
    <row r="26" spans="1:10" ht="15.75" x14ac:dyDescent="0.25">
      <c r="A26" s="58"/>
      <c r="B26" s="85" t="str">
        <f>IMSUM('Calcs - Derivative Summation'!B39,'Calcs - Derivative Summation'!B50,'Calcs - Derivative Summation'!B72)</f>
        <v>1.91188108256584+7.78314293972245E-09i</v>
      </c>
      <c r="C26" s="81" t="str">
        <f>IMSUM('Calcs - Derivative Summation'!C39,'Calcs - Derivative Summation'!C50,'Calcs - Derivative Summation'!C72)</f>
        <v>0.00927172488651216-1.79054314145134E-08i</v>
      </c>
      <c r="D26" s="81" t="str">
        <f>IMSUM('Calcs - Derivative Summation'!D39,'Calcs - Derivative Summation'!D50,'Calcs - Derivative Summation'!D72)</f>
        <v>-0.249320164471666+1.46756998900652i</v>
      </c>
      <c r="E26" s="81" t="str">
        <f>IMSUM('Calcs - Derivative Summation'!E39,'Calcs - Derivative Summation'!E50,'Calcs - Derivative Summation'!E72)</f>
        <v>88736310.0154095-5.40599936192214i</v>
      </c>
      <c r="F26" s="81" t="str">
        <f>IMSUM('Calcs - Derivative Summation'!F39,'Calcs - Derivative Summation'!F50,'Calcs - Derivative Summation'!F72)</f>
        <v>164857400.028018+1.14577693901013E-06i</v>
      </c>
      <c r="G26" s="86" t="str">
        <f>IMSUM('Calcs - Derivative Summation'!G39,'Calcs - Derivative Summation'!G50,'Calcs - Derivative Summation'!G72)</f>
        <v>-6428958389.79258-0.000044892713984068i</v>
      </c>
    </row>
    <row r="29" spans="1:10" ht="24.6" customHeight="1" x14ac:dyDescent="0.35">
      <c r="A29" s="5" t="s">
        <v>379</v>
      </c>
      <c r="B29" s="5"/>
      <c r="C29" s="5"/>
      <c r="D29" s="5"/>
      <c r="E29" s="5"/>
      <c r="F29" s="5"/>
      <c r="G29" s="5"/>
      <c r="H29" s="5"/>
      <c r="I29" s="5"/>
      <c r="J29" s="5"/>
    </row>
    <row r="30" spans="1:10" ht="15.6" customHeight="1" x14ac:dyDescent="0.25">
      <c r="A30" s="6" t="s">
        <v>380</v>
      </c>
      <c r="B30" s="6"/>
      <c r="C30" s="6"/>
      <c r="D30" s="6"/>
      <c r="E30" s="6"/>
      <c r="F30" s="6"/>
      <c r="G30" s="6"/>
      <c r="H30" s="6"/>
      <c r="I30" s="6"/>
      <c r="J30" s="6"/>
    </row>
    <row r="31" spans="1:10" ht="15.6" customHeight="1" x14ac:dyDescent="0.25">
      <c r="B31" s="6" t="s">
        <v>331</v>
      </c>
      <c r="C31" s="6"/>
      <c r="D31" s="6"/>
      <c r="E31" s="6"/>
      <c r="F31" s="6"/>
      <c r="G31" s="6"/>
      <c r="H31" s="6"/>
      <c r="I31" s="6"/>
      <c r="J31" s="6"/>
    </row>
    <row r="32" spans="1:10" ht="15.6" customHeight="1" x14ac:dyDescent="0.25">
      <c r="B32" s="6" t="s">
        <v>333</v>
      </c>
      <c r="C32" s="6"/>
      <c r="D32" s="6"/>
      <c r="E32" s="6"/>
      <c r="F32" s="6"/>
      <c r="G32" s="6"/>
      <c r="H32" s="6"/>
      <c r="I32" s="6"/>
      <c r="J32" s="6"/>
    </row>
    <row r="34" spans="1:10" ht="15.75" x14ac:dyDescent="0.25">
      <c r="A34" s="58"/>
      <c r="B34" s="80" t="str">
        <f>IMSUM('Calcs - Derivative Summation'!B56,'Calcs - Derivative Summation'!B78)</f>
        <v>-20.588320684573+1.95665876348018E-07i</v>
      </c>
      <c r="C34" s="81" t="str">
        <f>IMSUM('Calcs - Derivative Summation'!C56,'Calcs - Derivative Summation'!C78)</f>
        <v>1.30109985283573+9.2120047545618E-09i</v>
      </c>
      <c r="D34" s="81" t="str">
        <f>IMSUM('Calcs - Derivative Summation'!D56,'Calcs - Derivative Summation'!D78)</f>
        <v>-9.04552780712707+7.01854647319921E-09i</v>
      </c>
      <c r="E34" s="81" t="str">
        <f>IMSUM('Calcs - Derivative Summation'!E56,'Calcs - Derivative Summation'!E78)</f>
        <v>3.25425455608+1.54427779906344E-08i</v>
      </c>
      <c r="F34" s="81" t="str">
        <f>IMSUM('Calcs - Derivative Summation'!F56,'Calcs - Derivative Summation'!F78)</f>
        <v>11.5168568622865-9.58828454349712E-08i</v>
      </c>
      <c r="G34" s="82" t="str">
        <f>IMSUM('Calcs - Derivative Summation'!G56,'Calcs - Derivative Summation'!G78)</f>
        <v>14.3373966140116-8.18583261419624E-08i</v>
      </c>
    </row>
    <row r="35" spans="1:10" ht="15.75" x14ac:dyDescent="0.25">
      <c r="A35" s="58"/>
      <c r="B35" s="83" t="str">
        <f>IMSUM('Calcs - Derivative Summation'!B57,'Calcs - Derivative Summation'!B79)</f>
        <v>0.00113609230484512-1.39742990388366E-08i</v>
      </c>
      <c r="C35" s="81" t="str">
        <f>IMSUM('Calcs - Derivative Summation'!C57,'Calcs - Derivative Summation'!C79)</f>
        <v>-41.2820451445728+2.90572013742351E-07i</v>
      </c>
      <c r="D35" s="81" t="str">
        <f>IMSUM('Calcs - Derivative Summation'!D57,'Calcs - Derivative Summation'!D79)</f>
        <v>-1.03407574544572-8.81218262845617E-07i</v>
      </c>
      <c r="E35" s="81" t="str">
        <f>IMSUM('Calcs - Derivative Summation'!E57,'Calcs - Derivative Summation'!E79)</f>
        <v>-64.3162644891458+5.01716216432029E-07i</v>
      </c>
      <c r="F35" s="81" t="str">
        <f>IMSUM('Calcs - Derivative Summation'!F57,'Calcs - Derivative Summation'!F79)</f>
        <v>-0.000669780448131697+1.63463131469192E-09i</v>
      </c>
      <c r="G35" s="84" t="str">
        <f>IMSUM('Calcs - Derivative Summation'!G57,'Calcs - Derivative Summation'!G79)</f>
        <v>0.00911640685371935-1.24072999786773E-08i</v>
      </c>
    </row>
    <row r="36" spans="1:10" ht="15.75" x14ac:dyDescent="0.25">
      <c r="A36" s="58"/>
      <c r="B36" s="83" t="str">
        <f>IMSUM('Calcs - Derivative Summation'!B58,'Calcs - Derivative Summation'!B80)</f>
        <v>3.58206884438719+1.04463617582252i</v>
      </c>
      <c r="C36" s="81" t="str">
        <f>IMSUM('Calcs - Derivative Summation'!C58,'Calcs - Derivative Summation'!C80)</f>
        <v>7.89752277631404+0.000367136215002134i</v>
      </c>
      <c r="D36" s="81" t="str">
        <f>IMSUM('Calcs - Derivative Summation'!D58,'Calcs - Derivative Summation'!D80)</f>
        <v>114.341069612055-92.6140558439818i</v>
      </c>
      <c r="E36" s="81" t="str">
        <f>IMSUM('Calcs - Derivative Summation'!E58,'Calcs - Derivative Summation'!E80)</f>
        <v>4.89087454719393+0.000556767093949232i</v>
      </c>
      <c r="F36" s="81" t="str">
        <f>IMSUM('Calcs - Derivative Summation'!F58,'Calcs - Derivative Summation'!F80)</f>
        <v>9.3261488690014-2.91886485209479E-06i</v>
      </c>
      <c r="G36" s="84" t="str">
        <f>IMSUM('Calcs - Derivative Summation'!G58,'Calcs - Derivative Summation'!G80)</f>
        <v>3.49936240443073+8.38488326395955E-06i</v>
      </c>
    </row>
    <row r="37" spans="1:10" ht="15.75" x14ac:dyDescent="0.25">
      <c r="A37" s="58"/>
      <c r="B37" s="83" t="str">
        <f>IMSUM('Calcs - Derivative Summation'!B59,'Calcs - Derivative Summation'!B81)</f>
        <v>0.0016216934055268-3.00698389214965E-08i</v>
      </c>
      <c r="C37" s="81" t="str">
        <f>IMSUM('Calcs - Derivative Summation'!C59,'Calcs - Derivative Summation'!C81)</f>
        <v>-64.3086801891458+2.9071656433142E-07i</v>
      </c>
      <c r="D37" s="81" t="str">
        <f>IMSUM('Calcs - Derivative Summation'!D59,'Calcs - Derivative Summation'!D81)</f>
        <v>-1.95321706244572-3.28012812083033E-06i</v>
      </c>
      <c r="E37" s="81" t="str">
        <f>IMSUM('Calcs - Derivative Summation'!E59,'Calcs - Derivative Summation'!E81)</f>
        <v>-122.935319189145+5.34355747057162E-07i</v>
      </c>
      <c r="F37" s="81" t="str">
        <f>IMSUM('Calcs - Derivative Summation'!F59,'Calcs - Derivative Summation'!F81)</f>
        <v>-0.000539667226507934+4.60636355940676E-09i</v>
      </c>
      <c r="G37" s="84" t="str">
        <f>IMSUM('Calcs - Derivative Summation'!G59,'Calcs - Derivative Summation'!G81)</f>
        <v>0.0141941538891462-1.59821665666448E-08i</v>
      </c>
    </row>
    <row r="38" spans="1:10" ht="15.75" x14ac:dyDescent="0.25">
      <c r="A38" s="58"/>
      <c r="B38" s="83" t="str">
        <f>IMSUM('Calcs - Derivative Summation'!B60,'Calcs - Derivative Summation'!B82)</f>
        <v>11.5158456222865-9.73142550962054E-08i</v>
      </c>
      <c r="C38" s="81" t="str">
        <f>IMSUM('Calcs - Derivative Summation'!C60,'Calcs - Derivative Summation'!C82)</f>
        <v>-0.000551843601171191-0.728696997698267i</v>
      </c>
      <c r="D38" s="81" t="str">
        <f>IMSUM('Calcs - Derivative Summation'!D60,'Calcs - Derivative Summation'!D82)</f>
        <v>-0.249993216982952+6.07226664312534E-08i</v>
      </c>
      <c r="E38" s="81" t="str">
        <f>IMSUM('Calcs - Derivative Summation'!E60,'Calcs - Derivative Summation'!E82)</f>
        <v>-0.000053573629732301+2.92929868096387E-09i</v>
      </c>
      <c r="F38" s="81" t="str">
        <f>IMSUM('Calcs - Derivative Summation'!F60,'Calcs - Derivative Summation'!F82)</f>
        <v>-5.7455701333719+0.515160047648048i</v>
      </c>
      <c r="G38" s="84" t="str">
        <f>IMSUM('Calcs - Derivative Summation'!G60,'Calcs - Derivative Summation'!G82)</f>
        <v>-0.985488392228649+4.06439132212463E-08i</v>
      </c>
    </row>
    <row r="39" spans="1:10" ht="15.75" x14ac:dyDescent="0.25">
      <c r="A39" s="58"/>
      <c r="B39" s="85" t="str">
        <f>IMSUM('Calcs - Derivative Summation'!B61,'Calcs - Derivative Summation'!B83)</f>
        <v>1.91188108256584+7.78314293972245E-09i</v>
      </c>
      <c r="C39" s="81" t="str">
        <f>IMSUM('Calcs - Derivative Summation'!C61,'Calcs - Derivative Summation'!C83)</f>
        <v>0.00927172488651216-1.79054314145134E-08i</v>
      </c>
      <c r="D39" s="81" t="str">
        <f>IMSUM('Calcs - Derivative Summation'!D61,'Calcs - Derivative Summation'!D83)</f>
        <v>-0.0013135544716628-1.09934728326172E-08i</v>
      </c>
      <c r="E39" s="81" t="str">
        <f>IMSUM('Calcs - Derivative Summation'!E61,'Calcs - Derivative Summation'!E83)</f>
        <v>0.0151573744282196+1.84399411430467E-08i</v>
      </c>
      <c r="F39" s="81" t="str">
        <f>IMSUM('Calcs - Derivative Summation'!F61,'Calcs - Derivative Summation'!F83)</f>
        <v>-0.971981335782918-5.40786914671941E-09i</v>
      </c>
      <c r="G39" s="86" t="str">
        <f>IMSUM('Calcs - Derivative Summation'!G61,'Calcs - Derivative Summation'!G83)</f>
        <v>-89.7926284337187+1.39368835996317E-10i</v>
      </c>
    </row>
    <row r="42" spans="1:10" ht="24.6" customHeight="1" x14ac:dyDescent="0.35">
      <c r="A42" s="5" t="s">
        <v>381</v>
      </c>
      <c r="B42" s="5"/>
      <c r="C42" s="5"/>
      <c r="D42" s="5"/>
      <c r="E42" s="5"/>
      <c r="F42" s="5"/>
      <c r="G42" s="5"/>
      <c r="H42" s="5"/>
      <c r="I42" s="5"/>
      <c r="J42" s="5"/>
    </row>
    <row r="43" spans="1:10" ht="15.6" customHeight="1" x14ac:dyDescent="0.25">
      <c r="A43" s="6" t="s">
        <v>382</v>
      </c>
      <c r="B43" s="6"/>
      <c r="C43" s="6"/>
      <c r="D43" s="6"/>
      <c r="E43" s="6"/>
      <c r="F43" s="6"/>
      <c r="G43" s="6"/>
      <c r="H43" s="6"/>
      <c r="I43" s="6"/>
      <c r="J43" s="6"/>
    </row>
    <row r="44" spans="1:10" ht="15.6" customHeight="1" x14ac:dyDescent="0.25">
      <c r="B44" s="6" t="s">
        <v>334</v>
      </c>
      <c r="C44" s="6"/>
      <c r="D44" s="6"/>
      <c r="E44" s="6"/>
      <c r="F44" s="6"/>
      <c r="G44" s="6"/>
      <c r="H44" s="6"/>
      <c r="I44" s="6"/>
      <c r="J44" s="6"/>
    </row>
    <row r="45" spans="1:10" ht="15.6" customHeight="1" x14ac:dyDescent="0.25">
      <c r="B45" s="6" t="s">
        <v>335</v>
      </c>
      <c r="C45" s="6"/>
      <c r="D45" s="6"/>
      <c r="E45" s="6"/>
      <c r="F45" s="6"/>
      <c r="G45" s="6"/>
      <c r="H45" s="6"/>
      <c r="I45" s="6"/>
      <c r="J45" s="6"/>
    </row>
    <row r="47" spans="1:10" ht="15.75" x14ac:dyDescent="0.25">
      <c r="B47" s="77" t="str">
        <f>IMSUM('Calcs - Derivative Summation'!B89,'Calcs - Derivative Summation'!B100)</f>
        <v>6.00387439302323+13.2432558897295i</v>
      </c>
    </row>
    <row r="48" spans="1:10" ht="15.75" x14ac:dyDescent="0.25">
      <c r="B48" s="78" t="str">
        <f>IMSUM('Calcs - Derivative Summation'!B90,'Calcs - Derivative Summation'!B101)</f>
        <v>8.20011889738788+612.404412470422i</v>
      </c>
    </row>
    <row r="49" spans="1:10" ht="15.75" x14ac:dyDescent="0.25">
      <c r="B49" s="78" t="str">
        <f>IMSUM('Calcs - Derivative Summation'!B91,'Calcs - Derivative Summation'!B102)</f>
        <v>11432.9440966769-68.5126154322011i</v>
      </c>
    </row>
    <row r="50" spans="1:10" ht="15.75" x14ac:dyDescent="0.25">
      <c r="B50" s="78" t="str">
        <f>IMSUM('Calcs - Derivative Summation'!B92,'Calcs - Derivative Summation'!B103)</f>
        <v>52029.3890830443-53i</v>
      </c>
    </row>
    <row r="51" spans="1:10" ht="15.75" x14ac:dyDescent="0.25">
      <c r="B51" s="78" t="str">
        <f>IMSUM('Calcs - Derivative Summation'!B93,'Calcs - Derivative Summation'!B104)</f>
        <v>6161.71017787816+1300.10615277585i</v>
      </c>
    </row>
    <row r="52" spans="1:10" ht="15.75" x14ac:dyDescent="0.25">
      <c r="B52" s="79" t="str">
        <f>IMSUM('Calcs - Derivative Summation'!B94,'Calcs - Derivative Summation'!B105)</f>
        <v>5301.0110693439-23592.8089147977i</v>
      </c>
    </row>
    <row r="56" spans="1:10" ht="29.85" customHeight="1" x14ac:dyDescent="0.4">
      <c r="A56" s="7" t="s">
        <v>355</v>
      </c>
      <c r="B56" s="7"/>
      <c r="C56" s="7"/>
      <c r="D56" s="7"/>
      <c r="E56" s="7"/>
      <c r="F56" s="7"/>
      <c r="G56" s="7"/>
      <c r="H56" s="7"/>
      <c r="I56" s="7"/>
      <c r="J56" s="7"/>
    </row>
    <row r="57" spans="1:10" ht="14.85" customHeight="1" x14ac:dyDescent="0.25">
      <c r="A57" s="6" t="s">
        <v>338</v>
      </c>
      <c r="B57" s="6"/>
      <c r="C57" s="6"/>
      <c r="D57" s="6"/>
      <c r="E57" s="6"/>
      <c r="F57" s="6"/>
      <c r="G57" s="6"/>
      <c r="H57" s="6"/>
      <c r="I57" s="6"/>
      <c r="J57" s="6"/>
    </row>
    <row r="60" spans="1:10" ht="24.95" customHeight="1" x14ac:dyDescent="0.35">
      <c r="A60" s="5" t="s">
        <v>377</v>
      </c>
      <c r="B60" s="5"/>
      <c r="C60" s="5"/>
      <c r="D60" s="5"/>
      <c r="E60" s="5"/>
      <c r="F60" s="5"/>
      <c r="G60" s="5"/>
      <c r="H60" s="5"/>
      <c r="I60" s="5"/>
      <c r="J60" s="5"/>
    </row>
    <row r="61" spans="1:10" ht="14.85" customHeight="1" x14ac:dyDescent="0.25">
      <c r="A61" s="6" t="s">
        <v>378</v>
      </c>
      <c r="B61" s="6"/>
      <c r="C61" s="6"/>
      <c r="D61" s="6"/>
      <c r="E61" s="6"/>
      <c r="F61" s="6"/>
      <c r="G61" s="6"/>
      <c r="H61" s="6"/>
      <c r="I61" s="6"/>
      <c r="J61" s="6"/>
    </row>
    <row r="62" spans="1:10" ht="14.85" customHeight="1" x14ac:dyDescent="0.25">
      <c r="B62" s="6" t="s">
        <v>329</v>
      </c>
      <c r="C62" s="6"/>
      <c r="D62" s="6"/>
      <c r="E62" s="6"/>
      <c r="F62" s="6"/>
      <c r="G62" s="6"/>
      <c r="H62" s="6"/>
      <c r="I62" s="6"/>
      <c r="J62" s="6"/>
    </row>
    <row r="63" spans="1:10" ht="14.85" customHeight="1" x14ac:dyDescent="0.25">
      <c r="B63" s="6" t="s">
        <v>330</v>
      </c>
      <c r="C63" s="6"/>
      <c r="D63" s="6"/>
      <c r="E63" s="6"/>
      <c r="F63" s="6"/>
      <c r="G63" s="6"/>
      <c r="H63" s="6"/>
      <c r="I63" s="6"/>
      <c r="J63" s="6"/>
    </row>
    <row r="64" spans="1:10" ht="14.85" customHeight="1" x14ac:dyDescent="0.25">
      <c r="B64" s="6" t="s">
        <v>332</v>
      </c>
      <c r="C64" s="6"/>
      <c r="D64" s="6"/>
      <c r="E64" s="6"/>
      <c r="F64" s="6"/>
      <c r="G64" s="6"/>
      <c r="H64" s="6"/>
      <c r="I64" s="6"/>
      <c r="J64" s="6"/>
    </row>
    <row r="66" spans="1:10" ht="15.75" x14ac:dyDescent="0.25">
      <c r="A66" s="58"/>
      <c r="B66" s="80" t="str">
        <f>IMSUM('Calcs - Derivative Summation'!B115,'Calcs - Derivative Summation'!B126,'Calcs - Derivative Summation'!B148)</f>
        <v>-14276.0975836845+1.95566341848388E-07i</v>
      </c>
      <c r="C66" s="81" t="str">
        <f>IMSUM('Calcs - Derivative Summation'!C115,'Calcs - Derivative Summation'!C126,'Calcs - Derivative Summation'!C148)</f>
        <v>0.001099852835728+9.2120047545618E-09i</v>
      </c>
      <c r="D66" s="81" t="str">
        <f>IMSUM('Calcs - Derivative Summation'!D115,'Calcs - Derivative Summation'!D126,'Calcs - Derivative Summation'!D148)</f>
        <v>-0.245527807127074+0.672570007018542i</v>
      </c>
      <c r="E66" s="81" t="str">
        <f>IMSUM('Calcs - Derivative Summation'!E115,'Calcs - Derivative Summation'!E126,'Calcs - Derivative Summation'!E148)</f>
        <v>-4.61934044392-0.849059984557216i</v>
      </c>
      <c r="F66" s="81" t="str">
        <f>IMSUM('Calcs - Derivative Summation'!F115,'Calcs - Derivative Summation'!F126,'Calcs - Derivative Summation'!F148)</f>
        <v>11.5168568622865-9.58828454349712E-08i</v>
      </c>
      <c r="G66" s="82" t="str">
        <f>IMSUM('Calcs - Derivative Summation'!G115,'Calcs - Derivative Summation'!G126,'Calcs - Derivative Summation'!G148)</f>
        <v>3.10705941401157-8.18583263538044E-08i</v>
      </c>
    </row>
    <row r="67" spans="1:10" ht="15.75" x14ac:dyDescent="0.25">
      <c r="A67" s="58"/>
      <c r="B67" s="83" t="str">
        <f>IMSUM('Calcs - Derivative Summation'!B116,'Calcs - Derivative Summation'!B127,'Calcs - Derivative Summation'!B149)</f>
        <v>1.95057409230485-1.39742993919066E-08i</v>
      </c>
      <c r="C67" s="81" t="str">
        <f>IMSUM('Calcs - Derivative Summation'!C116,'Calcs - Derivative Summation'!C127,'Calcs - Derivative Summation'!C149)</f>
        <v>-21879.5913081443+2.90419518739355E-07i</v>
      </c>
      <c r="D67" s="81" t="str">
        <f>IMSUM('Calcs - Derivative Summation'!D116,'Calcs - Derivative Summation'!D127,'Calcs - Derivative Summation'!D149)</f>
        <v>-1.03407574544572-8.81218262845617E-07i</v>
      </c>
      <c r="E67" s="81" t="str">
        <f>IMSUM('Calcs - Derivative Summation'!E116,'Calcs - Derivative Summation'!E127,'Calcs - Derivative Summation'!E149)</f>
        <v>-74.0634544891458+5.01716218197379E-07i</v>
      </c>
      <c r="F67" s="81" t="str">
        <f>IMSUM('Calcs - Derivative Summation'!F116,'Calcs - Derivative Summation'!F127,'Calcs - Derivative Summation'!F149)</f>
        <v>-0.000669780448131697+1.63463131469192E-09i</v>
      </c>
      <c r="G67" s="84" t="str">
        <f>IMSUM('Calcs - Derivative Summation'!G116,'Calcs - Derivative Summation'!G127,'Calcs - Derivative Summation'!G149)</f>
        <v>2.93327340685372-1.24073005082823E-08i</v>
      </c>
    </row>
    <row r="68" spans="1:10" ht="15.75" x14ac:dyDescent="0.25">
      <c r="A68" s="58"/>
      <c r="B68" s="83" t="str">
        <f>IMSUM('Calcs - Derivative Summation'!B117,'Calcs - Derivative Summation'!B128,'Calcs - Derivative Summation'!B150)</f>
        <v>0.0020688443871879+6.17582253179674E-06i</v>
      </c>
      <c r="C68" s="81" t="str">
        <f>IMSUM('Calcs - Derivative Summation'!C117,'Calcs - Derivative Summation'!C128,'Calcs - Derivative Summation'!C150)</f>
        <v>-1.05247722368596+0.000367136215002134i</v>
      </c>
      <c r="D68" s="81" t="str">
        <f>IMSUM('Calcs - Derivative Summation'!D117,'Calcs - Derivative Summation'!D128,'Calcs - Derivative Summation'!D150)</f>
        <v>-18404.1681933876+0.00344415586511507i</v>
      </c>
      <c r="E68" s="81" t="str">
        <f>IMSUM('Calcs - Derivative Summation'!E117,'Calcs - Derivative Summation'!E128,'Calcs - Derivative Summation'!E150)</f>
        <v>-2.08886545280607+0.000556767093949232i</v>
      </c>
      <c r="F68" s="81" t="str">
        <f>IMSUM('Calcs - Derivative Summation'!F117,'Calcs - Derivative Summation'!F128,'Calcs - Derivative Summation'!F150)</f>
        <v>0.0308208690014024-2.91886485209479E-06i</v>
      </c>
      <c r="G68" s="84" t="str">
        <f>IMSUM('Calcs - Derivative Summation'!G117,'Calcs - Derivative Summation'!G128,'Calcs - Derivative Summation'!G150)</f>
        <v>-0.000637595569270689+8.38488326395955E-06i</v>
      </c>
    </row>
    <row r="69" spans="1:10" ht="15.75" x14ac:dyDescent="0.25">
      <c r="A69" s="58"/>
      <c r="B69" s="83" t="str">
        <f>IMSUM('Calcs - Derivative Summation'!B118,'Calcs - Derivative Summation'!B129,'Calcs - Derivative Summation'!B151)</f>
        <v>0.0016216934055268-3.00698389214965E-08i</v>
      </c>
      <c r="C69" s="81" t="str">
        <f>IMSUM('Calcs - Derivative Summation'!C118,'Calcs - Derivative Summation'!C129,'Calcs - Derivative Summation'!C151)</f>
        <v>-64.3086801891458+2.9071656433142E-07i</v>
      </c>
      <c r="D69" s="81" t="str">
        <f>IMSUM('Calcs - Derivative Summation'!D118,'Calcs - Derivative Summation'!D129,'Calcs - Derivative Summation'!D151)</f>
        <v>-2.06295706244572-3.28012812083033E-06i</v>
      </c>
      <c r="E69" s="81" t="str">
        <f>IMSUM('Calcs - Derivative Summation'!E118,'Calcs - Derivative Summation'!E129,'Calcs - Derivative Summation'!E151)</f>
        <v>-5884138.93531914+4.93399624454434E-07i</v>
      </c>
      <c r="F69" s="81" t="str">
        <f>IMSUM('Calcs - Derivative Summation'!F118,'Calcs - Derivative Summation'!F129,'Calcs - Derivative Summation'!F151)</f>
        <v>-164832119.999675-1.14640190958622E-06i</v>
      </c>
      <c r="G69" s="84" t="str">
        <f>IMSUM('Calcs - Derivative Summation'!G118,'Calcs - Derivative Summation'!G129,'Calcs - Derivative Summation'!G151)</f>
        <v>88736310.0155625+6.03655722810834E-07i</v>
      </c>
    </row>
    <row r="70" spans="1:10" ht="15.75" x14ac:dyDescent="0.25">
      <c r="A70" s="58"/>
      <c r="B70" s="83" t="str">
        <f>IMSUM('Calcs - Derivative Summation'!B119,'Calcs - Derivative Summation'!B130,'Calcs - Derivative Summation'!B152)</f>
        <v>11.5158456222865-9.73142550962054E-08i</v>
      </c>
      <c r="C70" s="81" t="str">
        <f>IMSUM('Calcs - Derivative Summation'!C119,'Calcs - Derivative Summation'!C130,'Calcs - Derivative Summation'!C152)</f>
        <v>-0.000551843601173735+2.30172799540761E-09i</v>
      </c>
      <c r="D70" s="81" t="str">
        <f>IMSUM('Calcs - Derivative Summation'!D119,'Calcs - Derivative Summation'!D130,'Calcs - Derivative Summation'!D152)</f>
        <v>0.0306853930170463+6.07226681630619E-08i</v>
      </c>
      <c r="E70" s="81" t="str">
        <f>IMSUM('Calcs - Derivative Summation'!E119,'Calcs - Derivative Summation'!E130,'Calcs - Derivative Summation'!E152)</f>
        <v>-164832119.999442-1.14807897446643E-06i</v>
      </c>
      <c r="F70" s="81" t="str">
        <f>IMSUM('Calcs - Derivative Summation'!F119,'Calcs - Derivative Summation'!F130,'Calcs - Derivative Summation'!F152)</f>
        <v>-6428964247.84552-0.0000448452053017239i</v>
      </c>
      <c r="G70" s="84" t="str">
        <f>IMSUM('Calcs - Derivative Summation'!G119,'Calcs - Derivative Summation'!G130,'Calcs - Derivative Summation'!G152)</f>
        <v>164857400.013662+0.0000011918287213781i</v>
      </c>
    </row>
    <row r="71" spans="1:10" ht="15.75" x14ac:dyDescent="0.25">
      <c r="A71" s="58"/>
      <c r="B71" s="85" t="str">
        <f>IMSUM('Calcs - Derivative Summation'!B120,'Calcs - Derivative Summation'!B131,'Calcs - Derivative Summation'!B153)</f>
        <v>1.91188108256584+7.78314293972245E-09i</v>
      </c>
      <c r="C71" s="81" t="str">
        <f>IMSUM('Calcs - Derivative Summation'!C120,'Calcs - Derivative Summation'!C131,'Calcs - Derivative Summation'!C153)</f>
        <v>0.00927172488651216-1.79054314145134E-08i</v>
      </c>
      <c r="D71" s="81" t="str">
        <f>IMSUM('Calcs - Derivative Summation'!D120,'Calcs - Derivative Summation'!D131,'Calcs - Derivative Summation'!D153)</f>
        <v>-0.249320164471666+1.46756998900652i</v>
      </c>
      <c r="E71" s="81" t="str">
        <f>IMSUM('Calcs - Derivative Summation'!E120,'Calcs - Derivative Summation'!E131,'Calcs - Derivative Summation'!E153)</f>
        <v>88736310.0154095-5.40599936192214i</v>
      </c>
      <c r="F71" s="81" t="str">
        <f>IMSUM('Calcs - Derivative Summation'!F120,'Calcs - Derivative Summation'!F131,'Calcs - Derivative Summation'!F153)</f>
        <v>164857400.028018+1.14577693901013E-06i</v>
      </c>
      <c r="G71" s="86" t="str">
        <f>IMSUM('Calcs - Derivative Summation'!G120,'Calcs - Derivative Summation'!G131,'Calcs - Derivative Summation'!G153)</f>
        <v>-6428958389.79258-0.000044892713984068i</v>
      </c>
    </row>
    <row r="74" spans="1:10" ht="24.95" customHeight="1" x14ac:dyDescent="0.35">
      <c r="A74" s="5" t="s">
        <v>379</v>
      </c>
      <c r="B74" s="5"/>
      <c r="C74" s="5"/>
      <c r="D74" s="5"/>
      <c r="E74" s="5"/>
      <c r="F74" s="5"/>
      <c r="G74" s="5"/>
      <c r="H74" s="5"/>
      <c r="I74" s="5"/>
      <c r="J74" s="5"/>
    </row>
    <row r="75" spans="1:10" ht="14.85" customHeight="1" x14ac:dyDescent="0.25">
      <c r="A75" s="6" t="s">
        <v>380</v>
      </c>
      <c r="B75" s="6"/>
      <c r="C75" s="6"/>
      <c r="D75" s="6"/>
      <c r="E75" s="6"/>
      <c r="F75" s="6"/>
      <c r="G75" s="6"/>
      <c r="H75" s="6"/>
      <c r="I75" s="6"/>
      <c r="J75" s="6"/>
    </row>
    <row r="76" spans="1:10" ht="14.85" customHeight="1" x14ac:dyDescent="0.25">
      <c r="B76" s="6" t="s">
        <v>331</v>
      </c>
      <c r="C76" s="6"/>
      <c r="D76" s="6"/>
      <c r="E76" s="6"/>
      <c r="F76" s="6"/>
      <c r="G76" s="6"/>
      <c r="H76" s="6"/>
      <c r="I76" s="6"/>
      <c r="J76" s="6"/>
    </row>
    <row r="77" spans="1:10" ht="14.85" customHeight="1" x14ac:dyDescent="0.25">
      <c r="B77" s="6" t="s">
        <v>333</v>
      </c>
      <c r="C77" s="6"/>
      <c r="D77" s="6"/>
      <c r="E77" s="6"/>
      <c r="F77" s="6"/>
      <c r="G77" s="6"/>
      <c r="H77" s="6"/>
      <c r="I77" s="6"/>
      <c r="J77" s="6"/>
    </row>
    <row r="79" spans="1:10" ht="15.75" x14ac:dyDescent="0.25">
      <c r="A79" s="58"/>
      <c r="B79" s="80" t="str">
        <f>IMSUM('Calcs - Derivative Summation'!B159,'Calcs - Derivative Summation'!B137)</f>
        <v>-20.588320684573+1.95665876348018E-07i</v>
      </c>
      <c r="C79" s="81" t="str">
        <f>IMSUM('Calcs - Derivative Summation'!C159,'Calcs - Derivative Summation'!C137)</f>
        <v>0.00113609230484512-1.39742990388366E-08i</v>
      </c>
      <c r="D79" s="81" t="str">
        <f>IMSUM('Calcs - Derivative Summation'!D159,'Calcs - Derivative Summation'!D137)</f>
        <v>3.58206884438719+1.04463617582252i</v>
      </c>
      <c r="E79" s="81" t="str">
        <f>IMSUM('Calcs - Derivative Summation'!E159,'Calcs - Derivative Summation'!E137)</f>
        <v>0.0016216934055268-3.00698389214965E-08i</v>
      </c>
      <c r="F79" s="81" t="str">
        <f>IMSUM('Calcs - Derivative Summation'!F159,'Calcs - Derivative Summation'!F137)</f>
        <v>11.5158456222865-9.73142550962054E-08i</v>
      </c>
      <c r="G79" s="82" t="str">
        <f>IMSUM('Calcs - Derivative Summation'!G159,'Calcs - Derivative Summation'!G137)</f>
        <v>1.91188108256584+7.78314293972245E-09i</v>
      </c>
    </row>
    <row r="80" spans="1:10" ht="15.75" x14ac:dyDescent="0.25">
      <c r="A80" s="58"/>
      <c r="B80" s="83" t="str">
        <f>IMSUM('Calcs - Derivative Summation'!B160,'Calcs - Derivative Summation'!B138)</f>
        <v>1.30109985283573+9.2120047545618E-09i</v>
      </c>
      <c r="C80" s="81" t="str">
        <f>IMSUM('Calcs - Derivative Summation'!C160,'Calcs - Derivative Summation'!C138)</f>
        <v>-41.2820451445728+2.90572013742351E-07i</v>
      </c>
      <c r="D80" s="81" t="str">
        <f>IMSUM('Calcs - Derivative Summation'!D160,'Calcs - Derivative Summation'!D138)</f>
        <v>7.89752277631404+0.000367136215002134i</v>
      </c>
      <c r="E80" s="81" t="str">
        <f>IMSUM('Calcs - Derivative Summation'!E160,'Calcs - Derivative Summation'!E138)</f>
        <v>-64.3086801891458+2.9071656433142E-07i</v>
      </c>
      <c r="F80" s="81" t="str">
        <f>IMSUM('Calcs - Derivative Summation'!F160,'Calcs - Derivative Summation'!F138)</f>
        <v>-0.000551843601171191-0.728696997698267i</v>
      </c>
      <c r="G80" s="84" t="str">
        <f>IMSUM('Calcs - Derivative Summation'!G160,'Calcs - Derivative Summation'!G138)</f>
        <v>0.00927172488651216-1.79054314145134E-08i</v>
      </c>
    </row>
    <row r="81" spans="1:10" ht="15.75" x14ac:dyDescent="0.25">
      <c r="A81" s="58"/>
      <c r="B81" s="83" t="str">
        <f>IMSUM('Calcs - Derivative Summation'!B161,'Calcs - Derivative Summation'!B139)</f>
        <v>-9.04552780712707+7.01854647319921E-09i</v>
      </c>
      <c r="C81" s="81" t="str">
        <f>IMSUM('Calcs - Derivative Summation'!C161,'Calcs - Derivative Summation'!C139)</f>
        <v>-1.03407574544572-8.81218262845617E-07i</v>
      </c>
      <c r="D81" s="81" t="str">
        <f>IMSUM('Calcs - Derivative Summation'!D161,'Calcs - Derivative Summation'!D139)</f>
        <v>114.341069612055-92.6140558439818i</v>
      </c>
      <c r="E81" s="81" t="str">
        <f>IMSUM('Calcs - Derivative Summation'!E161,'Calcs - Derivative Summation'!E139)</f>
        <v>-1.95321706244572-3.28012812083033E-06i</v>
      </c>
      <c r="F81" s="81" t="str">
        <f>IMSUM('Calcs - Derivative Summation'!F161,'Calcs - Derivative Summation'!F139)</f>
        <v>-0.249993216982952+6.07226664312534E-08i</v>
      </c>
      <c r="G81" s="84" t="str">
        <f>IMSUM('Calcs - Derivative Summation'!G161,'Calcs - Derivative Summation'!G139)</f>
        <v>-0.0013135544716628-1.09934728326172E-08i</v>
      </c>
    </row>
    <row r="82" spans="1:10" ht="15.75" x14ac:dyDescent="0.25">
      <c r="A82" s="58"/>
      <c r="B82" s="83" t="str">
        <f>IMSUM('Calcs - Derivative Summation'!B162,'Calcs - Derivative Summation'!B140)</f>
        <v>3.25425455608+1.54427779906344E-08i</v>
      </c>
      <c r="C82" s="81" t="str">
        <f>IMSUM('Calcs - Derivative Summation'!C162,'Calcs - Derivative Summation'!C140)</f>
        <v>-64.3162644891458+5.01716216432029E-07i</v>
      </c>
      <c r="D82" s="81" t="str">
        <f>IMSUM('Calcs - Derivative Summation'!D162,'Calcs - Derivative Summation'!D140)</f>
        <v>4.89087454719393+0.000556767093949232i</v>
      </c>
      <c r="E82" s="81" t="str">
        <f>IMSUM('Calcs - Derivative Summation'!E162,'Calcs - Derivative Summation'!E140)</f>
        <v>-122.935319189145+5.34355747057162E-07i</v>
      </c>
      <c r="F82" s="81" t="str">
        <f>IMSUM('Calcs - Derivative Summation'!F162,'Calcs - Derivative Summation'!F140)</f>
        <v>-0.000053573629732301+2.92929868096387E-09i</v>
      </c>
      <c r="G82" s="84" t="str">
        <f>IMSUM('Calcs - Derivative Summation'!G162,'Calcs - Derivative Summation'!G140)</f>
        <v>0.0151573744282196+1.84399411430467E-08i</v>
      </c>
    </row>
    <row r="83" spans="1:10" ht="15.75" x14ac:dyDescent="0.25">
      <c r="A83" s="58"/>
      <c r="B83" s="83" t="str">
        <f>IMSUM('Calcs - Derivative Summation'!B163,'Calcs - Derivative Summation'!B141)</f>
        <v>11.5168568622865-9.58828454349712E-08i</v>
      </c>
      <c r="C83" s="81" t="str">
        <f>IMSUM('Calcs - Derivative Summation'!C163,'Calcs - Derivative Summation'!C141)</f>
        <v>-0.000669780448131697+1.63463131469192E-09i</v>
      </c>
      <c r="D83" s="81" t="str">
        <f>IMSUM('Calcs - Derivative Summation'!D163,'Calcs - Derivative Summation'!D141)</f>
        <v>9.3261488690014-2.91886485209479E-06i</v>
      </c>
      <c r="E83" s="81" t="str">
        <f>IMSUM('Calcs - Derivative Summation'!E163,'Calcs - Derivative Summation'!E141)</f>
        <v>-0.000539667226507934+4.60636355940676E-09i</v>
      </c>
      <c r="F83" s="81" t="str">
        <f>IMSUM('Calcs - Derivative Summation'!F163,'Calcs - Derivative Summation'!F141)</f>
        <v>-5.7455701333719+0.515160047648048i</v>
      </c>
      <c r="G83" s="84" t="str">
        <f>IMSUM('Calcs - Derivative Summation'!G163,'Calcs - Derivative Summation'!G141)</f>
        <v>-0.971981335782918-5.40786914671941E-09i</v>
      </c>
    </row>
    <row r="84" spans="1:10" ht="15.75" x14ac:dyDescent="0.25">
      <c r="A84" s="58"/>
      <c r="B84" s="85" t="str">
        <f>IMSUM('Calcs - Derivative Summation'!B164,'Calcs - Derivative Summation'!B142)</f>
        <v>14.3373966140116-8.18583261419624E-08i</v>
      </c>
      <c r="C84" s="81" t="str">
        <f>IMSUM('Calcs - Derivative Summation'!C164,'Calcs - Derivative Summation'!C142)</f>
        <v>0.00911640685371935-1.24072999786773E-08i</v>
      </c>
      <c r="D84" s="81" t="str">
        <f>IMSUM('Calcs - Derivative Summation'!D164,'Calcs - Derivative Summation'!D142)</f>
        <v>3.49936240443073+8.38488326395955E-06i</v>
      </c>
      <c r="E84" s="81" t="str">
        <f>IMSUM('Calcs - Derivative Summation'!E164,'Calcs - Derivative Summation'!E142)</f>
        <v>0.0141941538891462-1.59821665666448E-08i</v>
      </c>
      <c r="F84" s="81" t="str">
        <f>IMSUM('Calcs - Derivative Summation'!F164,'Calcs - Derivative Summation'!F142)</f>
        <v>-0.985488392228649+4.06439132212463E-08i</v>
      </c>
      <c r="G84" s="86" t="str">
        <f>IMSUM('Calcs - Derivative Summation'!G164,'Calcs - Derivative Summation'!G142)</f>
        <v>-89.7926284337187+1.39368835996317E-10i</v>
      </c>
    </row>
    <row r="87" spans="1:10" ht="24.95" customHeight="1" x14ac:dyDescent="0.35">
      <c r="A87" s="5" t="s">
        <v>381</v>
      </c>
      <c r="B87" s="5"/>
      <c r="C87" s="5"/>
      <c r="D87" s="5"/>
      <c r="E87" s="5"/>
      <c r="F87" s="5"/>
      <c r="G87" s="5"/>
      <c r="H87" s="5"/>
      <c r="I87" s="5"/>
      <c r="J87" s="5"/>
    </row>
    <row r="88" spans="1:10" ht="14.85" customHeight="1" x14ac:dyDescent="0.25">
      <c r="A88" s="6" t="s">
        <v>382</v>
      </c>
      <c r="B88" s="6"/>
      <c r="C88" s="6"/>
      <c r="D88" s="6"/>
      <c r="E88" s="6"/>
      <c r="F88" s="6"/>
      <c r="G88" s="6"/>
      <c r="H88" s="6"/>
      <c r="I88" s="6"/>
      <c r="J88" s="6"/>
    </row>
    <row r="89" spans="1:10" ht="14.85" customHeight="1" x14ac:dyDescent="0.25">
      <c r="B89" s="6" t="s">
        <v>334</v>
      </c>
      <c r="C89" s="6"/>
      <c r="D89" s="6"/>
      <c r="E89" s="6"/>
      <c r="F89" s="6"/>
      <c r="G89" s="6"/>
      <c r="H89" s="6"/>
      <c r="I89" s="6"/>
      <c r="J89" s="6"/>
    </row>
    <row r="90" spans="1:10" ht="14.85" customHeight="1" x14ac:dyDescent="0.25">
      <c r="B90" s="6" t="s">
        <v>335</v>
      </c>
      <c r="C90" s="6"/>
      <c r="D90" s="6"/>
      <c r="E90" s="6"/>
      <c r="F90" s="6"/>
      <c r="G90" s="6"/>
      <c r="H90" s="6"/>
      <c r="I90" s="6"/>
      <c r="J90" s="6"/>
    </row>
    <row r="92" spans="1:10" ht="15.75" x14ac:dyDescent="0.25">
      <c r="B92" s="77" t="str">
        <f>IMSUM('Calcs - Derivative Summation'!B170,'Calcs - Derivative Summation'!B181)</f>
        <v>6.00387439302323+13.2432558897295i</v>
      </c>
    </row>
    <row r="93" spans="1:10" ht="15.75" x14ac:dyDescent="0.25">
      <c r="B93" s="78" t="str">
        <f>IMSUM('Calcs - Derivative Summation'!B171,'Calcs - Derivative Summation'!B182)</f>
        <v>8.20011889738788+612.404412470422i</v>
      </c>
    </row>
    <row r="94" spans="1:10" ht="15.75" x14ac:dyDescent="0.25">
      <c r="B94" s="78" t="str">
        <f>IMSUM('Calcs - Derivative Summation'!B172,'Calcs - Derivative Summation'!B183)</f>
        <v>11432.9440966769-68.5126154322011i</v>
      </c>
    </row>
    <row r="95" spans="1:10" ht="15.75" x14ac:dyDescent="0.25">
      <c r="B95" s="78" t="str">
        <f>IMSUM('Calcs - Derivative Summation'!B173,'Calcs - Derivative Summation'!B184)</f>
        <v>52029.3890830443-53i</v>
      </c>
    </row>
    <row r="96" spans="1:10" ht="15.75" x14ac:dyDescent="0.25">
      <c r="B96" s="78" t="str">
        <f>IMSUM('Calcs - Derivative Summation'!B174,'Calcs - Derivative Summation'!B185)</f>
        <v>6161.71017787816+1300.10615277585i</v>
      </c>
    </row>
    <row r="97" spans="2:2" ht="15.75" x14ac:dyDescent="0.25">
      <c r="B97" s="79" t="str">
        <f>IMSUM('Calcs - Derivative Summation'!B175,'Calcs - Derivative Summation'!B186)</f>
        <v>5301.0110693439-23592.8089147977i</v>
      </c>
    </row>
  </sheetData>
  <mergeCells count="37">
    <mergeCell ref="B89:J89"/>
    <mergeCell ref="B90:J90"/>
    <mergeCell ref="A75:J75"/>
    <mergeCell ref="B76:J76"/>
    <mergeCell ref="B77:J77"/>
    <mergeCell ref="A87:J87"/>
    <mergeCell ref="A88:J88"/>
    <mergeCell ref="A61:J61"/>
    <mergeCell ref="B62:J62"/>
    <mergeCell ref="B63:J63"/>
    <mergeCell ref="B64:J64"/>
    <mergeCell ref="A74:J74"/>
    <mergeCell ref="B44:J44"/>
    <mergeCell ref="B45:J45"/>
    <mergeCell ref="A56:J56"/>
    <mergeCell ref="A57:J57"/>
    <mergeCell ref="A60:J60"/>
    <mergeCell ref="A30:J30"/>
    <mergeCell ref="B31:J31"/>
    <mergeCell ref="B32:J32"/>
    <mergeCell ref="A42:J42"/>
    <mergeCell ref="A43:J43"/>
    <mergeCell ref="A16:J16"/>
    <mergeCell ref="B17:J17"/>
    <mergeCell ref="B18:J18"/>
    <mergeCell ref="B19:J19"/>
    <mergeCell ref="A29:J29"/>
    <mergeCell ref="A7:J7"/>
    <mergeCell ref="A8:J8"/>
    <mergeCell ref="A11:J11"/>
    <mergeCell ref="A12:J12"/>
    <mergeCell ref="A15:J15"/>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6"/>
  <sheetViews>
    <sheetView tabSelected="1" topLeftCell="A142" zoomScale="90" zoomScaleNormal="90" zoomScalePageLayoutView="179" workbookViewId="0">
      <selection activeCell="F161" sqref="F161"/>
    </sheetView>
  </sheetViews>
  <sheetFormatPr defaultRowHeight="15" x14ac:dyDescent="0.25"/>
  <cols>
    <col min="7" max="12" width="10" bestFit="1" customWidth="1"/>
    <col min="13" max="18" width="6.625"/>
    <col min="19" max="1025" width="8.375"/>
  </cols>
  <sheetData>
    <row r="1" spans="1:12" ht="26.85" customHeight="1" x14ac:dyDescent="0.25">
      <c r="A1" s="23"/>
      <c r="B1" s="24"/>
      <c r="C1" s="24"/>
      <c r="D1" s="12" t="s">
        <v>0</v>
      </c>
      <c r="E1" s="12"/>
      <c r="F1" s="12"/>
      <c r="G1" s="12"/>
      <c r="H1" s="12"/>
      <c r="I1" s="12"/>
      <c r="J1" s="12"/>
    </row>
    <row r="2" spans="1:12" ht="23.85" customHeight="1" x14ac:dyDescent="0.25">
      <c r="A2" s="26"/>
      <c r="B2" s="27"/>
      <c r="D2" s="11" t="s">
        <v>383</v>
      </c>
      <c r="E2" s="11"/>
      <c r="F2" s="11"/>
      <c r="G2" s="11"/>
      <c r="H2" s="11"/>
      <c r="I2" s="11"/>
      <c r="J2" s="11"/>
    </row>
    <row r="3" spans="1:12" ht="15.6" customHeight="1" x14ac:dyDescent="0.25">
      <c r="A3" s="23"/>
      <c r="B3" s="24"/>
      <c r="C3" s="24"/>
      <c r="D3" s="10" t="s">
        <v>2</v>
      </c>
      <c r="E3" s="10"/>
      <c r="F3" s="10"/>
      <c r="G3" s="10"/>
      <c r="H3" s="28" t="s">
        <v>3</v>
      </c>
      <c r="I3" s="9">
        <v>1</v>
      </c>
      <c r="J3" s="9"/>
    </row>
    <row r="4" spans="1:12" ht="15.75" x14ac:dyDescent="0.25">
      <c r="A4" s="29"/>
      <c r="B4" s="30"/>
      <c r="C4" s="30"/>
      <c r="D4" s="10"/>
      <c r="E4" s="10"/>
      <c r="F4" s="10"/>
      <c r="G4" s="10"/>
      <c r="H4" s="31" t="s">
        <v>4</v>
      </c>
      <c r="I4" s="8">
        <v>41385</v>
      </c>
      <c r="J4" s="8"/>
    </row>
    <row r="5" spans="1:12" ht="15.75" x14ac:dyDescent="0.25"/>
    <row r="6" spans="1:12" ht="15.75" x14ac:dyDescent="0.25"/>
    <row r="7" spans="1:12" ht="29.85" customHeight="1" x14ac:dyDescent="0.4">
      <c r="A7" s="7" t="s">
        <v>5</v>
      </c>
      <c r="B7" s="7"/>
      <c r="C7" s="7"/>
      <c r="D7" s="7"/>
      <c r="E7" s="7"/>
      <c r="F7" s="7"/>
      <c r="G7" s="7"/>
      <c r="H7" s="7"/>
      <c r="I7" s="7"/>
      <c r="J7" s="7"/>
    </row>
    <row r="8" spans="1:12" ht="44.1" customHeight="1" x14ac:dyDescent="0.25">
      <c r="A8" s="138" t="s">
        <v>384</v>
      </c>
      <c r="B8" s="138"/>
      <c r="C8" s="138"/>
      <c r="D8" s="138"/>
      <c r="E8" s="138"/>
      <c r="F8" s="138"/>
      <c r="G8" s="138"/>
      <c r="H8" s="138"/>
      <c r="I8" s="138"/>
      <c r="J8" s="138"/>
    </row>
    <row r="9" spans="1:12" ht="15.75" x14ac:dyDescent="0.25"/>
    <row r="10" spans="1:12" ht="15.75" x14ac:dyDescent="0.25"/>
    <row r="11" spans="1:12" ht="24.6" customHeight="1" x14ac:dyDescent="0.35">
      <c r="A11" s="5" t="s">
        <v>377</v>
      </c>
      <c r="B11" s="5"/>
      <c r="C11" s="5"/>
      <c r="D11" s="5"/>
      <c r="E11" s="5"/>
      <c r="F11" s="5"/>
      <c r="G11" s="5"/>
      <c r="H11" s="5"/>
      <c r="I11" s="5"/>
      <c r="J11" s="5"/>
    </row>
    <row r="12" spans="1:12" ht="15.75" x14ac:dyDescent="0.25"/>
    <row r="13" spans="1:12" ht="15.75" x14ac:dyDescent="0.25">
      <c r="A13" s="80"/>
      <c r="B13" s="81"/>
      <c r="C13" s="81"/>
      <c r="D13" s="81"/>
      <c r="E13" s="81"/>
      <c r="F13" s="89"/>
      <c r="L13" s="90"/>
    </row>
    <row r="14" spans="1:12" ht="15.75" x14ac:dyDescent="0.25">
      <c r="A14" s="83"/>
      <c r="B14" s="81"/>
      <c r="C14" s="81"/>
      <c r="D14" s="81"/>
      <c r="E14" s="81"/>
      <c r="F14" s="89"/>
      <c r="L14" s="91"/>
    </row>
    <row r="15" spans="1:12" ht="15.75" x14ac:dyDescent="0.25">
      <c r="A15" s="83"/>
      <c r="B15" s="81" t="s">
        <v>385</v>
      </c>
      <c r="C15" s="81"/>
      <c r="D15" s="81"/>
      <c r="E15" s="81"/>
      <c r="F15" s="89"/>
      <c r="H15" s="42" t="s">
        <v>386</v>
      </c>
      <c r="L15" s="91"/>
    </row>
    <row r="16" spans="1:12" ht="15.75" x14ac:dyDescent="0.25">
      <c r="A16" s="83"/>
      <c r="B16" s="81"/>
      <c r="C16" s="81"/>
      <c r="D16" s="81"/>
      <c r="E16" s="81"/>
      <c r="F16" s="89"/>
      <c r="L16" s="91"/>
    </row>
    <row r="17" spans="1:12" ht="15.75" x14ac:dyDescent="0.25">
      <c r="A17" s="83"/>
      <c r="B17" s="81"/>
      <c r="C17" s="81"/>
      <c r="D17" s="81"/>
      <c r="E17" s="81"/>
      <c r="F17" s="89"/>
      <c r="L17" s="91"/>
    </row>
    <row r="18" spans="1:12" ht="15.75" x14ac:dyDescent="0.25">
      <c r="A18" s="92"/>
      <c r="B18" s="81"/>
      <c r="C18" s="81"/>
      <c r="D18" s="81"/>
      <c r="E18" s="81"/>
      <c r="F18" s="89"/>
      <c r="L18" s="91"/>
    </row>
    <row r="19" spans="1:12" ht="15.75" x14ac:dyDescent="0.25">
      <c r="A19" s="93"/>
      <c r="B19" s="94"/>
      <c r="C19" s="94"/>
      <c r="D19" s="94"/>
      <c r="E19" s="94"/>
      <c r="F19" s="95"/>
      <c r="G19" s="94"/>
      <c r="H19" s="94"/>
      <c r="I19" s="94"/>
      <c r="J19" s="94"/>
      <c r="K19" s="94"/>
      <c r="L19" s="96"/>
    </row>
    <row r="20" spans="1:12" ht="15.75" x14ac:dyDescent="0.25">
      <c r="A20" s="25"/>
      <c r="F20" s="97"/>
      <c r="L20" s="91"/>
    </row>
    <row r="21" spans="1:12" ht="15.75" x14ac:dyDescent="0.25">
      <c r="A21" s="98"/>
      <c r="B21" s="42" t="s">
        <v>387</v>
      </c>
      <c r="F21" s="97"/>
      <c r="H21" s="42" t="s">
        <v>388</v>
      </c>
      <c r="L21" s="91"/>
    </row>
    <row r="22" spans="1:12" ht="15.75" x14ac:dyDescent="0.25">
      <c r="A22" s="98"/>
      <c r="F22" s="97"/>
      <c r="L22" s="91"/>
    </row>
    <row r="23" spans="1:12" ht="15.75" x14ac:dyDescent="0.25">
      <c r="A23" s="25"/>
      <c r="F23" s="97"/>
      <c r="L23" s="91"/>
    </row>
    <row r="24" spans="1:12" ht="15.75" x14ac:dyDescent="0.25">
      <c r="A24" s="99"/>
      <c r="F24" s="97"/>
      <c r="L24" s="100"/>
    </row>
    <row r="25" spans="1:12" ht="15.75" x14ac:dyDescent="0.25"/>
    <row r="26" spans="1:12" ht="15.75" x14ac:dyDescent="0.25"/>
    <row r="27" spans="1:12" ht="15.75" x14ac:dyDescent="0.25"/>
    <row r="28" spans="1:12" ht="15.75" x14ac:dyDescent="0.25">
      <c r="A28" s="80" t="str">
        <f>'Calcs - Body Summation'!B21</f>
        <v>-14276.0975836845+1.95566341848388E-07i</v>
      </c>
      <c r="B28" s="81" t="str">
        <f>'Calcs - Body Summation'!C21</f>
        <v>0.001099852835728+9.2120047545618E-09i</v>
      </c>
      <c r="C28" s="81" t="str">
        <f>'Calcs - Body Summation'!D21</f>
        <v>-0.245527807127074+0.672570007018542i</v>
      </c>
      <c r="D28" s="81" t="str">
        <f>'Calcs - Body Summation'!E21</f>
        <v>-4.61934044392-0.849059984557216i</v>
      </c>
      <c r="E28" s="81" t="str">
        <f>'Calcs - Body Summation'!F21</f>
        <v>11.5168568622865-9.58828454349712E-08i</v>
      </c>
      <c r="F28" s="89" t="str">
        <f>'Calcs - Body Summation'!G21</f>
        <v>3.10705941401157-8.18583263538044E-08i</v>
      </c>
      <c r="G28" s="42" t="str">
        <f>'Calcs - Body Summation'!B34</f>
        <v>-20.588320684573+1.95665876348018E-07i</v>
      </c>
      <c r="H28" s="42" t="str">
        <f>'Calcs - Body Summation'!C34</f>
        <v>1.30109985283573+9.2120047545618E-09i</v>
      </c>
      <c r="I28" s="42" t="str">
        <f>'Calcs - Body Summation'!D34</f>
        <v>-9.04552780712707+7.01854647319921E-09i</v>
      </c>
      <c r="J28" s="42" t="str">
        <f>'Calcs - Body Summation'!E34</f>
        <v>3.25425455608+1.54427779906344E-08i</v>
      </c>
      <c r="K28" s="42" t="str">
        <f>'Calcs - Body Summation'!F34</f>
        <v>11.5168568622865-9.58828454349712E-08i</v>
      </c>
      <c r="L28" s="101" t="str">
        <f>'Calcs - Body Summation'!G34</f>
        <v>14.3373966140116-8.18583261419624E-08i</v>
      </c>
    </row>
    <row r="29" spans="1:12" ht="15.75" x14ac:dyDescent="0.25">
      <c r="A29" s="83" t="str">
        <f>'Calcs - Body Summation'!B22</f>
        <v>1.95057409230485-1.39742993919066E-08i</v>
      </c>
      <c r="B29" s="81" t="str">
        <f>'Calcs - Body Summation'!C22</f>
        <v>-21879.5913081443+2.90419518739355E-07i</v>
      </c>
      <c r="C29" s="81" t="str">
        <f>'Calcs - Body Summation'!D22</f>
        <v>-1.03407574544572-8.81218262845617E-07i</v>
      </c>
      <c r="D29" s="81" t="str">
        <f>'Calcs - Body Summation'!E22</f>
        <v>-74.0634544891458+5.01716218197379E-07i</v>
      </c>
      <c r="E29" s="81" t="str">
        <f>'Calcs - Body Summation'!F22</f>
        <v>-0.000669780448131697+1.63463131469192E-09i</v>
      </c>
      <c r="F29" s="89" t="str">
        <f>'Calcs - Body Summation'!G22</f>
        <v>2.93327340685372-1.24073005082823E-08i</v>
      </c>
      <c r="G29" s="42" t="str">
        <f>'Calcs - Body Summation'!B35</f>
        <v>0.00113609230484512-1.39742990388366E-08i</v>
      </c>
      <c r="H29" s="42" t="str">
        <f>'Calcs - Body Summation'!C35</f>
        <v>-41.2820451445728+2.90572013742351E-07i</v>
      </c>
      <c r="I29" s="42" t="str">
        <f>'Calcs - Body Summation'!D35</f>
        <v>-1.03407574544572-8.81218262845617E-07i</v>
      </c>
      <c r="J29" s="42" t="str">
        <f>'Calcs - Body Summation'!E35</f>
        <v>-64.3162644891458+5.01716216432029E-07i</v>
      </c>
      <c r="K29" s="42" t="str">
        <f>'Calcs - Body Summation'!F35</f>
        <v>-0.000669780448131697+1.63463131469192E-09i</v>
      </c>
      <c r="L29" s="102" t="str">
        <f>'Calcs - Body Summation'!G35</f>
        <v>0.00911640685371935-1.24072999786773E-08i</v>
      </c>
    </row>
    <row r="30" spans="1:12" ht="15.75" x14ac:dyDescent="0.25">
      <c r="A30" s="83" t="str">
        <f>'Calcs - Body Summation'!B23</f>
        <v>0.0020688443871879+6.17582253179674E-06i</v>
      </c>
      <c r="B30" s="81" t="str">
        <f>'Calcs - Body Summation'!C23</f>
        <v>-1.05247722368596+0.000367136215002134i</v>
      </c>
      <c r="C30" s="81" t="str">
        <f>'Calcs - Body Summation'!D23</f>
        <v>-18404.1681933876+0.00344415586511507i</v>
      </c>
      <c r="D30" s="81" t="str">
        <f>'Calcs - Body Summation'!E23</f>
        <v>-2.08886545280607+0.000556767093949232i</v>
      </c>
      <c r="E30" s="81" t="str">
        <f>'Calcs - Body Summation'!F23</f>
        <v>0.0308208690014024-2.91886485209479E-06i</v>
      </c>
      <c r="F30" s="89" t="str">
        <f>'Calcs - Body Summation'!G23</f>
        <v>-0.000637595569270689+8.38488326395955E-06i</v>
      </c>
      <c r="G30" s="42" t="str">
        <f>'Calcs - Body Summation'!B36</f>
        <v>3.58206884438719+1.04463617582252i</v>
      </c>
      <c r="H30" s="42" t="str">
        <f>'Calcs - Body Summation'!C36</f>
        <v>7.89752277631404+0.000367136215002134i</v>
      </c>
      <c r="I30" s="42" t="str">
        <f>'Calcs - Body Summation'!D36</f>
        <v>114.341069612055-92.6140558439818i</v>
      </c>
      <c r="J30" s="42" t="str">
        <f>'Calcs - Body Summation'!E36</f>
        <v>4.89087454719393+0.000556767093949232i</v>
      </c>
      <c r="K30" s="42" t="str">
        <f>'Calcs - Body Summation'!F36</f>
        <v>9.3261488690014-2.91886485209479E-06i</v>
      </c>
      <c r="L30" s="102" t="str">
        <f>'Calcs - Body Summation'!G36</f>
        <v>3.49936240443073+8.38488326395955E-06i</v>
      </c>
    </row>
    <row r="31" spans="1:12" ht="15.75" x14ac:dyDescent="0.25">
      <c r="A31" s="83" t="str">
        <f>'Calcs - Body Summation'!B24</f>
        <v>0.0016216934055268-3.00698389214965E-08i</v>
      </c>
      <c r="B31" s="81" t="str">
        <f>'Calcs - Body Summation'!C24</f>
        <v>-64.3086801891458+2.9071656433142E-07i</v>
      </c>
      <c r="C31" s="81" t="str">
        <f>'Calcs - Body Summation'!D24</f>
        <v>-2.06295706244572-3.28012812083033E-06i</v>
      </c>
      <c r="D31" s="81" t="str">
        <f>'Calcs - Body Summation'!E24</f>
        <v>-5884138.93531914+4.93399624454434E-07i</v>
      </c>
      <c r="E31" s="81" t="str">
        <f>'Calcs - Body Summation'!F24</f>
        <v>-164832119.999675-1.14640190958622E-06i</v>
      </c>
      <c r="F31" s="89" t="str">
        <f>'Calcs - Body Summation'!G24</f>
        <v>88736310.0155625+6.03655722810834E-07i</v>
      </c>
      <c r="G31" s="42" t="str">
        <f>'Calcs - Body Summation'!B37</f>
        <v>0.0016216934055268-3.00698389214965E-08i</v>
      </c>
      <c r="H31" s="42" t="str">
        <f>'Calcs - Body Summation'!C37</f>
        <v>-64.3086801891458+2.9071656433142E-07i</v>
      </c>
      <c r="I31" s="42" t="str">
        <f>'Calcs - Body Summation'!D37</f>
        <v>-1.95321706244572-3.28012812083033E-06i</v>
      </c>
      <c r="J31" s="42" t="str">
        <f>'Calcs - Body Summation'!E37</f>
        <v>-122.935319189145+5.34355747057162E-07i</v>
      </c>
      <c r="K31" s="42" t="str">
        <f>'Calcs - Body Summation'!F37</f>
        <v>-0.000539667226507934+4.60636355940676E-09i</v>
      </c>
      <c r="L31" s="102" t="str">
        <f>'Calcs - Body Summation'!G37</f>
        <v>0.0141941538891462-1.59821665666448E-08i</v>
      </c>
    </row>
    <row r="32" spans="1:12" ht="15.75" x14ac:dyDescent="0.25">
      <c r="A32" s="83" t="str">
        <f>'Calcs - Body Summation'!B25</f>
        <v>11.5158456222865-9.73142550962054E-08i</v>
      </c>
      <c r="B32" s="81" t="str">
        <f>'Calcs - Body Summation'!C25</f>
        <v>-0.000551843601173735+2.30172799540761E-09i</v>
      </c>
      <c r="C32" s="81" t="str">
        <f>'Calcs - Body Summation'!D25</f>
        <v>0.0306853930170463+6.07226681630619E-08i</v>
      </c>
      <c r="D32" s="81" t="str">
        <f>'Calcs - Body Summation'!E25</f>
        <v>-164832119.999442-1.14807897446643E-06i</v>
      </c>
      <c r="E32" s="81" t="str">
        <f>'Calcs - Body Summation'!F25</f>
        <v>-6428964247.84552-0.0000448452053017239i</v>
      </c>
      <c r="F32" s="89" t="str">
        <f>'Calcs - Body Summation'!G25</f>
        <v>164857400.013662+0.0000011918287213781i</v>
      </c>
      <c r="G32" s="42" t="str">
        <f>'Calcs - Body Summation'!B38</f>
        <v>11.5158456222865-9.73142550962054E-08i</v>
      </c>
      <c r="H32" s="42" t="str">
        <f>'Calcs - Body Summation'!C38</f>
        <v>-0.000551843601171191-0.728696997698267i</v>
      </c>
      <c r="I32" s="42" t="str">
        <f>'Calcs - Body Summation'!D38</f>
        <v>-0.249993216982952+6.07226664312534E-08i</v>
      </c>
      <c r="J32" s="42" t="str">
        <f>'Calcs - Body Summation'!E38</f>
        <v>-0.000053573629732301+2.92929868096387E-09i</v>
      </c>
      <c r="K32" s="42" t="str">
        <f>'Calcs - Body Summation'!F38</f>
        <v>-5.7455701333719+0.515160047648048i</v>
      </c>
      <c r="L32" s="102" t="str">
        <f>'Calcs - Body Summation'!G38</f>
        <v>-0.985488392228649+4.06439132212463E-08i</v>
      </c>
    </row>
    <row r="33" spans="1:12" ht="15.75" x14ac:dyDescent="0.25">
      <c r="A33" s="92" t="str">
        <f>'Calcs - Body Summation'!B26</f>
        <v>1.91188108256584+7.78314293972245E-09i</v>
      </c>
      <c r="B33" s="81" t="str">
        <f>'Calcs - Body Summation'!C26</f>
        <v>0.00927172488651216-1.79054314145134E-08i</v>
      </c>
      <c r="C33" s="81" t="str">
        <f>'Calcs - Body Summation'!D26</f>
        <v>-0.249320164471666+1.46756998900652i</v>
      </c>
      <c r="D33" s="81" t="str">
        <f>'Calcs - Body Summation'!E26</f>
        <v>88736310.0154095-5.40599936192214i</v>
      </c>
      <c r="E33" s="81" t="str">
        <f>'Calcs - Body Summation'!F26</f>
        <v>164857400.028018+1.14577693901013E-06i</v>
      </c>
      <c r="F33" s="89" t="str">
        <f>'Calcs - Body Summation'!G26</f>
        <v>-6428958389.79258-0.000044892713984068i</v>
      </c>
      <c r="G33" s="42" t="str">
        <f>'Calcs - Body Summation'!B39</f>
        <v>1.91188108256584+7.78314293972245E-09i</v>
      </c>
      <c r="H33" s="42" t="str">
        <f>'Calcs - Body Summation'!C39</f>
        <v>0.00927172488651216-1.79054314145134E-08i</v>
      </c>
      <c r="I33" s="42" t="str">
        <f>'Calcs - Body Summation'!D39</f>
        <v>-0.0013135544716628-1.09934728326172E-08i</v>
      </c>
      <c r="J33" s="42" t="str">
        <f>'Calcs - Body Summation'!E39</f>
        <v>0.0151573744282196+1.84399411430467E-08i</v>
      </c>
      <c r="K33" s="42" t="str">
        <f>'Calcs - Body Summation'!F39</f>
        <v>-0.971981335782918-5.40786914671941E-09i</v>
      </c>
      <c r="L33" s="102" t="str">
        <f>'Calcs - Body Summation'!G39</f>
        <v>-89.7926284337187+1.39368835996317E-10i</v>
      </c>
    </row>
    <row r="34" spans="1:12" ht="15.75" x14ac:dyDescent="0.25">
      <c r="A34" s="103" t="str">
        <f>'Calcs - Body Summation'!B79</f>
        <v>-20.588320684573+1.95665876348018E-07i</v>
      </c>
      <c r="B34" s="104" t="str">
        <f>'Calcs - Body Summation'!C79</f>
        <v>0.00113609230484512-1.39742990388366E-08i</v>
      </c>
      <c r="C34" s="104" t="str">
        <f>'Calcs - Body Summation'!D79</f>
        <v>3.58206884438719+1.04463617582252i</v>
      </c>
      <c r="D34" s="104" t="str">
        <f>'Calcs - Body Summation'!E79</f>
        <v>0.0016216934055268-3.00698389214965E-08i</v>
      </c>
      <c r="E34" s="104" t="str">
        <f>'Calcs - Body Summation'!F79</f>
        <v>11.5158456222865-9.73142550962054E-08i</v>
      </c>
      <c r="F34" s="105" t="str">
        <f>'Calcs - Body Summation'!G79</f>
        <v>1.91188108256584+7.78314293972245E-09i</v>
      </c>
      <c r="G34" s="104" t="str">
        <f>'Calcs - Body Summation'!B66</f>
        <v>-14276.0975836845+1.95566341848388E-07i</v>
      </c>
      <c r="H34" s="104" t="str">
        <f>'Calcs - Body Summation'!C66</f>
        <v>0.001099852835728+9.2120047545618E-09i</v>
      </c>
      <c r="I34" s="104" t="str">
        <f>'Calcs - Body Summation'!D66</f>
        <v>-0.245527807127074+0.672570007018542i</v>
      </c>
      <c r="J34" s="104" t="str">
        <f>'Calcs - Body Summation'!E66</f>
        <v>-4.61934044392-0.849059984557216i</v>
      </c>
      <c r="K34" s="104" t="str">
        <f>'Calcs - Body Summation'!F66</f>
        <v>11.5168568622865-9.58828454349712E-08i</v>
      </c>
      <c r="L34" s="106" t="str">
        <f>'Calcs - Body Summation'!G66</f>
        <v>3.10705941401157-8.18583263538044E-08i</v>
      </c>
    </row>
    <row r="35" spans="1:12" ht="15.75" x14ac:dyDescent="0.25">
      <c r="A35" s="107" t="str">
        <f>'Calcs - Body Summation'!B80</f>
        <v>1.30109985283573+9.2120047545618E-09i</v>
      </c>
      <c r="B35" s="42" t="str">
        <f>'Calcs - Body Summation'!C80</f>
        <v>-41.2820451445728+2.90572013742351E-07i</v>
      </c>
      <c r="C35" s="42" t="str">
        <f>'Calcs - Body Summation'!D80</f>
        <v>7.89752277631404+0.000367136215002134i</v>
      </c>
      <c r="D35" s="42" t="str">
        <f>'Calcs - Body Summation'!E80</f>
        <v>-64.3086801891458+2.9071656433142E-07i</v>
      </c>
      <c r="E35" s="42" t="str">
        <f>'Calcs - Body Summation'!F80</f>
        <v>-0.000551843601171191-0.728696997698267i</v>
      </c>
      <c r="F35" s="108" t="str">
        <f>'Calcs - Body Summation'!G80</f>
        <v>0.00927172488651216-1.79054314145134E-08i</v>
      </c>
      <c r="G35" s="42" t="str">
        <f>'Calcs - Body Summation'!B67</f>
        <v>1.95057409230485-1.39742993919066E-08i</v>
      </c>
      <c r="H35" s="42" t="str">
        <f>'Calcs - Body Summation'!C67</f>
        <v>-21879.5913081443+2.90419518739355E-07i</v>
      </c>
      <c r="I35" s="42" t="str">
        <f>'Calcs - Body Summation'!D67</f>
        <v>-1.03407574544572-8.81218262845617E-07i</v>
      </c>
      <c r="J35" s="42" t="str">
        <f>'Calcs - Body Summation'!E67</f>
        <v>-74.0634544891458+5.01716218197379E-07i</v>
      </c>
      <c r="K35" s="42" t="str">
        <f>'Calcs - Body Summation'!F67</f>
        <v>-0.000669780448131697+1.63463131469192E-09i</v>
      </c>
      <c r="L35" s="102" t="str">
        <f>'Calcs - Body Summation'!G67</f>
        <v>2.93327340685372-1.24073005082823E-08i</v>
      </c>
    </row>
    <row r="36" spans="1:12" ht="15.75" x14ac:dyDescent="0.25">
      <c r="A36" s="109" t="str">
        <f>'Calcs - Body Summation'!B81</f>
        <v>-9.04552780712707+7.01854647319921E-09i</v>
      </c>
      <c r="B36" s="42" t="str">
        <f>'Calcs - Body Summation'!C81</f>
        <v>-1.03407574544572-8.81218262845617E-07i</v>
      </c>
      <c r="C36" s="42" t="str">
        <f>'Calcs - Body Summation'!D81</f>
        <v>114.341069612055-92.6140558439818i</v>
      </c>
      <c r="D36" s="42" t="str">
        <f>'Calcs - Body Summation'!E81</f>
        <v>-1.95321706244572-3.28012812083033E-06i</v>
      </c>
      <c r="E36" s="42" t="str">
        <f>'Calcs - Body Summation'!F81</f>
        <v>-0.249993216982952+6.07226664312534E-08i</v>
      </c>
      <c r="F36" s="108" t="str">
        <f>'Calcs - Body Summation'!G81</f>
        <v>-0.0013135544716628-1.09934728326172E-08i</v>
      </c>
      <c r="G36" s="42" t="str">
        <f>'Calcs - Body Summation'!B68</f>
        <v>0.0020688443871879+6.17582253179674E-06i</v>
      </c>
      <c r="H36" s="42" t="str">
        <f>'Calcs - Body Summation'!C68</f>
        <v>-1.05247722368596+0.000367136215002134i</v>
      </c>
      <c r="I36" s="42" t="str">
        <f>'Calcs - Body Summation'!D68</f>
        <v>-18404.1681933876+0.00344415586511507i</v>
      </c>
      <c r="J36" s="42" t="str">
        <f>'Calcs - Body Summation'!E68</f>
        <v>-2.08886545280607+0.000556767093949232i</v>
      </c>
      <c r="K36" s="42" t="str">
        <f>'Calcs - Body Summation'!F68</f>
        <v>0.0308208690014024-2.91886485209479E-06i</v>
      </c>
      <c r="L36" s="102" t="str">
        <f>'Calcs - Body Summation'!G68</f>
        <v>-0.000637595569270689+8.38488326395955E-06i</v>
      </c>
    </row>
    <row r="37" spans="1:12" ht="15.75" x14ac:dyDescent="0.25">
      <c r="A37" s="109" t="str">
        <f>'Calcs - Body Summation'!B82</f>
        <v>3.25425455608+1.54427779906344E-08i</v>
      </c>
      <c r="B37" s="42" t="str">
        <f>'Calcs - Body Summation'!C82</f>
        <v>-64.3162644891458+5.01716216432029E-07i</v>
      </c>
      <c r="C37" s="42" t="str">
        <f>'Calcs - Body Summation'!D82</f>
        <v>4.89087454719393+0.000556767093949232i</v>
      </c>
      <c r="D37" s="42" t="str">
        <f>'Calcs - Body Summation'!E82</f>
        <v>-122.935319189145+5.34355747057162E-07i</v>
      </c>
      <c r="E37" s="42" t="str">
        <f>'Calcs - Body Summation'!F82</f>
        <v>-0.000053573629732301+2.92929868096387E-09i</v>
      </c>
      <c r="F37" s="108" t="str">
        <f>'Calcs - Body Summation'!G82</f>
        <v>0.0151573744282196+1.84399411430467E-08i</v>
      </c>
      <c r="G37" s="42" t="str">
        <f>'Calcs - Body Summation'!B69</f>
        <v>0.0016216934055268-3.00698389214965E-08i</v>
      </c>
      <c r="H37" s="42" t="str">
        <f>'Calcs - Body Summation'!C69</f>
        <v>-64.3086801891458+2.9071656433142E-07i</v>
      </c>
      <c r="I37" s="42" t="str">
        <f>'Calcs - Body Summation'!D69</f>
        <v>-2.06295706244572-3.28012812083033E-06i</v>
      </c>
      <c r="J37" s="42" t="str">
        <f>'Calcs - Body Summation'!E69</f>
        <v>-5884138.93531914+4.93399624454434E-07i</v>
      </c>
      <c r="K37" s="42" t="str">
        <f>'Calcs - Body Summation'!F69</f>
        <v>-164832119.999675-1.14640190958622E-06i</v>
      </c>
      <c r="L37" s="102" t="str">
        <f>'Calcs - Body Summation'!G69</f>
        <v>88736310.0155625+6.03655722810834E-07i</v>
      </c>
    </row>
    <row r="38" spans="1:12" ht="15.75" x14ac:dyDescent="0.25">
      <c r="A38" s="107" t="str">
        <f>'Calcs - Body Summation'!B83</f>
        <v>11.5168568622865-9.58828454349712E-08i</v>
      </c>
      <c r="B38" s="42" t="str">
        <f>'Calcs - Body Summation'!C83</f>
        <v>-0.000669780448131697+1.63463131469192E-09i</v>
      </c>
      <c r="C38" s="42" t="str">
        <f>'Calcs - Body Summation'!D83</f>
        <v>9.3261488690014-2.91886485209479E-06i</v>
      </c>
      <c r="D38" s="42" t="str">
        <f>'Calcs - Body Summation'!E83</f>
        <v>-0.000539667226507934+4.60636355940676E-09i</v>
      </c>
      <c r="E38" s="42" t="str">
        <f>'Calcs - Body Summation'!F83</f>
        <v>-5.7455701333719+0.515160047648048i</v>
      </c>
      <c r="F38" s="108" t="str">
        <f>'Calcs - Body Summation'!G83</f>
        <v>-0.971981335782918-5.40786914671941E-09i</v>
      </c>
      <c r="G38" s="42" t="str">
        <f>'Calcs - Body Summation'!B70</f>
        <v>11.5158456222865-9.73142550962054E-08i</v>
      </c>
      <c r="H38" s="42" t="str">
        <f>'Calcs - Body Summation'!C70</f>
        <v>-0.000551843601173735+2.30172799540761E-09i</v>
      </c>
      <c r="I38" s="42" t="str">
        <f>'Calcs - Body Summation'!D70</f>
        <v>0.0306853930170463+6.07226681630619E-08i</v>
      </c>
      <c r="J38" s="42" t="str">
        <f>'Calcs - Body Summation'!E70</f>
        <v>-164832119.999442-1.14807897446643E-06i</v>
      </c>
      <c r="K38" s="42" t="str">
        <f>'Calcs - Body Summation'!F70</f>
        <v>-6428964247.84552-0.0000448452053017239i</v>
      </c>
      <c r="L38" s="102" t="str">
        <f>'Calcs - Body Summation'!G70</f>
        <v>164857400.013662+0.0000011918287213781i</v>
      </c>
    </row>
    <row r="39" spans="1:12" ht="15.75" x14ac:dyDescent="0.25">
      <c r="A39" s="110" t="str">
        <f>'Calcs - Body Summation'!B84</f>
        <v>14.3373966140116-8.18583261419624E-08i</v>
      </c>
      <c r="B39" s="42" t="str">
        <f>'Calcs - Body Summation'!C84</f>
        <v>0.00911640685371935-1.24072999786773E-08i</v>
      </c>
      <c r="C39" s="42" t="str">
        <f>'Calcs - Body Summation'!D84</f>
        <v>3.49936240443073+8.38488326395955E-06i</v>
      </c>
      <c r="D39" s="42" t="str">
        <f>'Calcs - Body Summation'!E84</f>
        <v>0.0141941538891462-1.59821665666448E-08i</v>
      </c>
      <c r="E39" s="42" t="str">
        <f>'Calcs - Body Summation'!F84</f>
        <v>-0.985488392228649+4.06439132212463E-08i</v>
      </c>
      <c r="F39" s="108" t="str">
        <f>'Calcs - Body Summation'!G84</f>
        <v>-89.7926284337187+1.39368835996317E-10i</v>
      </c>
      <c r="G39" s="42" t="str">
        <f>'Calcs - Body Summation'!B71</f>
        <v>1.91188108256584+7.78314293972245E-09i</v>
      </c>
      <c r="H39" s="42" t="str">
        <f>'Calcs - Body Summation'!C71</f>
        <v>0.00927172488651216-1.79054314145134E-08i</v>
      </c>
      <c r="I39" s="42" t="str">
        <f>'Calcs - Body Summation'!D71</f>
        <v>-0.249320164471666+1.46756998900652i</v>
      </c>
      <c r="J39" s="42" t="str">
        <f>'Calcs - Body Summation'!E71</f>
        <v>88736310.0154095-5.40599936192214i</v>
      </c>
      <c r="K39" s="42" t="str">
        <f>'Calcs - Body Summation'!F71</f>
        <v>164857400.028018+1.14577693901013E-06i</v>
      </c>
      <c r="L39" s="111" t="str">
        <f>'Calcs - Body Summation'!G71</f>
        <v>-6428958389.79258-0.000044892713984068i</v>
      </c>
    </row>
    <row r="40" spans="1:12" ht="15.75" x14ac:dyDescent="0.25"/>
    <row r="41" spans="1:12" ht="15.75" x14ac:dyDescent="0.25"/>
    <row r="42" spans="1:12" ht="15.75" x14ac:dyDescent="0.25"/>
    <row r="43" spans="1:12" ht="15.75" x14ac:dyDescent="0.25"/>
    <row r="44" spans="1:12" ht="15.75" x14ac:dyDescent="0.25"/>
    <row r="45" spans="1:12" ht="24.6" customHeight="1" x14ac:dyDescent="0.35">
      <c r="A45" s="5" t="s">
        <v>381</v>
      </c>
      <c r="B45" s="5"/>
      <c r="C45" s="5"/>
      <c r="D45" s="5"/>
      <c r="E45" s="5"/>
      <c r="F45" s="5"/>
      <c r="G45" s="5"/>
      <c r="H45" s="5"/>
      <c r="I45" s="5"/>
      <c r="J45" s="5"/>
    </row>
    <row r="46" spans="1:12" ht="15.75" x14ac:dyDescent="0.25"/>
    <row r="47" spans="1:12" ht="15.75" x14ac:dyDescent="0.25">
      <c r="A47" s="112"/>
    </row>
    <row r="48" spans="1:12" ht="15.75" x14ac:dyDescent="0.25">
      <c r="A48" s="113" t="s">
        <v>389</v>
      </c>
    </row>
    <row r="49" spans="1:1" ht="15.75" x14ac:dyDescent="0.25">
      <c r="A49" s="113" t="s">
        <v>314</v>
      </c>
    </row>
    <row r="50" spans="1:1" ht="15.75" x14ac:dyDescent="0.25">
      <c r="A50" s="113" t="s">
        <v>337</v>
      </c>
    </row>
    <row r="51" spans="1:1" ht="15.75" x14ac:dyDescent="0.25">
      <c r="A51" s="113"/>
    </row>
    <row r="52" spans="1:1" ht="15.75" x14ac:dyDescent="0.25">
      <c r="A52" s="113"/>
    </row>
    <row r="53" spans="1:1" ht="15.75" x14ac:dyDescent="0.25">
      <c r="A53" s="114"/>
    </row>
    <row r="54" spans="1:1" ht="15.75" x14ac:dyDescent="0.25">
      <c r="A54" s="113" t="s">
        <v>389</v>
      </c>
    </row>
    <row r="55" spans="1:1" ht="15.75" x14ac:dyDescent="0.25">
      <c r="A55" s="113" t="s">
        <v>314</v>
      </c>
    </row>
    <row r="56" spans="1:1" ht="15.75" x14ac:dyDescent="0.25">
      <c r="A56" s="113" t="s">
        <v>355</v>
      </c>
    </row>
    <row r="57" spans="1:1" ht="15.75" x14ac:dyDescent="0.25">
      <c r="A57" s="113"/>
    </row>
    <row r="58" spans="1:1" ht="15.75" x14ac:dyDescent="0.25">
      <c r="A58" s="115"/>
    </row>
    <row r="59" spans="1:1" ht="15.75" x14ac:dyDescent="0.25">
      <c r="A59" s="42"/>
    </row>
    <row r="60" spans="1:1" ht="15.75" x14ac:dyDescent="0.25">
      <c r="A60" s="42"/>
    </row>
    <row r="61" spans="1:1" ht="15.75" x14ac:dyDescent="0.25">
      <c r="A61" s="112" t="str">
        <f>'Calcs - Body Summation'!B47</f>
        <v>6.00387439302323+13.2432558897295i</v>
      </c>
    </row>
    <row r="62" spans="1:1" ht="15.75" x14ac:dyDescent="0.25">
      <c r="A62" s="113" t="str">
        <f>'Calcs - Body Summation'!B48</f>
        <v>8.20011889738788+612.404412470422i</v>
      </c>
    </row>
    <row r="63" spans="1:1" ht="15.75" x14ac:dyDescent="0.25">
      <c r="A63" s="113" t="str">
        <f>'Calcs - Body Summation'!B49</f>
        <v>11432.9440966769-68.5126154322011i</v>
      </c>
    </row>
    <row r="64" spans="1:1" ht="15.75" x14ac:dyDescent="0.25">
      <c r="A64" s="113" t="str">
        <f>'Calcs - Body Summation'!B50</f>
        <v>52029.3890830443-53i</v>
      </c>
    </row>
    <row r="65" spans="1:10" ht="15.75" x14ac:dyDescent="0.25">
      <c r="A65" s="113" t="str">
        <f>'Calcs - Body Summation'!B51</f>
        <v>6161.71017787816+1300.10615277585i</v>
      </c>
    </row>
    <row r="66" spans="1:10" ht="15.75" x14ac:dyDescent="0.25">
      <c r="A66" s="113" t="str">
        <f>'Calcs - Body Summation'!B52</f>
        <v>5301.0110693439-23592.8089147977i</v>
      </c>
    </row>
    <row r="67" spans="1:10" ht="15.75" x14ac:dyDescent="0.25">
      <c r="A67" s="114" t="str">
        <f>'Calcs - Body Summation'!B92</f>
        <v>6.00387439302323+13.2432558897295i</v>
      </c>
    </row>
    <row r="68" spans="1:10" ht="15.75" x14ac:dyDescent="0.25">
      <c r="A68" s="113" t="str">
        <f>'Calcs - Body Summation'!B93</f>
        <v>8.20011889738788+612.404412470422i</v>
      </c>
    </row>
    <row r="69" spans="1:10" ht="15.75" x14ac:dyDescent="0.25">
      <c r="A69" s="113" t="str">
        <f>'Calcs - Body Summation'!B94</f>
        <v>11432.9440966769-68.5126154322011i</v>
      </c>
    </row>
    <row r="70" spans="1:10" ht="15.75" x14ac:dyDescent="0.25">
      <c r="A70" s="113" t="str">
        <f>'Calcs - Body Summation'!B95</f>
        <v>52029.3890830443-53i</v>
      </c>
    </row>
    <row r="71" spans="1:10" ht="15.75" x14ac:dyDescent="0.25">
      <c r="A71" s="113" t="str">
        <f>'Calcs - Body Summation'!B96</f>
        <v>6161.71017787816+1300.10615277585i</v>
      </c>
    </row>
    <row r="72" spans="1:10" ht="15.75" x14ac:dyDescent="0.25">
      <c r="A72" s="115" t="str">
        <f>'Calcs - Body Summation'!B97</f>
        <v>5301.0110693439-23592.8089147977i</v>
      </c>
    </row>
    <row r="73" spans="1:10" ht="15.75" x14ac:dyDescent="0.25"/>
    <row r="74" spans="1:10" ht="15.75" x14ac:dyDescent="0.25"/>
    <row r="75" spans="1:10" ht="15.75" x14ac:dyDescent="0.25"/>
    <row r="76" spans="1:10" ht="15.75" x14ac:dyDescent="0.25"/>
    <row r="77" spans="1:10" ht="15.75" x14ac:dyDescent="0.25"/>
    <row r="78" spans="1:10" ht="29.85" customHeight="1" x14ac:dyDescent="0.4">
      <c r="A78" s="7" t="s">
        <v>390</v>
      </c>
      <c r="B78" s="7"/>
      <c r="C78" s="7"/>
      <c r="D78" s="7"/>
      <c r="E78" s="7"/>
      <c r="F78" s="7"/>
      <c r="G78" s="7"/>
      <c r="H78" s="7"/>
      <c r="I78" s="7"/>
      <c r="J78" s="7"/>
    </row>
    <row r="79" spans="1:10" ht="58.15" customHeight="1" x14ac:dyDescent="0.25">
      <c r="A79" s="138" t="s">
        <v>391</v>
      </c>
      <c r="B79" s="138"/>
      <c r="C79" s="138"/>
      <c r="D79" s="138"/>
      <c r="E79" s="138"/>
      <c r="F79" s="138"/>
      <c r="G79" s="138"/>
      <c r="H79" s="138"/>
      <c r="I79" s="138"/>
      <c r="J79" s="138"/>
    </row>
    <row r="80" spans="1:10" ht="15.75" x14ac:dyDescent="0.25"/>
    <row r="81" spans="1:12" ht="19.350000000000001" customHeight="1" x14ac:dyDescent="0.3">
      <c r="A81" s="15" t="s">
        <v>392</v>
      </c>
      <c r="B81" s="15"/>
      <c r="C81" s="15"/>
      <c r="D81" s="15"/>
      <c r="E81" s="15"/>
      <c r="F81" s="15"/>
      <c r="G81" s="15"/>
      <c r="H81" s="15"/>
      <c r="I81" s="15"/>
      <c r="J81" s="15"/>
    </row>
    <row r="82" spans="1:12" ht="15.6" customHeight="1" x14ac:dyDescent="0.25">
      <c r="A82" s="14" t="s">
        <v>393</v>
      </c>
      <c r="B82" s="14"/>
      <c r="C82" s="14"/>
      <c r="D82" s="14"/>
      <c r="E82" s="14"/>
      <c r="F82" s="14"/>
      <c r="G82" s="14"/>
      <c r="H82" s="14"/>
      <c r="I82" s="14"/>
      <c r="J82" s="14"/>
    </row>
    <row r="83" spans="1:12" ht="15.75" x14ac:dyDescent="0.25">
      <c r="A83" s="116"/>
      <c r="B83" s="116"/>
      <c r="C83" s="116"/>
      <c r="D83" s="116"/>
      <c r="E83" s="116"/>
      <c r="F83" s="116"/>
      <c r="G83" s="116"/>
      <c r="H83" s="116"/>
      <c r="I83" s="116"/>
      <c r="J83" s="116"/>
    </row>
    <row r="84" spans="1:12" ht="15.75" x14ac:dyDescent="0.25">
      <c r="A84" s="117">
        <f t="shared" ref="A84:L84" si="0">IMABS(A28)</f>
        <v>14276.097583684499</v>
      </c>
      <c r="B84" s="118">
        <f t="shared" si="0"/>
        <v>1.0998528357665782E-3</v>
      </c>
      <c r="C84" s="118">
        <f t="shared" si="0"/>
        <v>0.71598485906725096</v>
      </c>
      <c r="D84" s="118">
        <f t="shared" si="0"/>
        <v>4.6967232188208969</v>
      </c>
      <c r="E84" s="118">
        <f t="shared" si="0"/>
        <v>11.516856862286501</v>
      </c>
      <c r="F84" s="119">
        <f t="shared" si="0"/>
        <v>3.1070594140115713</v>
      </c>
      <c r="G84" s="120">
        <f t="shared" si="0"/>
        <v>20.588320684572999</v>
      </c>
      <c r="H84" s="120">
        <f t="shared" si="0"/>
        <v>1.30109985283573</v>
      </c>
      <c r="I84" s="120">
        <f t="shared" si="0"/>
        <v>9.0455278071270708</v>
      </c>
      <c r="J84" s="120">
        <f t="shared" si="0"/>
        <v>3.2542545560799998</v>
      </c>
      <c r="K84" s="120">
        <f t="shared" si="0"/>
        <v>11.516856862286501</v>
      </c>
      <c r="L84" s="121">
        <f t="shared" si="0"/>
        <v>14.337396614011601</v>
      </c>
    </row>
    <row r="85" spans="1:12" ht="15.75" x14ac:dyDescent="0.25">
      <c r="A85" s="122">
        <f t="shared" ref="A85:L85" si="1">IMABS(A29)</f>
        <v>1.95057409230485</v>
      </c>
      <c r="B85" s="118">
        <f t="shared" si="1"/>
        <v>21879.5913081443</v>
      </c>
      <c r="C85" s="118">
        <f t="shared" si="1"/>
        <v>1.0340757454460956</v>
      </c>
      <c r="D85" s="118">
        <f t="shared" si="1"/>
        <v>74.063454489145798</v>
      </c>
      <c r="E85" s="118">
        <f t="shared" si="1"/>
        <v>6.6978044813369164E-4</v>
      </c>
      <c r="F85" s="119">
        <f t="shared" si="1"/>
        <v>2.9332734068537198</v>
      </c>
      <c r="G85" s="120">
        <f t="shared" si="1"/>
        <v>1.1360923049310641E-3</v>
      </c>
      <c r="H85" s="120">
        <f t="shared" si="1"/>
        <v>41.282045144572798</v>
      </c>
      <c r="I85" s="120">
        <f t="shared" si="1"/>
        <v>1.0340757454460956</v>
      </c>
      <c r="J85" s="120">
        <f t="shared" si="1"/>
        <v>64.316264489145794</v>
      </c>
      <c r="K85" s="120">
        <f t="shared" si="1"/>
        <v>6.6978044813369164E-4</v>
      </c>
      <c r="L85" s="123">
        <f t="shared" si="1"/>
        <v>9.1164068537277921E-3</v>
      </c>
    </row>
    <row r="86" spans="1:12" ht="15.75" x14ac:dyDescent="0.25">
      <c r="A86" s="122">
        <f t="shared" ref="A86:L86" si="2">IMABS(A30)</f>
        <v>2.068853605063157E-3</v>
      </c>
      <c r="B86" s="118">
        <f t="shared" si="2"/>
        <v>1.0524772877201232</v>
      </c>
      <c r="C86" s="118">
        <f t="shared" si="2"/>
        <v>18404.168193387923</v>
      </c>
      <c r="D86" s="118">
        <f t="shared" si="2"/>
        <v>2.088865527006539</v>
      </c>
      <c r="E86" s="118">
        <f t="shared" si="2"/>
        <v>3.0820869139616736E-2</v>
      </c>
      <c r="F86" s="119">
        <f t="shared" si="2"/>
        <v>6.376507007923415E-4</v>
      </c>
      <c r="G86" s="120">
        <f t="shared" si="2"/>
        <v>3.7312842220563249</v>
      </c>
      <c r="H86" s="120">
        <f t="shared" si="2"/>
        <v>7.8975227848476655</v>
      </c>
      <c r="I86" s="120">
        <f t="shared" si="2"/>
        <v>147.14361535554639</v>
      </c>
      <c r="J86" s="120">
        <f t="shared" si="2"/>
        <v>4.8908745788845405</v>
      </c>
      <c r="K86" s="120">
        <f t="shared" si="2"/>
        <v>9.3261488690018552</v>
      </c>
      <c r="L86" s="123">
        <f t="shared" si="2"/>
        <v>3.4993624044407752</v>
      </c>
    </row>
    <row r="87" spans="1:12" ht="15.75" x14ac:dyDescent="0.25">
      <c r="A87" s="122">
        <f t="shared" ref="A87:L87" si="3">IMABS(A31)</f>
        <v>1.6216934058055812E-3</v>
      </c>
      <c r="B87" s="118">
        <f t="shared" si="3"/>
        <v>64.308680189145804</v>
      </c>
      <c r="C87" s="118">
        <f t="shared" si="3"/>
        <v>2.0629570624483278</v>
      </c>
      <c r="D87" s="118">
        <f t="shared" si="3"/>
        <v>5884138.9353191396</v>
      </c>
      <c r="E87" s="118">
        <f t="shared" si="3"/>
        <v>164832119.99967501</v>
      </c>
      <c r="F87" s="119">
        <f t="shared" si="3"/>
        <v>88736310.015562505</v>
      </c>
      <c r="G87" s="120">
        <f t="shared" si="3"/>
        <v>1.6216934058055812E-3</v>
      </c>
      <c r="H87" s="120">
        <f t="shared" si="3"/>
        <v>64.308680189145804</v>
      </c>
      <c r="I87" s="120">
        <f t="shared" si="3"/>
        <v>1.9532170624484739</v>
      </c>
      <c r="J87" s="120">
        <f t="shared" si="3"/>
        <v>122.93531918914501</v>
      </c>
      <c r="K87" s="120">
        <f t="shared" si="3"/>
        <v>5.3966722652759298E-4</v>
      </c>
      <c r="L87" s="123">
        <f t="shared" si="3"/>
        <v>1.4194153889155198E-2</v>
      </c>
    </row>
    <row r="88" spans="1:12" ht="15.75" x14ac:dyDescent="0.25">
      <c r="A88" s="122">
        <f t="shared" ref="A88:L88" si="4">IMABS(A32)</f>
        <v>11.5158456222865</v>
      </c>
      <c r="B88" s="118">
        <f t="shared" si="4"/>
        <v>5.5184360117853523E-4</v>
      </c>
      <c r="C88" s="118">
        <f t="shared" si="4"/>
        <v>3.0685393017106381E-2</v>
      </c>
      <c r="D88" s="118">
        <f t="shared" si="4"/>
        <v>164832119.99944201</v>
      </c>
      <c r="E88" s="118">
        <f t="shared" si="4"/>
        <v>6428964247.84552</v>
      </c>
      <c r="F88" s="119">
        <f t="shared" si="4"/>
        <v>164857400.01366201</v>
      </c>
      <c r="G88" s="120">
        <f t="shared" si="4"/>
        <v>11.5158456222865</v>
      </c>
      <c r="H88" s="120">
        <f t="shared" si="4"/>
        <v>0.72869720665433335</v>
      </c>
      <c r="I88" s="120">
        <f t="shared" si="4"/>
        <v>0.24999321698295937</v>
      </c>
      <c r="J88" s="120">
        <f t="shared" si="4"/>
        <v>5.3573629812385089E-5</v>
      </c>
      <c r="K88" s="120">
        <f t="shared" si="4"/>
        <v>5.7686190749769519</v>
      </c>
      <c r="L88" s="123">
        <f t="shared" si="4"/>
        <v>0.98548839222864992</v>
      </c>
    </row>
    <row r="89" spans="1:12" ht="15.75" x14ac:dyDescent="0.25">
      <c r="A89" s="124">
        <f t="shared" ref="A89:L89" si="5">IMABS(A33)</f>
        <v>1.9118810825658401</v>
      </c>
      <c r="B89" s="118">
        <f t="shared" si="5"/>
        <v>9.2717248865294508E-3</v>
      </c>
      <c r="C89" s="118">
        <f t="shared" si="5"/>
        <v>1.4885973992469472</v>
      </c>
      <c r="D89" s="118">
        <f t="shared" si="5"/>
        <v>88736310.015409663</v>
      </c>
      <c r="E89" s="118">
        <f t="shared" si="5"/>
        <v>164857400.028018</v>
      </c>
      <c r="F89" s="119">
        <f t="shared" si="5"/>
        <v>6428958389.7925797</v>
      </c>
      <c r="G89" s="120">
        <f t="shared" si="5"/>
        <v>1.9118810825658401</v>
      </c>
      <c r="H89" s="120">
        <f t="shared" si="5"/>
        <v>9.2717248865294508E-3</v>
      </c>
      <c r="I89" s="120">
        <f t="shared" si="5"/>
        <v>1.3135544717088035E-3</v>
      </c>
      <c r="J89" s="120">
        <f t="shared" si="5"/>
        <v>1.5157374428230815E-2</v>
      </c>
      <c r="K89" s="120">
        <f t="shared" si="5"/>
        <v>0.97198133578291801</v>
      </c>
      <c r="L89" s="123">
        <f t="shared" si="5"/>
        <v>89.792628433718704</v>
      </c>
    </row>
    <row r="90" spans="1:12" ht="15.75" x14ac:dyDescent="0.25">
      <c r="A90" s="125">
        <f t="shared" ref="A90:L90" si="6">IMABS(A34)</f>
        <v>20.588320684572999</v>
      </c>
      <c r="B90" s="126">
        <f t="shared" si="6"/>
        <v>1.1360923049310641E-3</v>
      </c>
      <c r="C90" s="126">
        <f t="shared" si="6"/>
        <v>3.7312842220563249</v>
      </c>
      <c r="D90" s="126">
        <f t="shared" si="6"/>
        <v>1.6216934058055812E-3</v>
      </c>
      <c r="E90" s="126">
        <f t="shared" si="6"/>
        <v>11.5158456222865</v>
      </c>
      <c r="F90" s="127">
        <f t="shared" si="6"/>
        <v>1.9118810825658401</v>
      </c>
      <c r="G90" s="126">
        <f t="shared" si="6"/>
        <v>14276.097583684499</v>
      </c>
      <c r="H90" s="126">
        <f t="shared" si="6"/>
        <v>1.0998528357665782E-3</v>
      </c>
      <c r="I90" s="126">
        <f t="shared" si="6"/>
        <v>0.71598485906725096</v>
      </c>
      <c r="J90" s="126">
        <f t="shared" si="6"/>
        <v>4.6967232188208969</v>
      </c>
      <c r="K90" s="126">
        <f t="shared" si="6"/>
        <v>11.516856862286501</v>
      </c>
      <c r="L90" s="128">
        <f t="shared" si="6"/>
        <v>3.1070594140115713</v>
      </c>
    </row>
    <row r="91" spans="1:12" ht="15.75" x14ac:dyDescent="0.25">
      <c r="A91" s="129">
        <f t="shared" ref="A91:L91" si="7">IMABS(A35)</f>
        <v>1.30109985283573</v>
      </c>
      <c r="B91" s="120">
        <f t="shared" si="7"/>
        <v>41.282045144572798</v>
      </c>
      <c r="C91" s="120">
        <f t="shared" si="7"/>
        <v>7.8975227848476655</v>
      </c>
      <c r="D91" s="120">
        <f t="shared" si="7"/>
        <v>64.308680189145804</v>
      </c>
      <c r="E91" s="120">
        <f t="shared" si="7"/>
        <v>0.72869720665433335</v>
      </c>
      <c r="F91" s="130">
        <f t="shared" si="7"/>
        <v>9.2717248865294508E-3</v>
      </c>
      <c r="G91" s="120">
        <f t="shared" si="7"/>
        <v>1.95057409230485</v>
      </c>
      <c r="H91" s="120">
        <f t="shared" si="7"/>
        <v>21879.5913081443</v>
      </c>
      <c r="I91" s="120">
        <f t="shared" si="7"/>
        <v>1.0340757454460956</v>
      </c>
      <c r="J91" s="120">
        <f t="shared" si="7"/>
        <v>74.063454489145798</v>
      </c>
      <c r="K91" s="120">
        <f t="shared" si="7"/>
        <v>6.6978044813369164E-4</v>
      </c>
      <c r="L91" s="123">
        <f t="shared" si="7"/>
        <v>2.9332734068537198</v>
      </c>
    </row>
    <row r="92" spans="1:12" ht="15.75" x14ac:dyDescent="0.25">
      <c r="A92" s="129">
        <f t="shared" ref="A92:L92" si="8">IMABS(A36)</f>
        <v>9.0455278071270708</v>
      </c>
      <c r="B92" s="120">
        <f t="shared" si="8"/>
        <v>1.0340757454460956</v>
      </c>
      <c r="C92" s="120">
        <f t="shared" si="8"/>
        <v>147.14361535554639</v>
      </c>
      <c r="D92" s="120">
        <f t="shared" si="8"/>
        <v>1.9532170624484739</v>
      </c>
      <c r="E92" s="120">
        <f t="shared" si="8"/>
        <v>0.24999321698295937</v>
      </c>
      <c r="F92" s="130">
        <f t="shared" si="8"/>
        <v>1.3135544717088035E-3</v>
      </c>
      <c r="G92" s="120">
        <f t="shared" si="8"/>
        <v>2.068853605063157E-3</v>
      </c>
      <c r="H92" s="120">
        <f t="shared" si="8"/>
        <v>1.0524772877201232</v>
      </c>
      <c r="I92" s="120">
        <f t="shared" si="8"/>
        <v>18404.168193387923</v>
      </c>
      <c r="J92" s="120">
        <f t="shared" si="8"/>
        <v>2.088865527006539</v>
      </c>
      <c r="K92" s="120">
        <f t="shared" si="8"/>
        <v>3.0820869139616736E-2</v>
      </c>
      <c r="L92" s="123">
        <f t="shared" si="8"/>
        <v>6.376507007923415E-4</v>
      </c>
    </row>
    <row r="93" spans="1:12" ht="15.75" x14ac:dyDescent="0.25">
      <c r="A93" s="129">
        <f t="shared" ref="A93:L93" si="9">IMABS(A37)</f>
        <v>3.2542545560799998</v>
      </c>
      <c r="B93" s="120">
        <f t="shared" si="9"/>
        <v>64.316264489145794</v>
      </c>
      <c r="C93" s="120">
        <f t="shared" si="9"/>
        <v>4.8908745788845405</v>
      </c>
      <c r="D93" s="120">
        <f t="shared" si="9"/>
        <v>122.93531918914501</v>
      </c>
      <c r="E93" s="120">
        <f t="shared" si="9"/>
        <v>5.3573629812385089E-5</v>
      </c>
      <c r="F93" s="130">
        <f t="shared" si="9"/>
        <v>1.5157374428230815E-2</v>
      </c>
      <c r="G93" s="120">
        <f t="shared" si="9"/>
        <v>1.6216934058055812E-3</v>
      </c>
      <c r="H93" s="120">
        <f t="shared" si="9"/>
        <v>64.308680189145804</v>
      </c>
      <c r="I93" s="120">
        <f t="shared" si="9"/>
        <v>2.0629570624483278</v>
      </c>
      <c r="J93" s="120">
        <f t="shared" si="9"/>
        <v>5884138.9353191396</v>
      </c>
      <c r="K93" s="120">
        <f t="shared" si="9"/>
        <v>164832119.99967501</v>
      </c>
      <c r="L93" s="123">
        <f t="shared" si="9"/>
        <v>88736310.015562505</v>
      </c>
    </row>
    <row r="94" spans="1:12" ht="15.75" x14ac:dyDescent="0.25">
      <c r="A94" s="129">
        <f t="shared" ref="A94:L94" si="10">IMABS(A38)</f>
        <v>11.516856862286501</v>
      </c>
      <c r="B94" s="120">
        <f t="shared" si="10"/>
        <v>6.6978044813369164E-4</v>
      </c>
      <c r="C94" s="120">
        <f t="shared" si="10"/>
        <v>9.3261488690018552</v>
      </c>
      <c r="D94" s="120">
        <f t="shared" si="10"/>
        <v>5.3966722652759298E-4</v>
      </c>
      <c r="E94" s="120">
        <f t="shared" si="10"/>
        <v>5.7686190749769519</v>
      </c>
      <c r="F94" s="130">
        <f t="shared" si="10"/>
        <v>0.97198133578291801</v>
      </c>
      <c r="G94" s="120">
        <f t="shared" si="10"/>
        <v>11.5158456222865</v>
      </c>
      <c r="H94" s="120">
        <f t="shared" si="10"/>
        <v>5.5184360117853523E-4</v>
      </c>
      <c r="I94" s="120">
        <f t="shared" si="10"/>
        <v>3.0685393017106381E-2</v>
      </c>
      <c r="J94" s="120">
        <f t="shared" si="10"/>
        <v>164832119.99944201</v>
      </c>
      <c r="K94" s="120">
        <f t="shared" si="10"/>
        <v>6428964247.84552</v>
      </c>
      <c r="L94" s="123">
        <f t="shared" si="10"/>
        <v>164857400.01366201</v>
      </c>
    </row>
    <row r="95" spans="1:12" ht="15.75" x14ac:dyDescent="0.25">
      <c r="A95" s="131">
        <f t="shared" ref="A95:L95" si="11">IMABS(A39)</f>
        <v>14.337396614011601</v>
      </c>
      <c r="B95" s="120">
        <f t="shared" si="11"/>
        <v>9.1164068537277921E-3</v>
      </c>
      <c r="C95" s="120">
        <f t="shared" si="11"/>
        <v>3.4993624044407752</v>
      </c>
      <c r="D95" s="120">
        <f t="shared" si="11"/>
        <v>1.4194153889155198E-2</v>
      </c>
      <c r="E95" s="120">
        <f t="shared" si="11"/>
        <v>0.98548839222864992</v>
      </c>
      <c r="F95" s="130">
        <f t="shared" si="11"/>
        <v>89.792628433718704</v>
      </c>
      <c r="G95" s="120">
        <f t="shared" si="11"/>
        <v>1.9118810825658401</v>
      </c>
      <c r="H95" s="120">
        <f t="shared" si="11"/>
        <v>9.2717248865294508E-3</v>
      </c>
      <c r="I95" s="120">
        <f t="shared" si="11"/>
        <v>1.4885973992469472</v>
      </c>
      <c r="J95" s="120">
        <f t="shared" si="11"/>
        <v>88736310.015409663</v>
      </c>
      <c r="K95" s="120">
        <f t="shared" si="11"/>
        <v>164857400.028018</v>
      </c>
      <c r="L95" s="132">
        <f t="shared" si="11"/>
        <v>6428958389.7925797</v>
      </c>
    </row>
    <row r="96" spans="1:12" ht="15.75" x14ac:dyDescent="0.25">
      <c r="A96" s="133"/>
      <c r="B96" s="133"/>
      <c r="C96" s="133"/>
      <c r="D96" s="133"/>
      <c r="E96" s="133"/>
      <c r="F96" s="133"/>
      <c r="G96" s="116"/>
      <c r="H96" s="116"/>
      <c r="I96" s="116"/>
      <c r="J96" s="116"/>
    </row>
    <row r="97" spans="1:12" ht="15.75" x14ac:dyDescent="0.25">
      <c r="A97" s="133"/>
      <c r="B97" s="133"/>
      <c r="C97" s="133"/>
      <c r="D97" s="133"/>
      <c r="E97" s="133"/>
      <c r="F97" s="133"/>
      <c r="G97" s="116"/>
      <c r="H97" s="116"/>
      <c r="I97" s="116"/>
      <c r="J97" s="116"/>
    </row>
    <row r="98" spans="1:12" ht="15.75" x14ac:dyDescent="0.25">
      <c r="A98" s="133"/>
      <c r="B98" s="133"/>
      <c r="C98" s="133"/>
      <c r="D98" s="133"/>
      <c r="E98" s="133"/>
      <c r="F98" s="133"/>
      <c r="G98" s="116"/>
      <c r="H98" s="116"/>
      <c r="I98" s="116"/>
      <c r="J98" s="116"/>
    </row>
    <row r="99" spans="1:12" ht="19.899999999999999" customHeight="1" x14ac:dyDescent="0.3">
      <c r="A99" s="20" t="s">
        <v>390</v>
      </c>
      <c r="B99" s="20"/>
      <c r="C99" s="20"/>
      <c r="D99" s="20"/>
      <c r="E99" s="20"/>
      <c r="F99" s="20"/>
      <c r="G99" s="20"/>
      <c r="H99" s="20"/>
      <c r="I99" s="20"/>
      <c r="J99" s="20"/>
    </row>
    <row r="100" spans="1:12" ht="29.85" customHeight="1" x14ac:dyDescent="0.25">
      <c r="A100" s="138" t="s">
        <v>394</v>
      </c>
      <c r="B100" s="138"/>
      <c r="C100" s="138"/>
      <c r="D100" s="138"/>
      <c r="E100" s="138"/>
      <c r="F100" s="138"/>
      <c r="G100" s="138"/>
      <c r="H100" s="138"/>
      <c r="I100" s="138"/>
      <c r="J100" s="138"/>
    </row>
    <row r="101" spans="1:12" ht="15.75" x14ac:dyDescent="0.25"/>
    <row r="102" spans="1:12" ht="15.75" x14ac:dyDescent="0.25">
      <c r="A102" s="117">
        <f t="array" ref="A102:L113">MINVERSE(A84:L95)</f>
        <v>7.0047321499467689E-5</v>
      </c>
      <c r="B102" s="118">
        <v>8.7596777537572809E-12</v>
      </c>
      <c r="C102" s="118">
        <v>-2.4275982341263172E-9</v>
      </c>
      <c r="D102" s="118">
        <v>-5.5888248411255612E-10</v>
      </c>
      <c r="E102" s="118">
        <v>1.4016153269316103E-11</v>
      </c>
      <c r="F102" s="119">
        <v>7.3207900143423045E-12</v>
      </c>
      <c r="G102" s="120">
        <v>-1.0101778513645456E-7</v>
      </c>
      <c r="H102" s="120">
        <v>-4.1602574056987598E-9</v>
      </c>
      <c r="I102" s="120">
        <v>-3.4404127944818473E-8</v>
      </c>
      <c r="J102" s="120">
        <v>-3.5401428309077813E-10</v>
      </c>
      <c r="K102" s="120">
        <v>8.8357838863295232E-12</v>
      </c>
      <c r="L102" s="121">
        <v>4.5035778356699502E-12</v>
      </c>
    </row>
    <row r="103" spans="1:12" ht="15.75" x14ac:dyDescent="0.25">
      <c r="A103" s="122">
        <v>-6.2344115103330793E-9</v>
      </c>
      <c r="B103" s="118">
        <v>4.5704889654473173E-5</v>
      </c>
      <c r="C103" s="118">
        <v>-2.5084656878583373E-9</v>
      </c>
      <c r="D103" s="118">
        <v>-6.1806705262997924E-9</v>
      </c>
      <c r="E103" s="118">
        <v>1.563819230250405E-10</v>
      </c>
      <c r="F103" s="119">
        <v>8.1278349589390123E-11</v>
      </c>
      <c r="G103" s="120">
        <v>1.7532743668807226E-11</v>
      </c>
      <c r="H103" s="120">
        <v>-8.6199884076159558E-8</v>
      </c>
      <c r="I103" s="120">
        <v>-2.5388107277553031E-9</v>
      </c>
      <c r="J103" s="120">
        <v>-5.3668345020438454E-9</v>
      </c>
      <c r="K103" s="120">
        <v>1.3578996021578708E-10</v>
      </c>
      <c r="L103" s="123">
        <v>7.0594178683177315E-11</v>
      </c>
    </row>
    <row r="104" spans="1:12" ht="15.75" x14ac:dyDescent="0.25">
      <c r="A104" s="122">
        <v>2.900922537206214E-10</v>
      </c>
      <c r="B104" s="118">
        <v>-2.5544576420993159E-9</v>
      </c>
      <c r="C104" s="118">
        <v>5.4339002336881999E-5</v>
      </c>
      <c r="D104" s="118">
        <v>-2.0337090661178543E-10</v>
      </c>
      <c r="E104" s="118">
        <v>5.1454097650126563E-12</v>
      </c>
      <c r="F104" s="119">
        <v>2.6751027467512964E-12</v>
      </c>
      <c r="G104" s="120">
        <v>-1.420005244334341E-8</v>
      </c>
      <c r="H104" s="120">
        <v>-1.9586240146013999E-8</v>
      </c>
      <c r="I104" s="120">
        <v>-4.3444536118280388E-7</v>
      </c>
      <c r="J104" s="120">
        <v>-4.5358471521042287E-10</v>
      </c>
      <c r="K104" s="120">
        <v>1.1398364152898522E-11</v>
      </c>
      <c r="L104" s="123">
        <v>5.9387963839187074E-12</v>
      </c>
    </row>
    <row r="105" spans="1:12" ht="15.75" x14ac:dyDescent="0.25">
      <c r="A105" s="122">
        <v>4.1734115141382006E-11</v>
      </c>
      <c r="B105" s="118">
        <v>-5.3679624089081116E-9</v>
      </c>
      <c r="C105" s="118">
        <v>-1.9889807925736206E-10</v>
      </c>
      <c r="D105" s="118">
        <v>1.8301948447898877E-6</v>
      </c>
      <c r="E105" s="118">
        <v>-4.6307011410616558E-8</v>
      </c>
      <c r="F105" s="119">
        <v>-2.4073990564822594E-8</v>
      </c>
      <c r="G105" s="120">
        <v>4.1086200524617197E-11</v>
      </c>
      <c r="H105" s="120">
        <v>-5.3663585366613545E-9</v>
      </c>
      <c r="I105" s="120">
        <v>-1.9138933500258456E-10</v>
      </c>
      <c r="J105" s="120">
        <v>-4.1048991571856531E-10</v>
      </c>
      <c r="K105" s="120">
        <v>1.0386122524971361E-11</v>
      </c>
      <c r="L105" s="123">
        <v>5.3998371497929877E-12</v>
      </c>
    </row>
    <row r="106" spans="1:12" ht="15.75" x14ac:dyDescent="0.25">
      <c r="A106" s="122">
        <v>-1.1807811954119107E-12</v>
      </c>
      <c r="B106" s="118">
        <v>1.3581849549195842E-10</v>
      </c>
      <c r="C106" s="118">
        <v>5.0325683967074356E-12</v>
      </c>
      <c r="D106" s="118">
        <v>-4.6307011409475314E-8</v>
      </c>
      <c r="E106" s="118">
        <v>1.3272937633495356E-9</v>
      </c>
      <c r="F106" s="119">
        <v>6.051212164073985E-10</v>
      </c>
      <c r="G106" s="120">
        <v>-1.1643889481097536E-12</v>
      </c>
      <c r="H106" s="120">
        <v>1.3577273250348735E-10</v>
      </c>
      <c r="I106" s="120">
        <v>4.8404240898375688E-12</v>
      </c>
      <c r="J106" s="120">
        <v>1.0386124981944851E-11</v>
      </c>
      <c r="K106" s="120">
        <v>-2.6278751259219667E-13</v>
      </c>
      <c r="L106" s="123">
        <v>-1.3662544842451484E-13</v>
      </c>
    </row>
    <row r="107" spans="1:12" ht="15.75" x14ac:dyDescent="0.25">
      <c r="A107" s="124">
        <v>-5.6656154155805412E-13</v>
      </c>
      <c r="B107" s="118">
        <v>7.0608960167224716E-11</v>
      </c>
      <c r="C107" s="118">
        <v>2.603682828848596E-12</v>
      </c>
      <c r="D107" s="118">
        <v>-2.4073990566911857E-8</v>
      </c>
      <c r="E107" s="118">
        <v>6.0512121647490161E-10</v>
      </c>
      <c r="F107" s="119">
        <v>4.7231265090137097E-10</v>
      </c>
      <c r="G107" s="120">
        <v>-5.5803556462007479E-13</v>
      </c>
      <c r="H107" s="120">
        <v>7.0588001245922801E-11</v>
      </c>
      <c r="I107" s="120">
        <v>2.5176472571225056E-12</v>
      </c>
      <c r="J107" s="120">
        <v>5.3998346570469886E-12</v>
      </c>
      <c r="K107" s="120">
        <v>-1.3662535295816563E-13</v>
      </c>
      <c r="L107" s="123">
        <v>-7.1034924444199408E-14</v>
      </c>
    </row>
    <row r="108" spans="1:12" ht="15.75" x14ac:dyDescent="0.25">
      <c r="A108" s="125">
        <v>-1.0101721190208397E-7</v>
      </c>
      <c r="B108" s="126">
        <v>-1.3252108775072328E-12</v>
      </c>
      <c r="C108" s="126">
        <v>-1.4176933183910376E-8</v>
      </c>
      <c r="D108" s="126">
        <v>4.1364910674172585E-11</v>
      </c>
      <c r="E108" s="126">
        <v>-1.1714417808473461E-12</v>
      </c>
      <c r="F108" s="127">
        <v>-5.6168625855219749E-13</v>
      </c>
      <c r="G108" s="126">
        <v>7.0047302957849727E-5</v>
      </c>
      <c r="H108" s="126">
        <v>9.2500750725037346E-12</v>
      </c>
      <c r="I108" s="126">
        <v>-2.5620259330463796E-9</v>
      </c>
      <c r="J108" s="126">
        <v>-5.5889208950955513E-10</v>
      </c>
      <c r="K108" s="126">
        <v>1.4016409919676228E-11</v>
      </c>
      <c r="L108" s="128">
        <v>7.3211190362196961E-12</v>
      </c>
    </row>
    <row r="109" spans="1:12" ht="15.75" x14ac:dyDescent="0.25">
      <c r="A109" s="129">
        <v>-4.1420923011620477E-9</v>
      </c>
      <c r="B109" s="120">
        <v>-8.6200239432516236E-8</v>
      </c>
      <c r="C109" s="120">
        <v>-1.9585077592000824E-8</v>
      </c>
      <c r="D109" s="120">
        <v>-5.3646093874174157E-9</v>
      </c>
      <c r="E109" s="120">
        <v>1.3572848626777692E-10</v>
      </c>
      <c r="F109" s="130">
        <v>7.0565030194295881E-11</v>
      </c>
      <c r="G109" s="120">
        <v>-6.2339139556844063E-9</v>
      </c>
      <c r="H109" s="120">
        <v>4.5704896832264581E-5</v>
      </c>
      <c r="I109" s="120">
        <v>-2.4030626526076875E-9</v>
      </c>
      <c r="J109" s="120">
        <v>-6.1804910837639475E-9</v>
      </c>
      <c r="K109" s="120">
        <v>1.5637740833492694E-10</v>
      </c>
      <c r="L109" s="123">
        <v>8.1276008482849375E-11</v>
      </c>
    </row>
    <row r="110" spans="1:12" ht="15.75" x14ac:dyDescent="0.25">
      <c r="A110" s="129">
        <v>-3.4429483524677475E-8</v>
      </c>
      <c r="B110" s="120">
        <v>-2.541497115868349E-9</v>
      </c>
      <c r="C110" s="120">
        <v>-4.344445586577037E-7</v>
      </c>
      <c r="D110" s="120">
        <v>-1.9100483813444929E-10</v>
      </c>
      <c r="E110" s="120">
        <v>4.8306932723551309E-12</v>
      </c>
      <c r="F110" s="130">
        <v>2.5124959334062126E-12</v>
      </c>
      <c r="G110" s="120">
        <v>1.5565302589461073E-10</v>
      </c>
      <c r="H110" s="120">
        <v>-2.4490620986357315E-9</v>
      </c>
      <c r="I110" s="120">
        <v>5.4339008017279612E-5</v>
      </c>
      <c r="J110" s="120">
        <v>-2.0314904256814166E-10</v>
      </c>
      <c r="K110" s="120">
        <v>5.1404363289899293E-12</v>
      </c>
      <c r="L110" s="123">
        <v>2.672476965212359E-12</v>
      </c>
    </row>
    <row r="111" spans="1:12" ht="15.75" x14ac:dyDescent="0.25">
      <c r="A111" s="129">
        <v>-3.5438149089976436E-10</v>
      </c>
      <c r="B111" s="120">
        <v>-5.3685815870374236E-9</v>
      </c>
      <c r="C111" s="120">
        <v>-4.5408353074515367E-10</v>
      </c>
      <c r="D111" s="120">
        <v>-4.1048646343576358E-10</v>
      </c>
      <c r="E111" s="120">
        <v>1.038603640825235E-11</v>
      </c>
      <c r="F111" s="130">
        <v>5.3997915008567156E-12</v>
      </c>
      <c r="G111" s="120">
        <v>4.1724352597277055E-11</v>
      </c>
      <c r="H111" s="120">
        <v>-5.3677828055159529E-9</v>
      </c>
      <c r="I111" s="120">
        <v>-1.9867583033962422E-10</v>
      </c>
      <c r="J111" s="120">
        <v>1.83019485020508E-6</v>
      </c>
      <c r="K111" s="120">
        <v>-4.6307011546904431E-8</v>
      </c>
      <c r="L111" s="123">
        <v>-2.407399063502211E-8</v>
      </c>
    </row>
    <row r="112" spans="1:12" ht="15.75" x14ac:dyDescent="0.25">
      <c r="A112" s="129">
        <v>8.8450712759075152E-12</v>
      </c>
      <c r="B112" s="120">
        <v>1.3583415467899378E-10</v>
      </c>
      <c r="C112" s="120">
        <v>1.1410987405304157E-11</v>
      </c>
      <c r="D112" s="120">
        <v>1.0386036285872542E-11</v>
      </c>
      <c r="E112" s="120">
        <v>-2.6278529959953295E-13</v>
      </c>
      <c r="F112" s="130">
        <v>-1.3662427562302871E-13</v>
      </c>
      <c r="G112" s="120">
        <v>-1.1805205333582378E-12</v>
      </c>
      <c r="H112" s="120">
        <v>1.3581397673185623E-10</v>
      </c>
      <c r="I112" s="120">
        <v>5.0275852207084275E-12</v>
      </c>
      <c r="J112" s="120">
        <v>-4.6307011545763802E-8</v>
      </c>
      <c r="K112" s="120">
        <v>1.327293766779604E-9</v>
      </c>
      <c r="L112" s="123">
        <v>6.0512121817430158E-10</v>
      </c>
    </row>
    <row r="113" spans="1:12" ht="15.75" x14ac:dyDescent="0.25">
      <c r="A113" s="131">
        <v>4.5083940376111644E-12</v>
      </c>
      <c r="B113" s="120">
        <v>7.0617107357861896E-11</v>
      </c>
      <c r="C113" s="120">
        <v>5.9454526929486841E-12</v>
      </c>
      <c r="D113" s="120">
        <v>5.3997906648081194E-12</v>
      </c>
      <c r="E113" s="120">
        <v>-1.366242561867425E-13</v>
      </c>
      <c r="F113" s="130">
        <v>-7.1034342625671928E-14</v>
      </c>
      <c r="G113" s="120">
        <v>-5.6623041157928541E-13</v>
      </c>
      <c r="H113" s="120">
        <v>7.0606616959314315E-11</v>
      </c>
      <c r="I113" s="120">
        <v>2.6010519572197184E-12</v>
      </c>
      <c r="J113" s="120">
        <v>-2.407399063711234E-8</v>
      </c>
      <c r="K113" s="120">
        <v>6.0512121824182051E-10</v>
      </c>
      <c r="L113" s="132">
        <v>4.7231265181155854E-10</v>
      </c>
    </row>
    <row r="114" spans="1:12" ht="15.75" x14ac:dyDescent="0.25"/>
    <row r="115" spans="1:12" ht="15.75" x14ac:dyDescent="0.25"/>
    <row r="116" spans="1:12" ht="15.75" x14ac:dyDescent="0.25"/>
    <row r="117" spans="1:12" ht="29.85" customHeight="1" x14ac:dyDescent="0.4">
      <c r="A117" s="7" t="s">
        <v>395</v>
      </c>
      <c r="B117" s="7"/>
      <c r="C117" s="7"/>
      <c r="D117" s="7"/>
      <c r="E117" s="7"/>
      <c r="F117" s="7"/>
      <c r="G117" s="7"/>
      <c r="H117" s="7"/>
      <c r="I117" s="7"/>
      <c r="J117" s="7"/>
    </row>
    <row r="118" spans="1:12" ht="44.1" customHeight="1" x14ac:dyDescent="0.25">
      <c r="A118" s="138" t="s">
        <v>396</v>
      </c>
      <c r="B118" s="138"/>
      <c r="C118" s="138"/>
      <c r="D118" s="138"/>
      <c r="E118" s="138"/>
      <c r="F118" s="138"/>
      <c r="G118" s="138"/>
      <c r="H118" s="138"/>
      <c r="I118" s="138"/>
      <c r="J118" s="138"/>
    </row>
    <row r="119" spans="1:12" ht="15.75" x14ac:dyDescent="0.25"/>
    <row r="120" spans="1:12" ht="19.350000000000001" customHeight="1" x14ac:dyDescent="0.3">
      <c r="A120" s="15" t="s">
        <v>392</v>
      </c>
      <c r="B120" s="15"/>
      <c r="C120" s="15"/>
      <c r="D120" s="15"/>
      <c r="E120" s="15"/>
      <c r="F120" s="15"/>
      <c r="G120" s="15"/>
      <c r="H120" s="15"/>
      <c r="I120" s="15"/>
      <c r="J120" s="15"/>
    </row>
    <row r="121" spans="1:12" ht="15.6" customHeight="1" x14ac:dyDescent="0.25">
      <c r="A121" s="14" t="s">
        <v>393</v>
      </c>
      <c r="B121" s="14"/>
      <c r="C121" s="14"/>
      <c r="D121" s="14"/>
      <c r="E121" s="14"/>
      <c r="F121" s="14"/>
      <c r="G121" s="14"/>
      <c r="H121" s="14"/>
      <c r="I121" s="14"/>
      <c r="J121" s="14"/>
    </row>
    <row r="122" spans="1:12" ht="15.75" x14ac:dyDescent="0.25"/>
    <row r="123" spans="1:12" ht="15.75" x14ac:dyDescent="0.25">
      <c r="A123" s="134">
        <f t="shared" ref="A123:A134" si="12">IMABS(A61)</f>
        <v>14.540644218467596</v>
      </c>
    </row>
    <row r="124" spans="1:12" ht="15.75" x14ac:dyDescent="0.25">
      <c r="A124" s="135">
        <f t="shared" si="12"/>
        <v>612.45930996530217</v>
      </c>
    </row>
    <row r="125" spans="1:12" ht="15.75" x14ac:dyDescent="0.25">
      <c r="A125" s="135">
        <f t="shared" si="12"/>
        <v>11433.149377849155</v>
      </c>
    </row>
    <row r="126" spans="1:12" ht="15.75" x14ac:dyDescent="0.25">
      <c r="A126" s="135">
        <f t="shared" si="12"/>
        <v>52029.416077396148</v>
      </c>
    </row>
    <row r="127" spans="1:12" ht="15.75" x14ac:dyDescent="0.25">
      <c r="A127" s="135">
        <f t="shared" si="12"/>
        <v>6297.3763048314759</v>
      </c>
    </row>
    <row r="128" spans="1:12" ht="15.75" x14ac:dyDescent="0.25">
      <c r="A128" s="135">
        <f t="shared" si="12"/>
        <v>24181.01219650378</v>
      </c>
    </row>
    <row r="129" spans="1:10" ht="15.75" x14ac:dyDescent="0.25">
      <c r="A129" s="136">
        <f t="shared" si="12"/>
        <v>14.540644218467596</v>
      </c>
    </row>
    <row r="130" spans="1:10" ht="15.75" x14ac:dyDescent="0.25">
      <c r="A130" s="135">
        <f t="shared" si="12"/>
        <v>612.45930996530217</v>
      </c>
    </row>
    <row r="131" spans="1:10" ht="15.75" x14ac:dyDescent="0.25">
      <c r="A131" s="135">
        <f t="shared" si="12"/>
        <v>11433.149377849155</v>
      </c>
    </row>
    <row r="132" spans="1:10" ht="15.75" x14ac:dyDescent="0.25">
      <c r="A132" s="135">
        <f t="shared" si="12"/>
        <v>52029.416077396148</v>
      </c>
    </row>
    <row r="133" spans="1:10" ht="15.75" x14ac:dyDescent="0.25">
      <c r="A133" s="135">
        <f t="shared" si="12"/>
        <v>6297.3763048314759</v>
      </c>
    </row>
    <row r="134" spans="1:10" ht="15.75" x14ac:dyDescent="0.25">
      <c r="A134" s="137">
        <f t="shared" si="12"/>
        <v>24181.01219650378</v>
      </c>
    </row>
    <row r="135" spans="1:10" ht="15.75" x14ac:dyDescent="0.25">
      <c r="A135" s="133"/>
    </row>
    <row r="136" spans="1:10" ht="15.75" x14ac:dyDescent="0.25">
      <c r="A136" s="133"/>
    </row>
    <row r="137" spans="1:10" ht="19.350000000000001" customHeight="1" x14ac:dyDescent="0.3">
      <c r="A137" s="20" t="s">
        <v>395</v>
      </c>
      <c r="B137" s="20"/>
      <c r="C137" s="20"/>
      <c r="D137" s="20"/>
      <c r="E137" s="20"/>
      <c r="F137" s="20"/>
      <c r="G137" s="20"/>
      <c r="H137" s="20"/>
      <c r="I137" s="20"/>
      <c r="J137" s="20"/>
    </row>
    <row r="138" spans="1:10" ht="29.85" customHeight="1" x14ac:dyDescent="0.25">
      <c r="A138" s="138" t="s">
        <v>397</v>
      </c>
      <c r="B138" s="138"/>
      <c r="C138" s="138"/>
      <c r="D138" s="138"/>
      <c r="E138" s="138"/>
      <c r="F138" s="138"/>
      <c r="G138" s="138"/>
      <c r="H138" s="138"/>
      <c r="I138" s="138"/>
      <c r="J138" s="138"/>
    </row>
    <row r="139" spans="1:10" ht="15.75" x14ac:dyDescent="0.25"/>
    <row r="140" spans="1:10" ht="14.45" customHeight="1" x14ac:dyDescent="0.25">
      <c r="A140" s="134">
        <f t="array" ref="A140:A151">MMULT(A102:L113,A123:A134)</f>
        <v>5.4635141271950477E-4</v>
      </c>
      <c r="C140" s="13" t="s">
        <v>398</v>
      </c>
      <c r="D140" s="13"/>
      <c r="E140" s="13"/>
      <c r="F140" s="13"/>
      <c r="G140" s="13"/>
      <c r="H140" s="13"/>
      <c r="I140" s="13"/>
      <c r="J140" s="13"/>
    </row>
    <row r="141" spans="1:10" ht="15.75" x14ac:dyDescent="0.25">
      <c r="A141" s="135">
        <v>2.7286496999642654E-2</v>
      </c>
      <c r="C141" s="13"/>
      <c r="D141" s="13"/>
      <c r="E141" s="13"/>
      <c r="F141" s="13"/>
      <c r="G141" s="13"/>
      <c r="H141" s="13"/>
      <c r="I141" s="13"/>
      <c r="J141" s="13"/>
    </row>
    <row r="142" spans="1:10" ht="15.75" x14ac:dyDescent="0.25">
      <c r="A142" s="135">
        <v>0.61625122097145546</v>
      </c>
      <c r="C142" s="13"/>
      <c r="D142" s="13"/>
      <c r="E142" s="13"/>
      <c r="F142" s="13"/>
      <c r="G142" s="13"/>
      <c r="H142" s="13"/>
      <c r="I142" s="13"/>
      <c r="J142" s="13"/>
    </row>
    <row r="143" spans="1:10" ht="15.75" x14ac:dyDescent="0.25">
      <c r="A143" s="135">
        <v>9.4318026029790586E-2</v>
      </c>
      <c r="C143" s="13"/>
      <c r="D143" s="13"/>
      <c r="E143" s="13"/>
      <c r="F143" s="13"/>
      <c r="G143" s="13"/>
      <c r="H143" s="13"/>
      <c r="I143" s="13"/>
      <c r="J143" s="13"/>
    </row>
    <row r="144" spans="1:10" ht="15.75" x14ac:dyDescent="0.25">
      <c r="A144" s="135">
        <v>-2.3855212428368043E-3</v>
      </c>
      <c r="C144" s="13"/>
      <c r="D144" s="13"/>
      <c r="E144" s="13"/>
      <c r="F144" s="13"/>
      <c r="G144" s="13"/>
      <c r="H144" s="13"/>
      <c r="I144" s="13"/>
      <c r="J144" s="13"/>
    </row>
    <row r="145" spans="1:10" ht="15.75" x14ac:dyDescent="0.25">
      <c r="A145" s="135">
        <v>-1.2369006117274163E-3</v>
      </c>
      <c r="C145" s="13"/>
      <c r="D145" s="13"/>
      <c r="E145" s="13"/>
      <c r="F145" s="13"/>
      <c r="G145" s="13"/>
      <c r="H145" s="13"/>
      <c r="I145" s="13"/>
      <c r="J145" s="13"/>
    </row>
    <row r="146" spans="1:10" ht="15.75" x14ac:dyDescent="0.25">
      <c r="A146" s="136">
        <v>7.9900759168352099E-4</v>
      </c>
    </row>
    <row r="147" spans="1:10" ht="15.75" x14ac:dyDescent="0.25">
      <c r="A147" s="135">
        <v>2.7092877205666228E-2</v>
      </c>
    </row>
    <row r="148" spans="1:10" ht="15.75" x14ac:dyDescent="0.25">
      <c r="A148" s="135">
        <v>0.61627505186573583</v>
      </c>
    </row>
    <row r="149" spans="1:10" ht="15.75" x14ac:dyDescent="0.25">
      <c r="A149" s="135">
        <v>9.4315018603957607E-2</v>
      </c>
    </row>
    <row r="150" spans="1:10" ht="15.75" x14ac:dyDescent="0.25">
      <c r="A150" s="135">
        <v>-2.3854460087786951E-3</v>
      </c>
    </row>
    <row r="151" spans="1:10" ht="15.75" x14ac:dyDescent="0.25">
      <c r="A151" s="137">
        <v>-1.236861367017092E-3</v>
      </c>
    </row>
    <row r="152" spans="1:10" ht="15.75" x14ac:dyDescent="0.25"/>
    <row r="153" spans="1:10" ht="15.75" x14ac:dyDescent="0.25"/>
    <row r="154" spans="1:10" ht="15.75" x14ac:dyDescent="0.25"/>
    <row r="155" spans="1:10" ht="29.85" customHeight="1" thickBot="1" x14ac:dyDescent="0.45">
      <c r="A155" s="7" t="s">
        <v>399</v>
      </c>
      <c r="B155" s="7"/>
      <c r="C155" s="7"/>
      <c r="D155" s="7"/>
      <c r="E155" s="7"/>
      <c r="F155" s="7"/>
      <c r="G155" s="7"/>
      <c r="H155" s="7"/>
      <c r="I155" s="7"/>
      <c r="J155" s="7"/>
    </row>
    <row r="156" spans="1:10" ht="29.85" customHeight="1" thickTop="1" x14ac:dyDescent="0.25">
      <c r="A156" s="138" t="s">
        <v>400</v>
      </c>
      <c r="B156" s="138"/>
      <c r="C156" s="138"/>
      <c r="D156" s="138"/>
      <c r="E156" s="138"/>
      <c r="F156" s="138"/>
      <c r="G156" s="138"/>
      <c r="H156" s="138"/>
      <c r="I156" s="138"/>
      <c r="J156" s="138"/>
    </row>
    <row r="157" spans="1:10" ht="15.75" x14ac:dyDescent="0.25"/>
    <row r="158" spans="1:10" ht="15.75" x14ac:dyDescent="0.25"/>
    <row r="159" spans="1:10" ht="24.95" customHeight="1" x14ac:dyDescent="0.35">
      <c r="A159" s="5" t="s">
        <v>337</v>
      </c>
      <c r="B159" s="5"/>
      <c r="C159" s="5"/>
      <c r="E159" s="5" t="s">
        <v>355</v>
      </c>
      <c r="F159" s="5"/>
      <c r="G159" s="5"/>
    </row>
    <row r="160" spans="1:10" ht="15.75" x14ac:dyDescent="0.25"/>
    <row r="161" spans="1:6" ht="15.75" x14ac:dyDescent="0.25">
      <c r="A161" t="s">
        <v>401</v>
      </c>
      <c r="B161" s="134">
        <f t="shared" ref="B161:B166" si="13">A140</f>
        <v>5.4635141271950477E-4</v>
      </c>
      <c r="E161" t="s">
        <v>401</v>
      </c>
      <c r="F161" s="134">
        <f t="shared" ref="F161:F166" si="14">A146</f>
        <v>7.9900759168352099E-4</v>
      </c>
    </row>
    <row r="162" spans="1:6" ht="15.75" x14ac:dyDescent="0.25">
      <c r="A162" t="s">
        <v>402</v>
      </c>
      <c r="B162" s="135">
        <f t="shared" si="13"/>
        <v>2.7286496999642654E-2</v>
      </c>
      <c r="E162" t="s">
        <v>402</v>
      </c>
      <c r="F162" s="135">
        <f t="shared" si="14"/>
        <v>2.7092877205666228E-2</v>
      </c>
    </row>
    <row r="163" spans="1:6" ht="15.75" x14ac:dyDescent="0.25">
      <c r="A163" t="s">
        <v>403</v>
      </c>
      <c r="B163" s="135">
        <f t="shared" si="13"/>
        <v>0.61625122097145546</v>
      </c>
      <c r="E163" t="s">
        <v>403</v>
      </c>
      <c r="F163" s="135">
        <f t="shared" si="14"/>
        <v>0.61627505186573583</v>
      </c>
    </row>
    <row r="164" spans="1:6" ht="15.75" x14ac:dyDescent="0.25">
      <c r="A164" t="s">
        <v>404</v>
      </c>
      <c r="B164" s="135">
        <f t="shared" si="13"/>
        <v>9.4318026029790586E-2</v>
      </c>
      <c r="E164" t="s">
        <v>404</v>
      </c>
      <c r="F164" s="135">
        <f t="shared" si="14"/>
        <v>9.4315018603957607E-2</v>
      </c>
    </row>
    <row r="165" spans="1:6" ht="15.75" x14ac:dyDescent="0.25">
      <c r="A165" t="s">
        <v>405</v>
      </c>
      <c r="B165" s="135">
        <f t="shared" si="13"/>
        <v>-2.3855212428368043E-3</v>
      </c>
      <c r="E165" t="s">
        <v>405</v>
      </c>
      <c r="F165" s="135">
        <f t="shared" si="14"/>
        <v>-2.3854460087786951E-3</v>
      </c>
    </row>
    <row r="166" spans="1:6" ht="15.75" x14ac:dyDescent="0.25">
      <c r="A166" t="s">
        <v>406</v>
      </c>
      <c r="B166" s="137">
        <f t="shared" si="13"/>
        <v>-1.2369006117274163E-3</v>
      </c>
      <c r="E166" t="s">
        <v>406</v>
      </c>
      <c r="F166" s="137">
        <f t="shared" si="14"/>
        <v>-1.236861367017092E-3</v>
      </c>
    </row>
  </sheetData>
  <mergeCells count="26">
    <mergeCell ref="A138:J138"/>
    <mergeCell ref="C140:J145"/>
    <mergeCell ref="A155:J155"/>
    <mergeCell ref="A156:J156"/>
    <mergeCell ref="A159:C159"/>
    <mergeCell ref="E159:G159"/>
    <mergeCell ref="A117:J117"/>
    <mergeCell ref="A118:J118"/>
    <mergeCell ref="A120:J120"/>
    <mergeCell ref="A121:J121"/>
    <mergeCell ref="A137:J137"/>
    <mergeCell ref="A79:J79"/>
    <mergeCell ref="A81:J81"/>
    <mergeCell ref="A82:J82"/>
    <mergeCell ref="A99:J99"/>
    <mergeCell ref="A100:J100"/>
    <mergeCell ref="A7:J7"/>
    <mergeCell ref="A8:J8"/>
    <mergeCell ref="A11:J11"/>
    <mergeCell ref="A45:J45"/>
    <mergeCell ref="A78:J78"/>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topLeftCell="A187" zoomScale="90" zoomScaleNormal="90" zoomScalePageLayoutView="179" workbookViewId="0">
      <selection activeCell="M212" sqref="M212"/>
    </sheetView>
  </sheetViews>
  <sheetFormatPr defaultRowHeight="15" x14ac:dyDescent="0.25"/>
  <cols>
    <col min="1" max="1" width="6.625"/>
    <col min="2" max="2" width="8.875"/>
    <col min="3" max="4" width="10.875"/>
    <col min="5" max="6" width="11.5"/>
    <col min="7" max="7" width="10.875"/>
    <col min="8" max="18" width="6.625"/>
    <col min="19" max="1025" width="8.375"/>
  </cols>
  <sheetData>
    <row r="1" spans="1:10" ht="25.5" x14ac:dyDescent="0.25">
      <c r="A1" s="23"/>
      <c r="B1" s="24"/>
      <c r="C1" s="24"/>
      <c r="D1" s="12" t="s">
        <v>0</v>
      </c>
      <c r="E1" s="12"/>
      <c r="F1" s="12"/>
      <c r="G1" s="12"/>
      <c r="H1" s="12"/>
      <c r="I1" s="12"/>
      <c r="J1" s="12"/>
    </row>
    <row r="2" spans="1:10" ht="20.25" x14ac:dyDescent="0.25">
      <c r="A2" s="26"/>
      <c r="B2" s="27"/>
      <c r="D2" s="11" t="s">
        <v>9</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29.85" customHeight="1" x14ac:dyDescent="0.25">
      <c r="A8" s="6" t="s">
        <v>10</v>
      </c>
      <c r="B8" s="6"/>
      <c r="C8" s="6"/>
      <c r="D8" s="6"/>
      <c r="E8" s="6"/>
      <c r="F8" s="6"/>
      <c r="G8" s="6"/>
      <c r="H8" s="6"/>
      <c r="I8" s="6"/>
      <c r="J8" s="6"/>
    </row>
    <row r="11" spans="1:10" ht="24.6" customHeight="1" x14ac:dyDescent="0.35">
      <c r="A11" s="5" t="s">
        <v>11</v>
      </c>
      <c r="B11" s="5"/>
      <c r="C11" s="5"/>
      <c r="D11" s="5"/>
      <c r="E11" s="5"/>
      <c r="F11" s="5"/>
      <c r="G11" s="5"/>
      <c r="H11" s="5"/>
      <c r="I11" s="5"/>
      <c r="J11" s="5"/>
    </row>
    <row r="12" spans="1:10" ht="15.6" customHeight="1" x14ac:dyDescent="0.25">
      <c r="A12" s="6" t="s">
        <v>12</v>
      </c>
      <c r="B12" s="6"/>
      <c r="C12" s="6"/>
      <c r="D12" s="6"/>
      <c r="E12" s="6"/>
      <c r="F12" s="6"/>
      <c r="G12" s="6"/>
      <c r="H12" s="6"/>
      <c r="I12" s="6"/>
      <c r="J12" s="6"/>
    </row>
    <row r="14" spans="1:10" ht="15.75" x14ac:dyDescent="0.25">
      <c r="A14" s="32" t="s">
        <v>13</v>
      </c>
      <c r="B14" s="32" t="s">
        <v>14</v>
      </c>
    </row>
    <row r="15" spans="1:10" ht="15.75" x14ac:dyDescent="0.25">
      <c r="A15" s="33" t="s">
        <v>15</v>
      </c>
      <c r="B15" s="33" t="s">
        <v>16</v>
      </c>
    </row>
    <row r="16" spans="1:10" ht="14.45" customHeight="1" x14ac:dyDescent="0.25">
      <c r="A16" s="34">
        <v>1</v>
      </c>
      <c r="B16" s="35">
        <v>3.1109999999999999E-2</v>
      </c>
      <c r="D16" s="139" t="s">
        <v>17</v>
      </c>
      <c r="E16" s="139"/>
      <c r="F16" s="139"/>
      <c r="G16" s="139"/>
      <c r="H16" s="139"/>
      <c r="I16" s="139"/>
      <c r="J16" s="139"/>
    </row>
    <row r="17" spans="1:10" ht="15.75" x14ac:dyDescent="0.25">
      <c r="A17" s="34">
        <v>2</v>
      </c>
      <c r="B17" s="35">
        <v>0.13125999999999999</v>
      </c>
      <c r="D17" s="139"/>
      <c r="E17" s="139"/>
      <c r="F17" s="139"/>
      <c r="G17" s="139"/>
      <c r="H17" s="139"/>
      <c r="I17" s="139"/>
      <c r="J17" s="139"/>
    </row>
    <row r="18" spans="1:10" ht="15.75" x14ac:dyDescent="0.25">
      <c r="A18" s="34"/>
      <c r="B18" s="35"/>
      <c r="D18" s="139"/>
      <c r="E18" s="139"/>
      <c r="F18" s="139"/>
      <c r="G18" s="139"/>
      <c r="H18" s="139"/>
      <c r="I18" s="139"/>
      <c r="J18" s="139"/>
    </row>
    <row r="19" spans="1:10" ht="15.75" x14ac:dyDescent="0.25">
      <c r="A19" s="34"/>
      <c r="B19" s="35"/>
      <c r="D19" s="139"/>
      <c r="E19" s="139"/>
      <c r="F19" s="139"/>
      <c r="G19" s="139"/>
      <c r="H19" s="139"/>
      <c r="I19" s="139"/>
      <c r="J19" s="139"/>
    </row>
    <row r="20" spans="1:10" ht="15.75" x14ac:dyDescent="0.25">
      <c r="A20" s="34"/>
      <c r="B20" s="35"/>
      <c r="D20" s="139"/>
      <c r="E20" s="139"/>
      <c r="F20" s="139"/>
      <c r="G20" s="139"/>
      <c r="H20" s="139"/>
      <c r="I20" s="139"/>
      <c r="J20" s="139"/>
    </row>
    <row r="21" spans="1:10" ht="14.45" customHeight="1" x14ac:dyDescent="0.25">
      <c r="A21" s="34"/>
      <c r="B21" s="35"/>
      <c r="D21" s="139" t="s">
        <v>18</v>
      </c>
      <c r="E21" s="139"/>
      <c r="F21" s="139"/>
      <c r="G21" s="139"/>
      <c r="H21" s="139"/>
      <c r="I21" s="139"/>
      <c r="J21" s="139"/>
    </row>
    <row r="22" spans="1:10" ht="15.75" x14ac:dyDescent="0.25">
      <c r="A22" s="34"/>
      <c r="B22" s="35"/>
      <c r="D22" s="139"/>
      <c r="E22" s="139"/>
      <c r="F22" s="139"/>
      <c r="G22" s="139"/>
      <c r="H22" s="139"/>
      <c r="I22" s="139"/>
      <c r="J22" s="139"/>
    </row>
    <row r="23" spans="1:10" ht="15.75" x14ac:dyDescent="0.25">
      <c r="A23" s="34"/>
      <c r="B23" s="35"/>
    </row>
    <row r="26" spans="1:10" ht="24.6" customHeight="1" x14ac:dyDescent="0.35">
      <c r="A26" s="5" t="s">
        <v>19</v>
      </c>
      <c r="B26" s="5"/>
      <c r="C26" s="5"/>
      <c r="D26" s="5"/>
      <c r="E26" s="5"/>
      <c r="F26" s="5"/>
      <c r="G26" s="5"/>
      <c r="H26" s="5"/>
      <c r="I26" s="5"/>
      <c r="J26" s="5"/>
    </row>
    <row r="27" spans="1:10" ht="15.6" customHeight="1" x14ac:dyDescent="0.25">
      <c r="A27" s="6" t="s">
        <v>20</v>
      </c>
      <c r="B27" s="6"/>
      <c r="C27" s="6"/>
      <c r="D27" s="6"/>
      <c r="E27" s="6"/>
      <c r="F27" s="6"/>
      <c r="G27" s="6"/>
      <c r="H27" s="6"/>
      <c r="I27" s="6"/>
      <c r="J27" s="6"/>
    </row>
    <row r="29" spans="1:10" ht="15.75" x14ac:dyDescent="0.25">
      <c r="A29" s="32" t="s">
        <v>13</v>
      </c>
      <c r="B29" s="32" t="s">
        <v>14</v>
      </c>
    </row>
    <row r="30" spans="1:10" ht="15.75" x14ac:dyDescent="0.25">
      <c r="A30" s="33" t="s">
        <v>15</v>
      </c>
      <c r="B30" s="33" t="s">
        <v>16</v>
      </c>
    </row>
    <row r="31" spans="1:10" ht="14.45" customHeight="1" x14ac:dyDescent="0.25">
      <c r="A31" s="34">
        <v>1</v>
      </c>
      <c r="B31" s="35">
        <v>-3.1415926536000001</v>
      </c>
      <c r="D31" s="139" t="s">
        <v>21</v>
      </c>
      <c r="E31" s="139"/>
      <c r="F31" s="139"/>
      <c r="G31" s="139"/>
      <c r="H31" s="139"/>
      <c r="I31" s="139"/>
      <c r="J31" s="139"/>
    </row>
    <row r="32" spans="1:10" ht="15.75" x14ac:dyDescent="0.25">
      <c r="A32" s="34"/>
      <c r="B32" s="35"/>
      <c r="D32" s="139"/>
      <c r="E32" s="139"/>
      <c r="F32" s="139"/>
      <c r="G32" s="139"/>
      <c r="H32" s="139"/>
      <c r="I32" s="139"/>
      <c r="J32" s="139"/>
    </row>
    <row r="33" spans="1:14" ht="15.75" x14ac:dyDescent="0.25">
      <c r="A33" s="34"/>
      <c r="B33" s="35"/>
      <c r="D33" s="139"/>
      <c r="E33" s="139"/>
      <c r="F33" s="139"/>
      <c r="G33" s="139"/>
      <c r="H33" s="139"/>
      <c r="I33" s="139"/>
      <c r="J33" s="139"/>
    </row>
    <row r="34" spans="1:14" ht="15.75" x14ac:dyDescent="0.25">
      <c r="A34" s="34"/>
      <c r="B34" s="35"/>
      <c r="D34" s="139"/>
      <c r="E34" s="139"/>
      <c r="F34" s="139"/>
      <c r="G34" s="139"/>
      <c r="H34" s="139"/>
      <c r="I34" s="139"/>
      <c r="J34" s="139"/>
    </row>
    <row r="35" spans="1:14" ht="15.75" x14ac:dyDescent="0.25">
      <c r="A35" s="34"/>
      <c r="B35" s="35"/>
      <c r="D35" s="139"/>
      <c r="E35" s="139"/>
      <c r="F35" s="139"/>
      <c r="G35" s="139"/>
      <c r="H35" s="139"/>
      <c r="I35" s="139"/>
      <c r="J35" s="139"/>
    </row>
    <row r="36" spans="1:14" ht="14.45" customHeight="1" x14ac:dyDescent="0.25">
      <c r="A36" s="34"/>
      <c r="B36" s="35"/>
      <c r="D36" s="139" t="s">
        <v>22</v>
      </c>
      <c r="E36" s="139"/>
      <c r="F36" s="139"/>
      <c r="G36" s="139"/>
      <c r="H36" s="139"/>
      <c r="I36" s="139"/>
      <c r="J36" s="139"/>
    </row>
    <row r="37" spans="1:14" ht="15.75" x14ac:dyDescent="0.25">
      <c r="A37" s="34"/>
      <c r="B37" s="35"/>
      <c r="D37" s="139"/>
      <c r="E37" s="139"/>
      <c r="F37" s="139"/>
      <c r="G37" s="139"/>
      <c r="H37" s="139"/>
      <c r="I37" s="139"/>
      <c r="J37" s="139"/>
    </row>
    <row r="38" spans="1:14" ht="15.75" x14ac:dyDescent="0.25">
      <c r="A38" s="34"/>
      <c r="B38" s="35"/>
    </row>
    <row r="39" spans="1:14" ht="15.75" x14ac:dyDescent="0.25">
      <c r="A39" s="34"/>
      <c r="B39" s="35"/>
    </row>
    <row r="41" spans="1:14" ht="24.6" customHeight="1" x14ac:dyDescent="0.35">
      <c r="A41" s="5" t="s">
        <v>23</v>
      </c>
      <c r="B41" s="5"/>
      <c r="C41" s="5"/>
      <c r="D41" s="5"/>
      <c r="E41" s="5"/>
      <c r="F41" s="5"/>
      <c r="G41" s="5"/>
      <c r="H41" s="5"/>
      <c r="I41" s="5"/>
      <c r="J41" s="5"/>
    </row>
    <row r="42" spans="1:14" ht="29.85" customHeight="1" x14ac:dyDescent="0.25">
      <c r="A42" s="6" t="s">
        <v>24</v>
      </c>
      <c r="B42" s="6"/>
      <c r="C42" s="6"/>
      <c r="D42" s="6"/>
      <c r="E42" s="6"/>
      <c r="F42" s="6"/>
      <c r="G42" s="6"/>
      <c r="H42" s="6"/>
      <c r="I42" s="6"/>
      <c r="J42" s="6"/>
    </row>
    <row r="44" spans="1:14" ht="14.45" customHeight="1" x14ac:dyDescent="0.25">
      <c r="A44" s="3" t="s">
        <v>25</v>
      </c>
      <c r="B44" s="3"/>
      <c r="C44" s="3"/>
      <c r="D44" s="3" t="s">
        <v>26</v>
      </c>
      <c r="E44" s="3"/>
      <c r="F44" s="2"/>
      <c r="G44" s="2"/>
      <c r="H44" s="33"/>
      <c r="I44" s="33" t="s">
        <v>27</v>
      </c>
      <c r="J44" s="33" t="s">
        <v>28</v>
      </c>
    </row>
    <row r="45" spans="1:14" ht="49.35" customHeight="1" x14ac:dyDescent="0.25">
      <c r="A45" s="138" t="s">
        <v>29</v>
      </c>
      <c r="B45" s="138"/>
      <c r="C45" s="138"/>
      <c r="D45" s="1" t="s">
        <v>30</v>
      </c>
      <c r="E45" s="1"/>
      <c r="I45" s="37">
        <v>1000</v>
      </c>
      <c r="J45" s="58" t="s">
        <v>31</v>
      </c>
      <c r="L45" s="139" t="s">
        <v>32</v>
      </c>
      <c r="M45" s="139"/>
      <c r="N45" s="139"/>
    </row>
    <row r="46" spans="1:14" ht="49.35" customHeight="1" x14ac:dyDescent="0.25">
      <c r="A46" s="138" t="s">
        <v>33</v>
      </c>
      <c r="B46" s="138"/>
      <c r="C46" s="138"/>
      <c r="D46" s="140" t="s">
        <v>407</v>
      </c>
      <c r="E46" s="138"/>
      <c r="I46" s="37">
        <v>1025</v>
      </c>
      <c r="J46" s="58" t="s">
        <v>34</v>
      </c>
      <c r="L46" s="139" t="s">
        <v>32</v>
      </c>
      <c r="M46" s="139"/>
      <c r="N46" s="139"/>
    </row>
    <row r="47" spans="1:14" ht="49.35" customHeight="1" x14ac:dyDescent="0.25">
      <c r="A47" s="138" t="s">
        <v>35</v>
      </c>
      <c r="B47" s="138"/>
      <c r="C47" s="138"/>
      <c r="D47" s="138" t="s">
        <v>36</v>
      </c>
      <c r="E47" s="138"/>
      <c r="I47">
        <v>-9.8064999999999998</v>
      </c>
      <c r="J47" s="58" t="s">
        <v>37</v>
      </c>
      <c r="L47" s="139" t="s">
        <v>32</v>
      </c>
      <c r="M47" s="139"/>
      <c r="N47" s="139"/>
    </row>
    <row r="48" spans="1:14" ht="37.35" customHeight="1" x14ac:dyDescent="0.25">
      <c r="A48" s="138" t="s">
        <v>38</v>
      </c>
      <c r="B48" s="138"/>
      <c r="C48" s="138"/>
      <c r="D48" s="140" t="s">
        <v>408</v>
      </c>
      <c r="E48" s="138"/>
      <c r="I48">
        <v>1</v>
      </c>
      <c r="J48" s="58" t="s">
        <v>31</v>
      </c>
      <c r="L48" s="139" t="s">
        <v>39</v>
      </c>
      <c r="M48" s="139"/>
      <c r="N48" s="139"/>
    </row>
    <row r="49" spans="1:10" ht="15.75" x14ac:dyDescent="0.25"/>
    <row r="52" spans="1:10" ht="29.85" customHeight="1" thickBot="1" x14ac:dyDescent="0.45">
      <c r="A52" s="7" t="s">
        <v>40</v>
      </c>
      <c r="B52" s="7"/>
      <c r="C52" s="7"/>
      <c r="D52" s="7"/>
      <c r="E52" s="7"/>
      <c r="F52" s="7"/>
      <c r="G52" s="7"/>
      <c r="H52" s="7"/>
      <c r="I52" s="7"/>
      <c r="J52" s="7"/>
    </row>
    <row r="53" spans="1:10" ht="44.1" customHeight="1" thickTop="1" x14ac:dyDescent="0.25">
      <c r="A53" s="138" t="s">
        <v>41</v>
      </c>
      <c r="B53" s="138"/>
      <c r="C53" s="138"/>
      <c r="D53" s="138"/>
      <c r="E53" s="138"/>
      <c r="F53" s="138"/>
      <c r="G53" s="138"/>
      <c r="H53" s="138"/>
      <c r="I53" s="138"/>
      <c r="J53" s="138"/>
    </row>
    <row r="54" spans="1:10" ht="15.75" x14ac:dyDescent="0.25"/>
    <row r="56" spans="1:10" ht="24.6" customHeight="1" thickBot="1" x14ac:dyDescent="0.4">
      <c r="A56" s="5" t="s">
        <v>42</v>
      </c>
      <c r="B56" s="5"/>
      <c r="C56" s="5"/>
      <c r="D56" s="5"/>
      <c r="E56" s="5"/>
      <c r="F56" s="5"/>
      <c r="G56" s="5"/>
      <c r="H56" s="5"/>
      <c r="I56" s="5"/>
      <c r="J56" s="5"/>
    </row>
    <row r="57" spans="1:10" ht="44.1" customHeight="1" thickTop="1" x14ac:dyDescent="0.25">
      <c r="A57" s="138" t="s">
        <v>43</v>
      </c>
      <c r="B57" s="138"/>
      <c r="C57" s="138"/>
      <c r="D57" s="138"/>
      <c r="E57" s="138"/>
      <c r="F57" s="138"/>
      <c r="G57" s="138"/>
      <c r="H57" s="138"/>
      <c r="I57" s="138"/>
      <c r="J57" s="138"/>
    </row>
    <row r="58" spans="1:10" ht="15.75" x14ac:dyDescent="0.25"/>
    <row r="59" spans="1:10" ht="15.6" customHeight="1" x14ac:dyDescent="0.25">
      <c r="A59" s="22" t="s">
        <v>44</v>
      </c>
      <c r="B59" s="22"/>
      <c r="C59" s="40">
        <v>1</v>
      </c>
    </row>
    <row r="60" spans="1:10" ht="15.6" customHeight="1" x14ac:dyDescent="0.25">
      <c r="A60" s="22" t="s">
        <v>45</v>
      </c>
      <c r="B60" s="22"/>
    </row>
    <row r="61" spans="1:10" ht="15.75" x14ac:dyDescent="0.25">
      <c r="A61" s="41"/>
      <c r="B61" s="41">
        <v>0</v>
      </c>
      <c r="C61" s="41">
        <v>0</v>
      </c>
      <c r="D61" s="41">
        <v>0</v>
      </c>
      <c r="E61" s="41">
        <v>0</v>
      </c>
      <c r="F61" s="41">
        <v>0</v>
      </c>
      <c r="G61" s="41">
        <v>0</v>
      </c>
    </row>
    <row r="62" spans="1:10" ht="15.75" x14ac:dyDescent="0.25">
      <c r="A62" s="41"/>
      <c r="B62" s="41">
        <v>0</v>
      </c>
      <c r="C62" s="41">
        <v>0</v>
      </c>
      <c r="D62" s="41">
        <v>0</v>
      </c>
      <c r="E62" s="41">
        <v>0</v>
      </c>
      <c r="F62" s="41">
        <v>0</v>
      </c>
      <c r="G62" s="41">
        <v>0</v>
      </c>
    </row>
    <row r="63" spans="1:10" ht="15.75" x14ac:dyDescent="0.25">
      <c r="A63" s="41"/>
      <c r="B63" s="41">
        <v>0</v>
      </c>
      <c r="C63" s="41">
        <v>0</v>
      </c>
      <c r="D63" s="41">
        <v>3451.8</v>
      </c>
      <c r="E63" s="41">
        <v>-0.10974</v>
      </c>
      <c r="F63" s="41">
        <v>3.2672E-2</v>
      </c>
      <c r="G63" s="41">
        <v>0</v>
      </c>
    </row>
    <row r="64" spans="1:10" ht="15.75" x14ac:dyDescent="0.25">
      <c r="A64" s="41"/>
      <c r="B64" s="41">
        <v>0</v>
      </c>
      <c r="C64" s="41">
        <v>0</v>
      </c>
      <c r="D64" s="41">
        <v>-0.10974</v>
      </c>
      <c r="E64" s="41">
        <v>-18824</v>
      </c>
      <c r="F64" s="41">
        <v>8.6359999999999996E-4</v>
      </c>
      <c r="G64" s="41">
        <v>1.3691E-3</v>
      </c>
    </row>
    <row r="65" spans="1:10" ht="15.75" x14ac:dyDescent="0.25">
      <c r="A65" s="41"/>
      <c r="B65" s="41">
        <v>0</v>
      </c>
      <c r="C65" s="41">
        <v>0</v>
      </c>
      <c r="D65" s="41">
        <v>3.2672E-2</v>
      </c>
      <c r="E65" s="41">
        <v>8.6359999999999996E-4</v>
      </c>
      <c r="F65" s="41">
        <v>-5942.1</v>
      </c>
      <c r="G65" s="41">
        <v>-8.4838000000000003E-4</v>
      </c>
    </row>
    <row r="66" spans="1:10" ht="15.75" x14ac:dyDescent="0.25">
      <c r="A66" s="41"/>
      <c r="B66" s="41">
        <v>0</v>
      </c>
      <c r="C66" s="41">
        <v>0</v>
      </c>
      <c r="D66" s="41">
        <v>0</v>
      </c>
      <c r="E66" s="41">
        <v>0</v>
      </c>
      <c r="F66" s="41">
        <v>0</v>
      </c>
      <c r="G66" s="41">
        <v>0</v>
      </c>
    </row>
    <row r="68" spans="1:10" ht="15.6" customHeight="1" x14ac:dyDescent="0.25">
      <c r="A68" s="22" t="s">
        <v>44</v>
      </c>
      <c r="B68" s="22"/>
      <c r="C68" s="40">
        <v>2</v>
      </c>
    </row>
    <row r="69" spans="1:10" ht="15.6" customHeight="1" x14ac:dyDescent="0.25">
      <c r="A69" s="22" t="s">
        <v>45</v>
      </c>
      <c r="B69" s="22"/>
    </row>
    <row r="70" spans="1:10" ht="15.75" x14ac:dyDescent="0.25">
      <c r="A70" s="41"/>
      <c r="B70" s="41">
        <v>0</v>
      </c>
      <c r="C70" s="41">
        <v>0</v>
      </c>
      <c r="D70" s="41">
        <v>0</v>
      </c>
      <c r="E70" s="41">
        <v>0</v>
      </c>
      <c r="F70" s="41">
        <v>0</v>
      </c>
      <c r="G70" s="41">
        <v>0</v>
      </c>
    </row>
    <row r="71" spans="1:10" ht="15.75" x14ac:dyDescent="0.25">
      <c r="A71" s="41"/>
      <c r="B71" s="41">
        <v>0</v>
      </c>
      <c r="C71" s="41">
        <v>0</v>
      </c>
      <c r="D71" s="41">
        <v>0</v>
      </c>
      <c r="E71" s="41">
        <v>0</v>
      </c>
      <c r="F71" s="41">
        <v>0</v>
      </c>
      <c r="G71" s="41">
        <v>0</v>
      </c>
    </row>
    <row r="72" spans="1:10" ht="15.75" x14ac:dyDescent="0.25">
      <c r="A72" s="41"/>
      <c r="B72" s="41">
        <v>0</v>
      </c>
      <c r="C72" s="41">
        <v>0</v>
      </c>
      <c r="D72" s="41">
        <v>3451.8</v>
      </c>
      <c r="E72" s="41">
        <v>-0.10974</v>
      </c>
      <c r="F72" s="41">
        <v>3.2672E-2</v>
      </c>
      <c r="G72" s="41">
        <v>0</v>
      </c>
    </row>
    <row r="73" spans="1:10" ht="15.75" x14ac:dyDescent="0.25">
      <c r="A73" s="41"/>
      <c r="B73" s="41">
        <v>0</v>
      </c>
      <c r="C73" s="41">
        <v>0</v>
      </c>
      <c r="D73" s="41">
        <v>-0.10974</v>
      </c>
      <c r="E73" s="41">
        <v>-18824</v>
      </c>
      <c r="F73" s="41">
        <v>8.6359999999999996E-4</v>
      </c>
      <c r="G73" s="41">
        <v>1.3691E-3</v>
      </c>
    </row>
    <row r="74" spans="1:10" ht="15.75" x14ac:dyDescent="0.25">
      <c r="A74" s="41"/>
      <c r="B74" s="41">
        <v>0</v>
      </c>
      <c r="C74" s="41">
        <v>0</v>
      </c>
      <c r="D74" s="41">
        <v>3.2672E-2</v>
      </c>
      <c r="E74" s="41">
        <v>8.6359999999999996E-4</v>
      </c>
      <c r="F74" s="41">
        <v>-5942.1</v>
      </c>
      <c r="G74" s="41">
        <v>-8.4838000000000003E-4</v>
      </c>
    </row>
    <row r="75" spans="1:10" ht="15.75" x14ac:dyDescent="0.25">
      <c r="A75" s="41"/>
      <c r="B75" s="41">
        <v>0</v>
      </c>
      <c r="C75" s="41">
        <v>0</v>
      </c>
      <c r="D75" s="41">
        <v>0</v>
      </c>
      <c r="E75" s="41">
        <v>0</v>
      </c>
      <c r="F75" s="41">
        <v>0</v>
      </c>
      <c r="G75" s="41">
        <v>0</v>
      </c>
    </row>
    <row r="78" spans="1:10" ht="24.6" customHeight="1" x14ac:dyDescent="0.35">
      <c r="A78" s="5" t="s">
        <v>46</v>
      </c>
      <c r="B78" s="5"/>
      <c r="C78" s="5"/>
      <c r="D78" s="5"/>
      <c r="E78" s="5"/>
      <c r="F78" s="5"/>
      <c r="G78" s="5"/>
      <c r="H78" s="5"/>
      <c r="I78" s="5"/>
      <c r="J78" s="5"/>
    </row>
    <row r="79" spans="1:10" ht="15.75" x14ac:dyDescent="0.25">
      <c r="A79" s="6"/>
      <c r="B79" s="6"/>
      <c r="C79" s="6"/>
      <c r="D79" s="6"/>
      <c r="E79" s="6"/>
      <c r="F79" s="6"/>
      <c r="G79" s="6"/>
      <c r="H79" s="6"/>
      <c r="I79" s="6"/>
      <c r="J79" s="6"/>
    </row>
    <row r="81" spans="1:7" ht="15.6" customHeight="1" x14ac:dyDescent="0.25">
      <c r="A81" s="22" t="s">
        <v>44</v>
      </c>
      <c r="B81" s="22"/>
      <c r="C81" s="40">
        <v>1</v>
      </c>
    </row>
    <row r="82" spans="1:7" ht="15.6" customHeight="1" x14ac:dyDescent="0.25">
      <c r="A82" s="22" t="s">
        <v>45</v>
      </c>
      <c r="B82" s="22"/>
    </row>
    <row r="83" spans="1:7" ht="15.75" x14ac:dyDescent="0.25">
      <c r="A83" s="41"/>
      <c r="B83" s="41">
        <v>4.1650000000000001E-10</v>
      </c>
      <c r="C83" s="41">
        <v>8.8853000000000003E-10</v>
      </c>
      <c r="D83" s="41">
        <v>1.8062E-9</v>
      </c>
      <c r="E83" s="41">
        <v>-3.5941999999999999E-9</v>
      </c>
      <c r="F83" s="41">
        <v>-1.4044E-9</v>
      </c>
      <c r="G83" s="41">
        <v>2.7779000000000001E-9</v>
      </c>
    </row>
    <row r="84" spans="1:7" ht="15.75" x14ac:dyDescent="0.25">
      <c r="A84" s="41"/>
      <c r="B84" s="41">
        <v>-2.9820999999999999E-9</v>
      </c>
      <c r="C84" s="41">
        <v>-6.0157999999999998E-9</v>
      </c>
      <c r="D84" s="41">
        <v>-8.4322999999999993E-8</v>
      </c>
      <c r="E84" s="41">
        <v>-1.0222E-8</v>
      </c>
      <c r="F84" s="41">
        <v>8.5907000000000001E-10</v>
      </c>
      <c r="G84" s="41">
        <v>-2.9990000000000001E-9</v>
      </c>
    </row>
    <row r="85" spans="1:7" ht="15.75" x14ac:dyDescent="0.25">
      <c r="A85" s="41"/>
      <c r="B85" s="41">
        <v>2.4171999999999999E-6</v>
      </c>
      <c r="C85" s="41">
        <v>1.4388000000000001E-4</v>
      </c>
      <c r="D85" s="41">
        <v>1.3558999999999999E-3</v>
      </c>
      <c r="E85" s="41">
        <v>2.1830999999999999E-4</v>
      </c>
      <c r="F85" s="41">
        <v>-1.1444E-6</v>
      </c>
      <c r="G85" s="41">
        <v>3.2843999999999998E-6</v>
      </c>
    </row>
    <row r="86" spans="1:7" ht="15.75" x14ac:dyDescent="0.25">
      <c r="A86" s="41"/>
      <c r="B86" s="41">
        <v>-6.6033000000000001E-9</v>
      </c>
      <c r="C86" s="41">
        <v>-8.8598999999999998E-8</v>
      </c>
      <c r="D86" s="41">
        <v>-8.3427999999999998E-7</v>
      </c>
      <c r="E86" s="41">
        <v>-1.2711999999999999E-7</v>
      </c>
      <c r="F86" s="41">
        <v>1.7937999999999999E-9</v>
      </c>
      <c r="G86" s="41">
        <v>-2.8899000000000001E-9</v>
      </c>
    </row>
    <row r="87" spans="1:7" ht="15.75" x14ac:dyDescent="0.25">
      <c r="A87" s="41"/>
      <c r="B87" s="41">
        <v>-1.6021000000000001E-10</v>
      </c>
      <c r="C87" s="41">
        <v>2.2669000000000001E-9</v>
      </c>
      <c r="D87" s="41">
        <v>2.5002999999999999E-8</v>
      </c>
      <c r="E87" s="41">
        <v>5.8774000000000004E-9</v>
      </c>
      <c r="F87" s="41">
        <v>6.7865000000000003E-10</v>
      </c>
      <c r="G87" s="41">
        <v>-1.3203000000000001E-9</v>
      </c>
    </row>
    <row r="88" spans="1:7" ht="15.75" x14ac:dyDescent="0.25">
      <c r="A88" s="41"/>
      <c r="B88" s="41">
        <v>1.2961999999999999E-10</v>
      </c>
      <c r="C88" s="41">
        <v>-3.8964000000000001E-10</v>
      </c>
      <c r="D88" s="41">
        <v>-1.8062E-9</v>
      </c>
      <c r="E88" s="41">
        <v>-1.0051E-9</v>
      </c>
      <c r="F88" s="41">
        <v>1.3553E-10</v>
      </c>
      <c r="G88" s="41">
        <v>-1.3126E-8</v>
      </c>
    </row>
    <row r="90" spans="1:7" ht="15.6" customHeight="1" x14ac:dyDescent="0.25">
      <c r="A90" s="22" t="s">
        <v>44</v>
      </c>
      <c r="B90" s="22"/>
      <c r="C90" s="40">
        <v>2</v>
      </c>
    </row>
    <row r="91" spans="1:7" ht="15.6" customHeight="1" x14ac:dyDescent="0.25">
      <c r="A91" s="22" t="s">
        <v>45</v>
      </c>
      <c r="B91" s="22"/>
    </row>
    <row r="92" spans="1:7" ht="15.75" x14ac:dyDescent="0.25">
      <c r="A92" s="41"/>
      <c r="B92" s="41">
        <v>9.6377000000000001E-7</v>
      </c>
      <c r="C92" s="41">
        <v>4.5563000000000002E-8</v>
      </c>
      <c r="D92" s="41">
        <v>3.4959000000000002E-8</v>
      </c>
      <c r="E92" s="41">
        <v>7.5277999999999994E-8</v>
      </c>
      <c r="F92" s="41">
        <v>-4.7254000000000002E-7</v>
      </c>
      <c r="G92" s="41">
        <v>-4.0256000000000003E-7</v>
      </c>
    </row>
    <row r="93" spans="1:7" ht="15.75" x14ac:dyDescent="0.25">
      <c r="A93" s="41"/>
      <c r="B93" s="41">
        <v>-6.9472000000000002E-8</v>
      </c>
      <c r="C93" s="41">
        <v>1.4298000000000001E-6</v>
      </c>
      <c r="D93" s="41">
        <v>-4.3583999999999996E-6</v>
      </c>
      <c r="E93" s="41">
        <v>2.4688E-6</v>
      </c>
      <c r="F93" s="41">
        <v>8.2371E-9</v>
      </c>
      <c r="G93" s="41">
        <v>-6.1758000000000003E-8</v>
      </c>
    </row>
    <row r="94" spans="1:7" ht="15.75" x14ac:dyDescent="0.25">
      <c r="A94" s="41"/>
      <c r="B94" s="41">
        <v>3.0941000000000001E-5</v>
      </c>
      <c r="C94" s="41">
        <v>1.8393999999999999E-3</v>
      </c>
      <c r="D94" s="41">
        <v>1.7257000000000002E-2</v>
      </c>
      <c r="E94" s="41">
        <v>2.7894999999999999E-3</v>
      </c>
      <c r="F94" s="41">
        <v>-1.4623999999999999E-5</v>
      </c>
      <c r="G94" s="41">
        <v>4.2008999999999997E-5</v>
      </c>
    </row>
    <row r="95" spans="1:7" ht="15.75" x14ac:dyDescent="0.25">
      <c r="A95" s="41"/>
      <c r="B95" s="41">
        <v>-1.4952999999999999E-7</v>
      </c>
      <c r="C95" s="41">
        <v>1.4126E-6</v>
      </c>
      <c r="D95" s="41">
        <v>-1.6336000000000001E-5</v>
      </c>
      <c r="E95" s="41">
        <v>2.6042E-6</v>
      </c>
      <c r="F95" s="41">
        <v>2.3076000000000001E-8</v>
      </c>
      <c r="G95" s="41">
        <v>-7.9340999999999996E-8</v>
      </c>
    </row>
    <row r="96" spans="1:7" ht="15.75" x14ac:dyDescent="0.25">
      <c r="A96" s="41"/>
      <c r="B96" s="41">
        <v>-4.7932000000000003E-7</v>
      </c>
      <c r="C96" s="41">
        <v>1.1828E-8</v>
      </c>
      <c r="D96" s="41">
        <v>3.0449E-7</v>
      </c>
      <c r="E96" s="41">
        <v>1.5702000000000001E-8</v>
      </c>
      <c r="F96" s="41">
        <v>2.3482000000000001E-7</v>
      </c>
      <c r="G96" s="41">
        <v>1.9989E-7</v>
      </c>
    </row>
    <row r="97" spans="1:10" ht="15.75" x14ac:dyDescent="0.25">
      <c r="A97" s="41"/>
      <c r="B97" s="41">
        <v>3.8361000000000002E-8</v>
      </c>
      <c r="C97" s="41">
        <v>-8.8270999999999997E-8</v>
      </c>
      <c r="D97" s="41">
        <v>-5.4535999999999999E-8</v>
      </c>
      <c r="E97" s="41">
        <v>9.0601000000000005E-8</v>
      </c>
      <c r="F97" s="41">
        <v>-2.6604999999999999E-8</v>
      </c>
      <c r="G97" s="41">
        <v>-2.1576000000000001E-9</v>
      </c>
    </row>
    <row r="100" spans="1:10" ht="24.6" customHeight="1" x14ac:dyDescent="0.35">
      <c r="A100" s="5" t="s">
        <v>47</v>
      </c>
      <c r="B100" s="5"/>
      <c r="C100" s="5"/>
      <c r="D100" s="5"/>
      <c r="E100" s="5"/>
      <c r="F100" s="5"/>
      <c r="G100" s="5"/>
      <c r="H100" s="5"/>
      <c r="I100" s="5"/>
      <c r="J100" s="5"/>
    </row>
    <row r="101" spans="1:10" ht="15.75" x14ac:dyDescent="0.25">
      <c r="A101" s="6"/>
      <c r="B101" s="6"/>
      <c r="C101" s="6"/>
      <c r="D101" s="6"/>
      <c r="E101" s="6"/>
      <c r="F101" s="6"/>
      <c r="G101" s="6"/>
      <c r="H101" s="6"/>
      <c r="I101" s="6"/>
      <c r="J101" s="6"/>
    </row>
    <row r="103" spans="1:10" ht="15.6" customHeight="1" x14ac:dyDescent="0.25">
      <c r="A103" s="22" t="s">
        <v>44</v>
      </c>
      <c r="B103" s="22"/>
      <c r="C103" s="40">
        <v>1</v>
      </c>
    </row>
    <row r="104" spans="1:10" ht="15.6" customHeight="1" x14ac:dyDescent="0.25">
      <c r="A104" s="22" t="s">
        <v>45</v>
      </c>
      <c r="B104" s="22"/>
    </row>
    <row r="105" spans="1:10" ht="15.75" x14ac:dyDescent="0.25">
      <c r="A105" s="41"/>
      <c r="B105" s="41">
        <v>913.14</v>
      </c>
      <c r="C105" s="41">
        <v>-4.3333999999999998E-2</v>
      </c>
      <c r="D105" s="41">
        <v>-8.8012999999999994E-2</v>
      </c>
      <c r="E105" s="41">
        <v>-5.7034000000000001E-2</v>
      </c>
      <c r="F105" s="41">
        <v>-455.49</v>
      </c>
      <c r="G105" s="41">
        <v>-76.623000000000005</v>
      </c>
    </row>
    <row r="106" spans="1:10" ht="15.75" x14ac:dyDescent="0.25">
      <c r="A106" s="41"/>
      <c r="B106" s="41">
        <v>-4.4982000000000001E-2</v>
      </c>
      <c r="C106" s="41">
        <v>1632.8</v>
      </c>
      <c r="D106" s="41">
        <v>40.902000000000001</v>
      </c>
      <c r="E106" s="41">
        <v>2543.8000000000002</v>
      </c>
      <c r="F106" s="41">
        <v>2.6473E-2</v>
      </c>
      <c r="G106" s="41">
        <v>-0.36021999999999998</v>
      </c>
    </row>
    <row r="107" spans="1:10" ht="15.75" x14ac:dyDescent="0.25">
      <c r="A107" s="41"/>
      <c r="B107" s="41">
        <v>-8.2308999999999993E-2</v>
      </c>
      <c r="C107" s="41">
        <v>41.612000000000002</v>
      </c>
      <c r="D107" s="41">
        <v>698.34</v>
      </c>
      <c r="E107" s="41">
        <v>78.257000000000005</v>
      </c>
      <c r="F107" s="41">
        <v>7.3400999999999994E-2</v>
      </c>
      <c r="G107" s="41">
        <v>2.5062000000000001E-2</v>
      </c>
    </row>
    <row r="108" spans="1:10" ht="15.75" x14ac:dyDescent="0.25">
      <c r="A108" s="41"/>
      <c r="B108" s="41">
        <v>-6.4064999999999997E-2</v>
      </c>
      <c r="C108" s="41">
        <v>2543.5</v>
      </c>
      <c r="D108" s="41">
        <v>77.259</v>
      </c>
      <c r="E108" s="41">
        <v>4862.5</v>
      </c>
      <c r="F108" s="41">
        <v>2.1394E-2</v>
      </c>
      <c r="G108" s="41">
        <v>-0.56120000000000003</v>
      </c>
    </row>
    <row r="109" spans="1:10" ht="15.75" x14ac:dyDescent="0.25">
      <c r="A109" s="41"/>
      <c r="B109" s="41">
        <v>-455.45</v>
      </c>
      <c r="C109" s="41">
        <v>2.1656000000000002E-2</v>
      </c>
      <c r="D109" s="41">
        <v>7.8627000000000002E-2</v>
      </c>
      <c r="E109" s="41">
        <v>1.2054E-2</v>
      </c>
      <c r="F109" s="41">
        <v>227.23</v>
      </c>
      <c r="G109" s="41">
        <v>38.975000000000001</v>
      </c>
    </row>
    <row r="110" spans="1:10" ht="15.75" x14ac:dyDescent="0.25">
      <c r="A110" s="41"/>
      <c r="B110" s="41">
        <v>-75.614999999999995</v>
      </c>
      <c r="C110" s="41">
        <v>-0.3669</v>
      </c>
      <c r="D110" s="41">
        <v>5.1962000000000001E-2</v>
      </c>
      <c r="E110" s="41">
        <v>-0.60021999999999998</v>
      </c>
      <c r="F110" s="41">
        <v>38.442</v>
      </c>
      <c r="G110" s="41">
        <v>3551.4</v>
      </c>
    </row>
    <row r="112" spans="1:10" ht="15.6" customHeight="1" x14ac:dyDescent="0.25">
      <c r="A112" s="22" t="s">
        <v>44</v>
      </c>
      <c r="B112" s="22"/>
      <c r="C112" s="40">
        <v>2</v>
      </c>
    </row>
    <row r="113" spans="1:10" ht="15.6" customHeight="1" x14ac:dyDescent="0.25">
      <c r="A113" s="22" t="s">
        <v>45</v>
      </c>
      <c r="B113" s="22"/>
    </row>
    <row r="114" spans="1:10" ht="15.75" x14ac:dyDescent="0.25">
      <c r="A114" s="41"/>
      <c r="B114" s="41">
        <v>913.24</v>
      </c>
      <c r="C114" s="41">
        <v>-4.3468E-2</v>
      </c>
      <c r="D114" s="41">
        <v>-8.8041999999999995E-2</v>
      </c>
      <c r="E114" s="41">
        <v>-5.7117000000000001E-2</v>
      </c>
      <c r="F114" s="41">
        <v>-455.54</v>
      </c>
      <c r="G114" s="41">
        <v>-76.632000000000005</v>
      </c>
    </row>
    <row r="115" spans="1:10" ht="15.75" x14ac:dyDescent="0.25">
      <c r="A115" s="41"/>
      <c r="B115" s="41">
        <v>-4.4948000000000002E-2</v>
      </c>
      <c r="C115" s="41">
        <v>1632.9</v>
      </c>
      <c r="D115" s="41">
        <v>40.902999999999999</v>
      </c>
      <c r="E115" s="41">
        <v>2544</v>
      </c>
      <c r="F115" s="41">
        <v>2.6488999999999999E-2</v>
      </c>
      <c r="G115" s="41">
        <v>-0.36052000000000001</v>
      </c>
    </row>
    <row r="116" spans="1:10" ht="15.75" x14ac:dyDescent="0.25">
      <c r="A116" s="41"/>
      <c r="B116" s="41">
        <v>-8.1936999999999996E-2</v>
      </c>
      <c r="C116" s="41">
        <v>41.627000000000002</v>
      </c>
      <c r="D116" s="41">
        <v>698.47</v>
      </c>
      <c r="E116" s="41">
        <v>78.278999999999996</v>
      </c>
      <c r="F116" s="41">
        <v>7.3261000000000007E-2</v>
      </c>
      <c r="G116" s="41">
        <v>2.5186E-2</v>
      </c>
    </row>
    <row r="117" spans="1:10" ht="15.75" x14ac:dyDescent="0.25">
      <c r="A117" s="41"/>
      <c r="B117" s="41">
        <v>-6.4129000000000005E-2</v>
      </c>
      <c r="C117" s="41">
        <v>2543.6999999999998</v>
      </c>
      <c r="D117" s="41">
        <v>77.260000000000005</v>
      </c>
      <c r="E117" s="41">
        <v>4862.7</v>
      </c>
      <c r="F117" s="41">
        <v>2.1357000000000001E-2</v>
      </c>
      <c r="G117" s="41">
        <v>-0.56140000000000001</v>
      </c>
    </row>
    <row r="118" spans="1:10" ht="15.75" x14ac:dyDescent="0.25">
      <c r="A118" s="41"/>
      <c r="B118" s="41">
        <v>-455.5</v>
      </c>
      <c r="C118" s="41">
        <v>2.1791000000000001E-2</v>
      </c>
      <c r="D118" s="41">
        <v>7.8590999999999994E-2</v>
      </c>
      <c r="E118" s="41">
        <v>1.2104999999999999E-2</v>
      </c>
      <c r="F118" s="41">
        <v>227.26</v>
      </c>
      <c r="G118" s="41">
        <v>38.979999999999997</v>
      </c>
    </row>
    <row r="119" spans="1:10" ht="15.75" x14ac:dyDescent="0.25">
      <c r="A119" s="41"/>
      <c r="B119" s="41">
        <v>-75.623000000000005</v>
      </c>
      <c r="C119" s="41">
        <v>-0.36677999999999999</v>
      </c>
      <c r="D119" s="41">
        <v>5.1958999999999998E-2</v>
      </c>
      <c r="E119" s="41">
        <v>-0.59970000000000001</v>
      </c>
      <c r="F119" s="41">
        <v>38.445999999999998</v>
      </c>
      <c r="G119" s="41">
        <v>3551.7</v>
      </c>
    </row>
    <row r="122" spans="1:10" ht="24.6" customHeight="1" x14ac:dyDescent="0.35">
      <c r="A122" s="5" t="s">
        <v>48</v>
      </c>
      <c r="B122" s="5"/>
      <c r="C122" s="5"/>
      <c r="D122" s="5"/>
      <c r="E122" s="5"/>
      <c r="F122" s="5"/>
      <c r="G122" s="5"/>
      <c r="H122" s="5"/>
      <c r="I122" s="5"/>
      <c r="J122" s="5"/>
    </row>
    <row r="123" spans="1:10" ht="15.75" x14ac:dyDescent="0.25">
      <c r="A123" s="6"/>
      <c r="B123" s="6"/>
      <c r="C123" s="6"/>
      <c r="D123" s="6"/>
      <c r="E123" s="6"/>
      <c r="F123" s="6"/>
      <c r="G123" s="6"/>
      <c r="H123" s="6"/>
      <c r="I123" s="6"/>
      <c r="J123" s="6"/>
    </row>
    <row r="125" spans="1:10" ht="15.6" customHeight="1" x14ac:dyDescent="0.25">
      <c r="A125" s="22" t="s">
        <v>44</v>
      </c>
      <c r="B125" s="22"/>
      <c r="C125" s="40">
        <v>1</v>
      </c>
    </row>
    <row r="126" spans="1:10" ht="15.6" customHeight="1" x14ac:dyDescent="0.25">
      <c r="A126" s="22" t="s">
        <v>45</v>
      </c>
      <c r="B126" s="22"/>
    </row>
    <row r="127" spans="1:10" ht="15.75" x14ac:dyDescent="0.25">
      <c r="A127" s="41"/>
      <c r="B127" s="41">
        <v>0</v>
      </c>
      <c r="C127" s="41">
        <v>0</v>
      </c>
      <c r="D127" s="41">
        <v>0</v>
      </c>
      <c r="E127" s="41">
        <v>0</v>
      </c>
      <c r="F127" s="41">
        <v>0</v>
      </c>
      <c r="G127" s="41">
        <v>0</v>
      </c>
    </row>
    <row r="128" spans="1:10" ht="15.75" x14ac:dyDescent="0.25">
      <c r="A128" s="41"/>
      <c r="B128" s="41">
        <v>0</v>
      </c>
      <c r="C128" s="41">
        <v>0</v>
      </c>
      <c r="D128" s="41">
        <v>0</v>
      </c>
      <c r="E128" s="41">
        <v>0</v>
      </c>
      <c r="F128" s="41">
        <v>0</v>
      </c>
      <c r="G128" s="41">
        <v>0</v>
      </c>
    </row>
    <row r="129" spans="1:10" ht="15.75" x14ac:dyDescent="0.25">
      <c r="A129" s="41"/>
      <c r="B129" s="41">
        <v>0</v>
      </c>
      <c r="C129" s="41">
        <v>0</v>
      </c>
      <c r="D129" s="41">
        <v>0</v>
      </c>
      <c r="E129" s="41">
        <v>0</v>
      </c>
      <c r="F129" s="41">
        <v>0</v>
      </c>
      <c r="G129" s="41">
        <v>0</v>
      </c>
    </row>
    <row r="130" spans="1:10" ht="15.75" x14ac:dyDescent="0.25">
      <c r="A130" s="41"/>
      <c r="B130" s="41">
        <v>0</v>
      </c>
      <c r="C130" s="41">
        <v>0</v>
      </c>
      <c r="D130" s="41">
        <v>0</v>
      </c>
      <c r="E130" s="41">
        <v>0</v>
      </c>
      <c r="F130" s="41">
        <v>0</v>
      </c>
      <c r="G130" s="41">
        <v>0</v>
      </c>
    </row>
    <row r="131" spans="1:10" ht="15.75" x14ac:dyDescent="0.25">
      <c r="A131" s="41"/>
      <c r="B131" s="41">
        <v>0</v>
      </c>
      <c r="C131" s="41">
        <v>0</v>
      </c>
      <c r="D131" s="41">
        <v>0</v>
      </c>
      <c r="E131" s="41">
        <v>0</v>
      </c>
      <c r="F131" s="41">
        <v>0</v>
      </c>
      <c r="G131" s="41">
        <v>0</v>
      </c>
    </row>
    <row r="132" spans="1:10" ht="15.75" x14ac:dyDescent="0.25">
      <c r="A132" s="41"/>
      <c r="B132" s="41">
        <v>0</v>
      </c>
      <c r="C132" s="41">
        <v>0</v>
      </c>
      <c r="D132" s="41">
        <v>0</v>
      </c>
      <c r="E132" s="41">
        <v>0</v>
      </c>
      <c r="F132" s="41">
        <v>0</v>
      </c>
      <c r="G132" s="41">
        <v>0</v>
      </c>
    </row>
    <row r="134" spans="1:10" ht="15.6" customHeight="1" x14ac:dyDescent="0.25">
      <c r="A134" s="22" t="s">
        <v>44</v>
      </c>
      <c r="B134" s="22"/>
      <c r="C134" s="40">
        <v>2</v>
      </c>
    </row>
    <row r="135" spans="1:10" ht="15.6" customHeight="1" x14ac:dyDescent="0.25">
      <c r="A135" s="22" t="s">
        <v>45</v>
      </c>
      <c r="B135" s="22"/>
    </row>
    <row r="136" spans="1:10" ht="15.75" x14ac:dyDescent="0.25">
      <c r="A136" s="41"/>
      <c r="B136" s="41">
        <v>0</v>
      </c>
      <c r="C136" s="41">
        <v>0</v>
      </c>
      <c r="D136" s="41">
        <v>0</v>
      </c>
      <c r="E136" s="41">
        <v>0</v>
      </c>
      <c r="F136" s="41">
        <v>0</v>
      </c>
      <c r="G136" s="41">
        <v>0</v>
      </c>
    </row>
    <row r="137" spans="1:10" ht="15.75" x14ac:dyDescent="0.25">
      <c r="A137" s="41"/>
      <c r="B137" s="41">
        <v>0</v>
      </c>
      <c r="C137" s="41">
        <v>0</v>
      </c>
      <c r="D137" s="41">
        <v>0</v>
      </c>
      <c r="E137" s="41">
        <v>0</v>
      </c>
      <c r="F137" s="41">
        <v>0</v>
      </c>
      <c r="G137" s="41">
        <v>0</v>
      </c>
    </row>
    <row r="138" spans="1:10" ht="15.75" x14ac:dyDescent="0.25">
      <c r="A138" s="41"/>
      <c r="B138" s="41">
        <v>0</v>
      </c>
      <c r="C138" s="41">
        <v>0</v>
      </c>
      <c r="D138" s="41">
        <v>0</v>
      </c>
      <c r="E138" s="41">
        <v>0</v>
      </c>
      <c r="F138" s="41">
        <v>0</v>
      </c>
      <c r="G138" s="41">
        <v>0</v>
      </c>
    </row>
    <row r="139" spans="1:10" ht="15.75" x14ac:dyDescent="0.25">
      <c r="A139" s="41"/>
      <c r="B139" s="41">
        <v>0</v>
      </c>
      <c r="C139" s="41">
        <v>0</v>
      </c>
      <c r="D139" s="41">
        <v>0</v>
      </c>
      <c r="E139" s="41">
        <v>0</v>
      </c>
      <c r="F139" s="41">
        <v>0</v>
      </c>
      <c r="G139" s="41">
        <v>0</v>
      </c>
    </row>
    <row r="140" spans="1:10" ht="15.75" x14ac:dyDescent="0.25">
      <c r="A140" s="41"/>
      <c r="B140" s="41">
        <v>0</v>
      </c>
      <c r="C140" s="41">
        <v>0</v>
      </c>
      <c r="D140" s="41">
        <v>0</v>
      </c>
      <c r="E140" s="41">
        <v>0</v>
      </c>
      <c r="F140" s="41">
        <v>0</v>
      </c>
      <c r="G140" s="41">
        <v>0</v>
      </c>
    </row>
    <row r="141" spans="1:10" ht="15.75" x14ac:dyDescent="0.25">
      <c r="A141" s="41"/>
      <c r="B141" s="41">
        <v>0</v>
      </c>
      <c r="C141" s="41">
        <v>0</v>
      </c>
      <c r="D141" s="41">
        <v>0</v>
      </c>
      <c r="E141" s="41">
        <v>0</v>
      </c>
      <c r="F141" s="41">
        <v>0</v>
      </c>
      <c r="G141" s="41">
        <v>0</v>
      </c>
    </row>
    <row r="144" spans="1:10" ht="24.6" customHeight="1" x14ac:dyDescent="0.35">
      <c r="A144" s="5" t="s">
        <v>49</v>
      </c>
      <c r="B144" s="5"/>
      <c r="C144" s="5"/>
      <c r="D144" s="5"/>
      <c r="E144" s="5"/>
      <c r="F144" s="5"/>
      <c r="G144" s="5"/>
      <c r="H144" s="5"/>
      <c r="I144" s="5"/>
      <c r="J144" s="5"/>
    </row>
    <row r="145" spans="1:10" ht="15.75" x14ac:dyDescent="0.25">
      <c r="A145" s="6"/>
      <c r="B145" s="6"/>
      <c r="C145" s="6"/>
      <c r="D145" s="6"/>
      <c r="E145" s="6"/>
      <c r="F145" s="6"/>
      <c r="G145" s="6"/>
      <c r="H145" s="6"/>
      <c r="I145" s="6"/>
      <c r="J145" s="6"/>
    </row>
    <row r="147" spans="1:10" ht="15.6" customHeight="1" x14ac:dyDescent="0.25">
      <c r="A147" s="22" t="s">
        <v>44</v>
      </c>
      <c r="B147" s="22"/>
      <c r="C147" s="40">
        <v>1</v>
      </c>
    </row>
    <row r="148" spans="1:10" ht="15.6" customHeight="1" x14ac:dyDescent="0.25">
      <c r="A148" s="22" t="s">
        <v>45</v>
      </c>
      <c r="B148" s="22"/>
    </row>
    <row r="149" spans="1:10" ht="15.75" x14ac:dyDescent="0.25">
      <c r="A149" s="41"/>
      <c r="B149" s="41">
        <v>4.1650000000000001E-10</v>
      </c>
      <c r="C149" s="41">
        <v>8.8853000000000003E-10</v>
      </c>
      <c r="D149" s="41">
        <v>1.8062E-9</v>
      </c>
      <c r="E149" s="41">
        <v>-3.5941999999999999E-9</v>
      </c>
      <c r="F149" s="41">
        <v>-1.4044E-9</v>
      </c>
      <c r="G149" s="41">
        <v>2.7779000000000001E-9</v>
      </c>
    </row>
    <row r="150" spans="1:10" ht="15.75" x14ac:dyDescent="0.25">
      <c r="A150" s="41"/>
      <c r="B150" s="41">
        <v>-2.9820999999999999E-9</v>
      </c>
      <c r="C150" s="41">
        <v>-6.0157999999999998E-9</v>
      </c>
      <c r="D150" s="41">
        <v>-8.4322999999999993E-8</v>
      </c>
      <c r="E150" s="41">
        <v>-1.0222E-8</v>
      </c>
      <c r="F150" s="41">
        <v>8.5907000000000001E-10</v>
      </c>
      <c r="G150" s="41">
        <v>-2.9990000000000001E-9</v>
      </c>
    </row>
    <row r="151" spans="1:10" ht="15.75" x14ac:dyDescent="0.25">
      <c r="A151" s="41"/>
      <c r="B151" s="41">
        <v>2.4171999999999999E-6</v>
      </c>
      <c r="C151" s="41">
        <v>1.4388000000000001E-4</v>
      </c>
      <c r="D151" s="41">
        <v>1.3558999999999999E-3</v>
      </c>
      <c r="E151" s="41">
        <v>2.1830999999999999E-4</v>
      </c>
      <c r="F151" s="41">
        <v>-1.1444E-6</v>
      </c>
      <c r="G151" s="41">
        <v>3.2843999999999998E-6</v>
      </c>
    </row>
    <row r="152" spans="1:10" ht="15.75" x14ac:dyDescent="0.25">
      <c r="A152" s="41"/>
      <c r="B152" s="41">
        <v>-6.6033000000000001E-9</v>
      </c>
      <c r="C152" s="41">
        <v>-8.8598999999999998E-8</v>
      </c>
      <c r="D152" s="41">
        <v>-8.3427999999999998E-7</v>
      </c>
      <c r="E152" s="41">
        <v>-1.2711999999999999E-7</v>
      </c>
      <c r="F152" s="41">
        <v>1.7937999999999999E-9</v>
      </c>
      <c r="G152" s="41">
        <v>-2.8899000000000001E-9</v>
      </c>
    </row>
    <row r="153" spans="1:10" ht="15.75" x14ac:dyDescent="0.25">
      <c r="A153" s="41"/>
      <c r="B153" s="41">
        <v>-1.6021000000000001E-10</v>
      </c>
      <c r="C153" s="41">
        <v>2.2669000000000001E-9</v>
      </c>
      <c r="D153" s="41">
        <v>2.5002999999999999E-8</v>
      </c>
      <c r="E153" s="41">
        <v>5.8774000000000004E-9</v>
      </c>
      <c r="F153" s="41">
        <v>6.7865000000000003E-10</v>
      </c>
      <c r="G153" s="41">
        <v>-1.3203000000000001E-9</v>
      </c>
    </row>
    <row r="154" spans="1:10" ht="15.75" x14ac:dyDescent="0.25">
      <c r="A154" s="41"/>
      <c r="B154" s="41">
        <v>1.2961999999999999E-10</v>
      </c>
      <c r="C154" s="41">
        <v>-3.8964000000000001E-10</v>
      </c>
      <c r="D154" s="41">
        <v>-1.8062E-9</v>
      </c>
      <c r="E154" s="41">
        <v>-1.0051E-9</v>
      </c>
      <c r="F154" s="41">
        <v>1.3553E-10</v>
      </c>
      <c r="G154" s="41">
        <v>-1.3126E-8</v>
      </c>
    </row>
    <row r="156" spans="1:10" ht="15.6" customHeight="1" x14ac:dyDescent="0.25">
      <c r="A156" s="22" t="s">
        <v>44</v>
      </c>
      <c r="B156" s="22"/>
      <c r="C156" s="40">
        <v>2</v>
      </c>
    </row>
    <row r="157" spans="1:10" ht="15.6" customHeight="1" x14ac:dyDescent="0.25">
      <c r="A157" s="22" t="s">
        <v>45</v>
      </c>
      <c r="B157" s="22"/>
    </row>
    <row r="158" spans="1:10" ht="15.75" x14ac:dyDescent="0.25">
      <c r="A158" s="41"/>
      <c r="B158" s="41">
        <v>9.6377000000000001E-7</v>
      </c>
      <c r="C158" s="41">
        <v>4.5563000000000002E-8</v>
      </c>
      <c r="D158" s="41">
        <v>3.4959000000000002E-8</v>
      </c>
      <c r="E158" s="41">
        <v>7.5277999999999994E-8</v>
      </c>
      <c r="F158" s="41">
        <v>-4.7254000000000002E-7</v>
      </c>
      <c r="G158" s="41">
        <v>-4.0256000000000003E-7</v>
      </c>
    </row>
    <row r="159" spans="1:10" ht="15.75" x14ac:dyDescent="0.25">
      <c r="A159" s="41"/>
      <c r="B159" s="41">
        <v>-6.9472000000000002E-8</v>
      </c>
      <c r="C159" s="41">
        <v>1.4298000000000001E-6</v>
      </c>
      <c r="D159" s="41">
        <v>-4.3583999999999996E-6</v>
      </c>
      <c r="E159" s="41">
        <v>2.4688E-6</v>
      </c>
      <c r="F159" s="41">
        <v>8.2371E-9</v>
      </c>
      <c r="G159" s="41">
        <v>-6.1758000000000003E-8</v>
      </c>
    </row>
    <row r="160" spans="1:10" ht="15.75" x14ac:dyDescent="0.25">
      <c r="A160" s="41"/>
      <c r="B160" s="41">
        <v>3.0941000000000001E-5</v>
      </c>
      <c r="C160" s="41">
        <v>1.8393999999999999E-3</v>
      </c>
      <c r="D160" s="41">
        <v>1.7257000000000002E-2</v>
      </c>
      <c r="E160" s="41">
        <v>2.7894999999999999E-3</v>
      </c>
      <c r="F160" s="41">
        <v>-1.4623999999999999E-5</v>
      </c>
      <c r="G160" s="41">
        <v>4.2008999999999997E-5</v>
      </c>
    </row>
    <row r="161" spans="1:10" ht="15.75" x14ac:dyDescent="0.25">
      <c r="A161" s="41"/>
      <c r="B161" s="41">
        <v>-1.4952999999999999E-7</v>
      </c>
      <c r="C161" s="41">
        <v>1.4126E-6</v>
      </c>
      <c r="D161" s="41">
        <v>-1.6336000000000001E-5</v>
      </c>
      <c r="E161" s="41">
        <v>2.6042E-6</v>
      </c>
      <c r="F161" s="41">
        <v>2.3076000000000001E-8</v>
      </c>
      <c r="G161" s="41">
        <v>-7.9340999999999996E-8</v>
      </c>
    </row>
    <row r="162" spans="1:10" ht="15.75" x14ac:dyDescent="0.25">
      <c r="A162" s="41"/>
      <c r="B162" s="41">
        <v>-4.7932000000000003E-7</v>
      </c>
      <c r="C162" s="41">
        <v>1.1828E-8</v>
      </c>
      <c r="D162" s="41">
        <v>3.0449E-7</v>
      </c>
      <c r="E162" s="41">
        <v>1.5702000000000001E-8</v>
      </c>
      <c r="F162" s="41">
        <v>2.3482000000000001E-7</v>
      </c>
      <c r="G162" s="41">
        <v>1.9989E-7</v>
      </c>
    </row>
    <row r="163" spans="1:10" ht="15.75" x14ac:dyDescent="0.25">
      <c r="A163" s="41"/>
      <c r="B163" s="41">
        <v>3.8361000000000002E-8</v>
      </c>
      <c r="C163" s="41">
        <v>-8.8270999999999997E-8</v>
      </c>
      <c r="D163" s="41">
        <v>-5.4535999999999999E-8</v>
      </c>
      <c r="E163" s="41">
        <v>9.0601000000000005E-8</v>
      </c>
      <c r="F163" s="41">
        <v>-2.6604999999999999E-8</v>
      </c>
      <c r="G163" s="41">
        <v>-2.1576000000000001E-9</v>
      </c>
    </row>
    <row r="166" spans="1:10" ht="24.6" customHeight="1" x14ac:dyDescent="0.35">
      <c r="A166" s="5" t="s">
        <v>50</v>
      </c>
      <c r="B166" s="5"/>
      <c r="C166" s="5"/>
      <c r="D166" s="5"/>
      <c r="E166" s="5"/>
      <c r="F166" s="5"/>
      <c r="G166" s="5"/>
      <c r="H166" s="5"/>
      <c r="I166" s="5"/>
      <c r="J166" s="5"/>
    </row>
    <row r="167" spans="1:10" ht="15.75" x14ac:dyDescent="0.25">
      <c r="A167" s="6"/>
      <c r="B167" s="6"/>
      <c r="C167" s="6"/>
      <c r="D167" s="6"/>
      <c r="E167" s="6"/>
      <c r="F167" s="6"/>
      <c r="G167" s="6"/>
      <c r="H167" s="6"/>
      <c r="I167" s="6"/>
      <c r="J167" s="6"/>
    </row>
    <row r="169" spans="1:10" ht="15.6" customHeight="1" x14ac:dyDescent="0.25">
      <c r="A169" s="22" t="s">
        <v>44</v>
      </c>
      <c r="B169" s="22"/>
      <c r="C169" s="40">
        <v>1</v>
      </c>
    </row>
    <row r="170" spans="1:10" ht="15.6" customHeight="1" x14ac:dyDescent="0.25">
      <c r="A170" s="22" t="s">
        <v>45</v>
      </c>
      <c r="B170" s="22"/>
    </row>
    <row r="171" spans="1:10" ht="15.75" x14ac:dyDescent="0.25">
      <c r="A171" s="41"/>
      <c r="B171" s="41">
        <v>913.14</v>
      </c>
      <c r="C171" s="41">
        <v>-4.3333999999999998E-2</v>
      </c>
      <c r="D171" s="41">
        <v>-8.8012999999999994E-2</v>
      </c>
      <c r="E171" s="41">
        <v>-5.7034000000000001E-2</v>
      </c>
      <c r="F171" s="41">
        <v>-455.49</v>
      </c>
      <c r="G171" s="41">
        <v>-76.623000000000005</v>
      </c>
    </row>
    <row r="172" spans="1:10" ht="15.75" x14ac:dyDescent="0.25">
      <c r="A172" s="41"/>
      <c r="B172" s="41">
        <v>-4.4982000000000001E-2</v>
      </c>
      <c r="C172" s="41">
        <v>1632.8</v>
      </c>
      <c r="D172" s="41">
        <v>40.902000000000001</v>
      </c>
      <c r="E172" s="41">
        <v>2543.8000000000002</v>
      </c>
      <c r="F172" s="41">
        <v>2.6473E-2</v>
      </c>
      <c r="G172" s="41">
        <v>-0.36021999999999998</v>
      </c>
    </row>
    <row r="173" spans="1:10" ht="15.75" x14ac:dyDescent="0.25">
      <c r="A173" s="41"/>
      <c r="B173" s="41">
        <v>-8.2308999999999993E-2</v>
      </c>
      <c r="C173" s="41">
        <v>41.612000000000002</v>
      </c>
      <c r="D173" s="41">
        <v>698.34</v>
      </c>
      <c r="E173" s="41">
        <v>78.257000000000005</v>
      </c>
      <c r="F173" s="41">
        <v>7.3400999999999994E-2</v>
      </c>
      <c r="G173" s="41">
        <v>2.5062000000000001E-2</v>
      </c>
    </row>
    <row r="174" spans="1:10" ht="15.75" x14ac:dyDescent="0.25">
      <c r="A174" s="41"/>
      <c r="B174" s="41">
        <v>-6.4064999999999997E-2</v>
      </c>
      <c r="C174" s="41">
        <v>2543.5</v>
      </c>
      <c r="D174" s="41">
        <v>77.259</v>
      </c>
      <c r="E174" s="41">
        <v>4862.5</v>
      </c>
      <c r="F174" s="41">
        <v>2.1394E-2</v>
      </c>
      <c r="G174" s="41">
        <v>-0.56120000000000003</v>
      </c>
    </row>
    <row r="175" spans="1:10" ht="15.75" x14ac:dyDescent="0.25">
      <c r="A175" s="41"/>
      <c r="B175" s="41">
        <v>-455.45</v>
      </c>
      <c r="C175" s="41">
        <v>2.1656000000000002E-2</v>
      </c>
      <c r="D175" s="41">
        <v>7.8627000000000002E-2</v>
      </c>
      <c r="E175" s="41">
        <v>1.2054E-2</v>
      </c>
      <c r="F175" s="41">
        <v>227.23</v>
      </c>
      <c r="G175" s="41">
        <v>38.975000000000001</v>
      </c>
    </row>
    <row r="176" spans="1:10" ht="15.75" x14ac:dyDescent="0.25">
      <c r="A176" s="41"/>
      <c r="B176" s="41">
        <v>-75.614999999999995</v>
      </c>
      <c r="C176" s="41">
        <v>-0.3669</v>
      </c>
      <c r="D176" s="41">
        <v>5.1962000000000001E-2</v>
      </c>
      <c r="E176" s="41">
        <v>-0.60021999999999998</v>
      </c>
      <c r="F176" s="41">
        <v>38.442</v>
      </c>
      <c r="G176" s="41">
        <v>3551.4</v>
      </c>
    </row>
    <row r="178" spans="1:10" ht="15.6" customHeight="1" x14ac:dyDescent="0.25">
      <c r="A178" s="22" t="s">
        <v>44</v>
      </c>
      <c r="B178" s="22"/>
      <c r="C178" s="40">
        <v>2</v>
      </c>
    </row>
    <row r="179" spans="1:10" ht="15.6" customHeight="1" x14ac:dyDescent="0.25">
      <c r="A179" s="22" t="s">
        <v>45</v>
      </c>
      <c r="B179" s="22"/>
    </row>
    <row r="180" spans="1:10" ht="15.75" x14ac:dyDescent="0.25">
      <c r="A180" s="41"/>
      <c r="B180" s="41">
        <v>913.24</v>
      </c>
      <c r="C180" s="41">
        <v>-4.3468E-2</v>
      </c>
      <c r="D180" s="41">
        <v>-8.8041999999999995E-2</v>
      </c>
      <c r="E180" s="41">
        <v>-5.7117000000000001E-2</v>
      </c>
      <c r="F180" s="41">
        <v>-455.54</v>
      </c>
      <c r="G180" s="41">
        <v>-76.632000000000005</v>
      </c>
    </row>
    <row r="181" spans="1:10" ht="15.75" x14ac:dyDescent="0.25">
      <c r="A181" s="41"/>
      <c r="B181" s="41">
        <v>-4.4948000000000002E-2</v>
      </c>
      <c r="C181" s="41">
        <v>1632.9</v>
      </c>
      <c r="D181" s="41">
        <v>40.902999999999999</v>
      </c>
      <c r="E181" s="41">
        <v>2544</v>
      </c>
      <c r="F181" s="41">
        <v>2.6488999999999999E-2</v>
      </c>
      <c r="G181" s="41">
        <v>-0.36052000000000001</v>
      </c>
    </row>
    <row r="182" spans="1:10" ht="15.75" x14ac:dyDescent="0.25">
      <c r="A182" s="41"/>
      <c r="B182" s="41">
        <v>-8.1936999999999996E-2</v>
      </c>
      <c r="C182" s="41">
        <v>41.627000000000002</v>
      </c>
      <c r="D182" s="41">
        <v>698.47</v>
      </c>
      <c r="E182" s="41">
        <v>78.278999999999996</v>
      </c>
      <c r="F182" s="41">
        <v>7.3261000000000007E-2</v>
      </c>
      <c r="G182" s="41">
        <v>2.5186E-2</v>
      </c>
    </row>
    <row r="183" spans="1:10" ht="15.75" x14ac:dyDescent="0.25">
      <c r="A183" s="41"/>
      <c r="B183" s="41">
        <v>-6.4129000000000005E-2</v>
      </c>
      <c r="C183" s="41">
        <v>2543.6999999999998</v>
      </c>
      <c r="D183" s="41">
        <v>77.260000000000005</v>
      </c>
      <c r="E183" s="41">
        <v>4862.7</v>
      </c>
      <c r="F183" s="41">
        <v>2.1357000000000001E-2</v>
      </c>
      <c r="G183" s="41">
        <v>-0.56140000000000001</v>
      </c>
    </row>
    <row r="184" spans="1:10" ht="15.75" x14ac:dyDescent="0.25">
      <c r="A184" s="41"/>
      <c r="B184" s="41">
        <v>-455.5</v>
      </c>
      <c r="C184" s="41">
        <v>2.1791000000000001E-2</v>
      </c>
      <c r="D184" s="41">
        <v>7.8590999999999994E-2</v>
      </c>
      <c r="E184" s="41">
        <v>1.2104999999999999E-2</v>
      </c>
      <c r="F184" s="41">
        <v>227.26</v>
      </c>
      <c r="G184" s="41">
        <v>38.979999999999997</v>
      </c>
    </row>
    <row r="185" spans="1:10" ht="15.75" x14ac:dyDescent="0.25">
      <c r="A185" s="41"/>
      <c r="B185" s="41">
        <v>-75.623000000000005</v>
      </c>
      <c r="C185" s="41">
        <v>-0.36677999999999999</v>
      </c>
      <c r="D185" s="41">
        <v>5.1958999999999998E-2</v>
      </c>
      <c r="E185" s="41">
        <v>-0.59970000000000001</v>
      </c>
      <c r="F185" s="41">
        <v>38.445999999999998</v>
      </c>
      <c r="G185" s="41">
        <v>3551.7</v>
      </c>
    </row>
    <row r="188" spans="1:10" ht="24.6" customHeight="1" x14ac:dyDescent="0.35">
      <c r="A188" s="5" t="s">
        <v>51</v>
      </c>
      <c r="B188" s="5"/>
      <c r="C188" s="5"/>
      <c r="D188" s="5"/>
      <c r="E188" s="5"/>
      <c r="F188" s="5"/>
      <c r="G188" s="5"/>
      <c r="H188" s="5"/>
      <c r="I188" s="5"/>
      <c r="J188" s="5"/>
    </row>
    <row r="189" spans="1:10" ht="15.6" customHeight="1" x14ac:dyDescent="0.25">
      <c r="A189" s="6" t="s">
        <v>52</v>
      </c>
      <c r="B189" s="6"/>
      <c r="C189" s="6"/>
      <c r="D189" s="6"/>
      <c r="E189" s="6"/>
      <c r="F189" s="6"/>
      <c r="G189" s="6"/>
      <c r="H189" s="6"/>
      <c r="I189" s="6"/>
      <c r="J189" s="6"/>
    </row>
    <row r="191" spans="1:10" ht="15.6" customHeight="1" x14ac:dyDescent="0.25">
      <c r="A191" s="22" t="s">
        <v>44</v>
      </c>
      <c r="B191" s="22"/>
      <c r="C191" s="40">
        <v>1</v>
      </c>
    </row>
    <row r="192" spans="1:10" ht="15.75" x14ac:dyDescent="0.25">
      <c r="A192" s="39" t="s">
        <v>45</v>
      </c>
      <c r="B192" s="40" t="s">
        <v>53</v>
      </c>
      <c r="C192" s="40" t="s">
        <v>54</v>
      </c>
      <c r="E192" s="40" t="s">
        <v>55</v>
      </c>
    </row>
    <row r="193" spans="1:10" ht="14.45" customHeight="1" x14ac:dyDescent="0.25">
      <c r="B193" s="41">
        <v>-1.1735244764990199E-3</v>
      </c>
      <c r="C193" s="41">
        <v>6.7237998975906699</v>
      </c>
      <c r="E193" s="42" t="str">
        <f t="shared" ref="E193:E198" si="0">COMPLEX(B193,C193)</f>
        <v>-0.00117352447649902+6.72379989759067i</v>
      </c>
      <c r="G193" s="139" t="s">
        <v>56</v>
      </c>
      <c r="H193" s="139"/>
      <c r="I193" s="139"/>
      <c r="J193" s="139"/>
    </row>
    <row r="194" spans="1:10" ht="15.75" x14ac:dyDescent="0.25">
      <c r="B194" s="41">
        <v>-3.6013123602844901E-5</v>
      </c>
      <c r="C194" s="41">
        <v>0.20633999685726201</v>
      </c>
      <c r="E194" s="42" t="str">
        <f t="shared" si="0"/>
        <v>-0.0000360131236028449+0.206339996857262i</v>
      </c>
      <c r="G194" s="139"/>
      <c r="H194" s="139"/>
      <c r="I194" s="139"/>
      <c r="J194" s="139"/>
    </row>
    <row r="195" spans="1:10" ht="15.75" x14ac:dyDescent="0.25">
      <c r="B195" s="41">
        <v>-3449.9461925188398</v>
      </c>
      <c r="C195" s="41">
        <v>19.268334769356901</v>
      </c>
      <c r="E195" s="42" t="str">
        <f t="shared" si="0"/>
        <v>-3449.94619251884+19.2683347693569i</v>
      </c>
      <c r="G195" s="139"/>
      <c r="H195" s="139"/>
      <c r="I195" s="139"/>
      <c r="J195" s="139"/>
    </row>
    <row r="196" spans="1:10" ht="15.75" customHeight="1" x14ac:dyDescent="0.25">
      <c r="B196" s="41">
        <v>2.1013999999999999</v>
      </c>
      <c r="C196" s="41">
        <v>0</v>
      </c>
      <c r="E196" s="42" t="str">
        <f t="shared" si="0"/>
        <v>2.1014</v>
      </c>
    </row>
    <row r="197" spans="1:10" ht="15.75" x14ac:dyDescent="0.25">
      <c r="B197" s="41">
        <v>-3.34519954144722</v>
      </c>
      <c r="C197" s="41">
        <v>1.75154254409917E-3</v>
      </c>
      <c r="E197" s="42" t="str">
        <f t="shared" si="0"/>
        <v>-3.34519954144722+0.00175154254409917i</v>
      </c>
    </row>
    <row r="198" spans="1:10" ht="15.75" x14ac:dyDescent="0.25">
      <c r="B198" s="41">
        <v>4.0918346838009802E-3</v>
      </c>
      <c r="C198" s="41">
        <v>-0.215061077112806</v>
      </c>
      <c r="E198" s="42" t="str">
        <f t="shared" si="0"/>
        <v>0.00409183468380098-0.215061077112806i</v>
      </c>
    </row>
    <row r="201" spans="1:10" ht="15.6" customHeight="1" x14ac:dyDescent="0.25">
      <c r="A201" s="22" t="s">
        <v>44</v>
      </c>
      <c r="B201" s="22"/>
      <c r="C201" s="40">
        <v>2</v>
      </c>
    </row>
    <row r="202" spans="1:10" ht="15.75" x14ac:dyDescent="0.25">
      <c r="A202" s="39" t="s">
        <v>45</v>
      </c>
      <c r="B202" s="40" t="s">
        <v>53</v>
      </c>
      <c r="C202" s="40" t="s">
        <v>54</v>
      </c>
      <c r="E202" s="40" t="s">
        <v>55</v>
      </c>
    </row>
    <row r="203" spans="1:10" ht="14.45" customHeight="1" x14ac:dyDescent="0.25">
      <c r="B203" s="41">
        <v>1.22464679914735E-16</v>
      </c>
      <c r="C203" s="41">
        <v>2</v>
      </c>
      <c r="E203" s="42" t="str">
        <f t="shared" ref="E203:E208" si="1">COMPLEX(B203,C203)</f>
        <v>1.22464679914735E-16+2i</v>
      </c>
      <c r="G203" s="139" t="s">
        <v>56</v>
      </c>
      <c r="H203" s="139"/>
      <c r="I203" s="139"/>
      <c r="J203" s="139"/>
    </row>
    <row r="204" spans="1:10" ht="15.75" x14ac:dyDescent="0.25">
      <c r="B204" s="41">
        <v>2.37385535546723E-15</v>
      </c>
      <c r="C204" s="41">
        <v>38.768000000000001</v>
      </c>
      <c r="E204" s="42" t="str">
        <f t="shared" si="1"/>
        <v>2.37385535546723E-15+38.768i</v>
      </c>
      <c r="G204" s="139"/>
      <c r="H204" s="139"/>
      <c r="I204" s="139"/>
      <c r="J204" s="139"/>
    </row>
    <row r="205" spans="1:10" ht="15.75" x14ac:dyDescent="0.25">
      <c r="B205" s="41">
        <v>-0.87110431314534198</v>
      </c>
      <c r="C205" s="41">
        <v>6.6897323999184103E-3</v>
      </c>
      <c r="E205" s="42" t="str">
        <f t="shared" si="1"/>
        <v>-0.871104313145342+0.00668973239991841i</v>
      </c>
      <c r="G205" s="139"/>
      <c r="H205" s="139"/>
      <c r="I205" s="139"/>
      <c r="J205" s="139"/>
    </row>
    <row r="206" spans="1:10" ht="15.75" x14ac:dyDescent="0.25">
      <c r="B206" s="41">
        <v>3418.6</v>
      </c>
      <c r="C206" s="41">
        <v>0</v>
      </c>
      <c r="E206" s="42" t="str">
        <f t="shared" si="1"/>
        <v>3418.6</v>
      </c>
    </row>
    <row r="207" spans="1:10" ht="15.75" x14ac:dyDescent="0.25">
      <c r="B207" s="41">
        <v>-3.2411916570990398</v>
      </c>
      <c r="C207" s="41">
        <v>7.3540432132181404E-3</v>
      </c>
      <c r="E207" s="42" t="str">
        <f t="shared" si="1"/>
        <v>-3.24119165709904+0.00735404321321814i</v>
      </c>
    </row>
    <row r="208" spans="1:10" ht="15.75" x14ac:dyDescent="0.25">
      <c r="B208" s="41">
        <v>6.7313721891175696E-2</v>
      </c>
      <c r="C208" s="41">
        <v>-19.283882515272801</v>
      </c>
      <c r="E208" s="42" t="str">
        <f t="shared" si="1"/>
        <v>0.0673137218911757-19.2838825152728i</v>
      </c>
    </row>
  </sheetData>
  <mergeCells count="76">
    <mergeCell ref="A191:B191"/>
    <mergeCell ref="G193:J195"/>
    <mergeCell ref="A201:B201"/>
    <mergeCell ref="G203:J205"/>
    <mergeCell ref="A170:B170"/>
    <mergeCell ref="A178:B178"/>
    <mergeCell ref="A179:B179"/>
    <mergeCell ref="A188:J188"/>
    <mergeCell ref="A189:J189"/>
    <mergeCell ref="A156:B156"/>
    <mergeCell ref="A157:B157"/>
    <mergeCell ref="A166:J166"/>
    <mergeCell ref="A167:J167"/>
    <mergeCell ref="A169:B169"/>
    <mergeCell ref="A135:B135"/>
    <mergeCell ref="A144:J144"/>
    <mergeCell ref="A145:J145"/>
    <mergeCell ref="A147:B147"/>
    <mergeCell ref="A148:B148"/>
    <mergeCell ref="A122:J122"/>
    <mergeCell ref="A123:J123"/>
    <mergeCell ref="A125:B125"/>
    <mergeCell ref="A126:B126"/>
    <mergeCell ref="A134:B134"/>
    <mergeCell ref="A101:J101"/>
    <mergeCell ref="A103:B103"/>
    <mergeCell ref="A104:B104"/>
    <mergeCell ref="A112:B112"/>
    <mergeCell ref="A113:B113"/>
    <mergeCell ref="A81:B81"/>
    <mergeCell ref="A82:B82"/>
    <mergeCell ref="A90:B90"/>
    <mergeCell ref="A91:B91"/>
    <mergeCell ref="A100:J100"/>
    <mergeCell ref="A60:B60"/>
    <mergeCell ref="A68:B68"/>
    <mergeCell ref="A69:B69"/>
    <mergeCell ref="A78:J78"/>
    <mergeCell ref="A79:J79"/>
    <mergeCell ref="A52:J52"/>
    <mergeCell ref="A53:J53"/>
    <mergeCell ref="A56:J56"/>
    <mergeCell ref="A57:J57"/>
    <mergeCell ref="A59:B59"/>
    <mergeCell ref="A47:C47"/>
    <mergeCell ref="D47:E47"/>
    <mergeCell ref="L47:N47"/>
    <mergeCell ref="A48:C48"/>
    <mergeCell ref="D48:E48"/>
    <mergeCell ref="L48:N48"/>
    <mergeCell ref="A45:C45"/>
    <mergeCell ref="D45:E45"/>
    <mergeCell ref="L45:N45"/>
    <mergeCell ref="A46:C46"/>
    <mergeCell ref="D46:E46"/>
    <mergeCell ref="L46:N46"/>
    <mergeCell ref="A41:J41"/>
    <mergeCell ref="A42:J42"/>
    <mergeCell ref="A44:C44"/>
    <mergeCell ref="D44:E44"/>
    <mergeCell ref="F44:G44"/>
    <mergeCell ref="D21:J22"/>
    <mergeCell ref="A26:J26"/>
    <mergeCell ref="A27:J27"/>
    <mergeCell ref="D31:J35"/>
    <mergeCell ref="D36:J37"/>
    <mergeCell ref="A7:J7"/>
    <mergeCell ref="A8:J8"/>
    <mergeCell ref="A11:J11"/>
    <mergeCell ref="A12:J12"/>
    <mergeCell ref="D16:J20"/>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5" zoomScale="90" zoomScaleNormal="90" zoomScalePageLayoutView="179" workbookViewId="0">
      <selection activeCell="I82" sqref="I82"/>
    </sheetView>
  </sheetViews>
  <sheetFormatPr defaultRowHeight="15" x14ac:dyDescent="0.25"/>
  <cols>
    <col min="1" max="18" width="6.625"/>
    <col min="19"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57</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72.400000000000006" customHeight="1" x14ac:dyDescent="0.25">
      <c r="A8" s="138" t="s">
        <v>58</v>
      </c>
      <c r="B8" s="138"/>
      <c r="C8" s="138"/>
      <c r="D8" s="138"/>
      <c r="E8" s="138"/>
      <c r="F8" s="138"/>
      <c r="G8" s="138"/>
      <c r="H8" s="138"/>
      <c r="I8" s="138"/>
      <c r="J8" s="138"/>
    </row>
    <row r="9" spans="1:10" ht="15.75" x14ac:dyDescent="0.25"/>
    <row r="11" spans="1:10" ht="24.6" customHeight="1" x14ac:dyDescent="0.35">
      <c r="A11" s="5" t="s">
        <v>59</v>
      </c>
      <c r="B11" s="5"/>
      <c r="C11" s="5"/>
      <c r="D11" s="5"/>
      <c r="E11" s="5"/>
      <c r="F11" s="5"/>
      <c r="G11" s="5"/>
      <c r="H11" s="5"/>
      <c r="I11" s="5"/>
      <c r="J11" s="5"/>
    </row>
    <row r="12" spans="1:10" ht="15.75" x14ac:dyDescent="0.25">
      <c r="A12" s="32" t="s">
        <v>13</v>
      </c>
      <c r="B12" s="32" t="s">
        <v>14</v>
      </c>
    </row>
    <row r="13" spans="1:10" ht="16.5" thickBot="1" x14ac:dyDescent="0.3">
      <c r="A13" s="33" t="s">
        <v>15</v>
      </c>
      <c r="B13" s="33" t="s">
        <v>16</v>
      </c>
    </row>
    <row r="14" spans="1:10" ht="14.45" customHeight="1" thickTop="1" x14ac:dyDescent="0.25">
      <c r="A14" s="34">
        <v>1</v>
      </c>
      <c r="B14" s="35">
        <v>1E-3</v>
      </c>
      <c r="D14" s="139" t="s">
        <v>60</v>
      </c>
      <c r="E14" s="139"/>
      <c r="F14" s="139"/>
      <c r="G14" s="139"/>
      <c r="H14" s="139"/>
      <c r="I14" s="139"/>
      <c r="J14" s="139"/>
    </row>
    <row r="15" spans="1:10" ht="15.75" x14ac:dyDescent="0.25">
      <c r="A15" s="34">
        <v>2</v>
      </c>
      <c r="B15" s="35">
        <v>0.159</v>
      </c>
      <c r="D15" s="139"/>
      <c r="E15" s="139"/>
      <c r="F15" s="139"/>
      <c r="G15" s="139"/>
      <c r="H15" s="139"/>
      <c r="I15" s="139"/>
      <c r="J15" s="139"/>
    </row>
    <row r="16" spans="1:10" ht="15.75" x14ac:dyDescent="0.25">
      <c r="A16" s="34">
        <v>3</v>
      </c>
      <c r="B16" s="35">
        <v>0.317</v>
      </c>
      <c r="D16" s="139"/>
      <c r="E16" s="139"/>
      <c r="F16" s="139"/>
      <c r="G16" s="139"/>
      <c r="H16" s="139"/>
      <c r="I16" s="139"/>
      <c r="J16" s="139"/>
    </row>
    <row r="17" spans="1:10" ht="15.75" x14ac:dyDescent="0.25">
      <c r="A17" s="34">
        <v>4</v>
      </c>
      <c r="B17" s="35">
        <v>0.47499999999999998</v>
      </c>
      <c r="D17" s="139"/>
      <c r="E17" s="139"/>
      <c r="F17" s="139"/>
      <c r="G17" s="139"/>
      <c r="H17" s="139"/>
      <c r="I17" s="139"/>
      <c r="J17" s="139"/>
    </row>
    <row r="18" spans="1:10" ht="15.75" x14ac:dyDescent="0.25">
      <c r="A18" s="34">
        <v>5</v>
      </c>
      <c r="B18" s="35">
        <v>0.63200000000000001</v>
      </c>
      <c r="D18" s="139"/>
      <c r="E18" s="139"/>
      <c r="F18" s="139"/>
      <c r="G18" s="139"/>
      <c r="H18" s="139"/>
      <c r="I18" s="139"/>
      <c r="J18" s="139"/>
    </row>
    <row r="19" spans="1:10" ht="15.75" x14ac:dyDescent="0.25">
      <c r="A19" s="34">
        <v>6</v>
      </c>
      <c r="B19" s="35">
        <v>0.79</v>
      </c>
    </row>
    <row r="20" spans="1:10" ht="15.75" x14ac:dyDescent="0.25">
      <c r="A20" s="34">
        <v>7</v>
      </c>
      <c r="B20" s="35">
        <v>0.94799999999999995</v>
      </c>
    </row>
    <row r="21" spans="1:10" ht="15.75" x14ac:dyDescent="0.25">
      <c r="A21" s="34">
        <v>8</v>
      </c>
      <c r="B21" s="35">
        <v>1.1060000000000001</v>
      </c>
    </row>
    <row r="22" spans="1:10" ht="15.75" x14ac:dyDescent="0.25">
      <c r="A22" s="34">
        <v>9</v>
      </c>
      <c r="B22" s="35">
        <v>1.264</v>
      </c>
    </row>
    <row r="23" spans="1:10" ht="15.75" x14ac:dyDescent="0.25">
      <c r="A23" s="34">
        <v>10</v>
      </c>
      <c r="B23" s="35">
        <v>1.4219999999999999</v>
      </c>
    </row>
    <row r="24" spans="1:10" ht="15.75" x14ac:dyDescent="0.25">
      <c r="A24" s="34">
        <v>11</v>
      </c>
      <c r="B24" s="35">
        <v>1.579</v>
      </c>
    </row>
    <row r="25" spans="1:10" ht="15.75" x14ac:dyDescent="0.25">
      <c r="A25" s="34">
        <v>12</v>
      </c>
      <c r="B25" s="35">
        <v>1.7370000000000001</v>
      </c>
    </row>
    <row r="26" spans="1:10" ht="15.75" x14ac:dyDescent="0.25">
      <c r="A26" s="34">
        <v>13</v>
      </c>
      <c r="B26" s="35">
        <v>1.895</v>
      </c>
    </row>
    <row r="27" spans="1:10" ht="15.75" x14ac:dyDescent="0.25">
      <c r="A27" s="34">
        <v>14</v>
      </c>
      <c r="B27" s="35">
        <v>2.0529999999999999</v>
      </c>
    </row>
    <row r="28" spans="1:10" ht="15.75" x14ac:dyDescent="0.25">
      <c r="A28" s="34">
        <v>15</v>
      </c>
      <c r="B28" s="35">
        <v>2.2109999999999999</v>
      </c>
    </row>
    <row r="29" spans="1:10" ht="15.75" x14ac:dyDescent="0.25">
      <c r="A29" s="34">
        <v>16</v>
      </c>
      <c r="B29" s="35">
        <v>2.3690000000000002</v>
      </c>
    </row>
    <row r="30" spans="1:10" ht="15.75" x14ac:dyDescent="0.25">
      <c r="A30" s="34">
        <v>17</v>
      </c>
      <c r="B30" s="35">
        <v>2.5259999999999998</v>
      </c>
    </row>
    <row r="31" spans="1:10" ht="15.75" x14ac:dyDescent="0.25">
      <c r="A31" s="34">
        <v>18</v>
      </c>
      <c r="B31" s="35">
        <v>2.6840000000000002</v>
      </c>
    </row>
    <row r="32" spans="1:10" ht="15.75" x14ac:dyDescent="0.25">
      <c r="A32" s="34">
        <v>19</v>
      </c>
      <c r="B32" s="35">
        <v>2.8420000000000001</v>
      </c>
    </row>
    <row r="33" spans="1:10" ht="15.75" x14ac:dyDescent="0.25">
      <c r="A33" s="34">
        <v>20</v>
      </c>
      <c r="B33" s="35">
        <v>3</v>
      </c>
    </row>
    <row r="36" spans="1:10" ht="24.6" customHeight="1" x14ac:dyDescent="0.35">
      <c r="A36" s="5" t="s">
        <v>61</v>
      </c>
      <c r="B36" s="5"/>
      <c r="C36" s="5"/>
      <c r="D36" s="5"/>
      <c r="E36" s="5"/>
      <c r="F36" s="5"/>
      <c r="G36" s="5"/>
      <c r="H36" s="5"/>
      <c r="I36" s="5"/>
      <c r="J36" s="5"/>
    </row>
    <row r="37" spans="1:10" ht="15.75" x14ac:dyDescent="0.25">
      <c r="A37" s="32" t="s">
        <v>13</v>
      </c>
      <c r="B37" s="32" t="s">
        <v>61</v>
      </c>
    </row>
    <row r="38" spans="1:10" ht="16.5" thickBot="1" x14ac:dyDescent="0.3">
      <c r="A38" s="33" t="s">
        <v>15</v>
      </c>
      <c r="B38" s="33" t="s">
        <v>62</v>
      </c>
    </row>
    <row r="39" spans="1:10" ht="14.45" customHeight="1" thickTop="1" x14ac:dyDescent="0.25">
      <c r="A39" s="34">
        <v>1</v>
      </c>
      <c r="B39" s="35">
        <v>0</v>
      </c>
      <c r="D39" s="139" t="s">
        <v>63</v>
      </c>
      <c r="E39" s="139"/>
      <c r="F39" s="139"/>
      <c r="G39" s="139"/>
      <c r="H39" s="139"/>
      <c r="I39" s="139"/>
      <c r="J39" s="139"/>
    </row>
    <row r="40" spans="1:10" ht="15.75" x14ac:dyDescent="0.25">
      <c r="A40" s="34">
        <v>2</v>
      </c>
      <c r="B40" s="35">
        <v>0.34910000000000002</v>
      </c>
      <c r="D40" s="139"/>
      <c r="E40" s="139"/>
      <c r="F40" s="139"/>
      <c r="G40" s="139"/>
      <c r="H40" s="139"/>
      <c r="I40" s="139"/>
      <c r="J40" s="139"/>
    </row>
    <row r="41" spans="1:10" ht="15.75" x14ac:dyDescent="0.25">
      <c r="A41" s="34">
        <v>3</v>
      </c>
      <c r="B41" s="35">
        <v>0.69810000000000005</v>
      </c>
      <c r="D41" s="139"/>
      <c r="E41" s="139"/>
      <c r="F41" s="139"/>
      <c r="G41" s="139"/>
      <c r="H41" s="139"/>
      <c r="I41" s="139"/>
      <c r="J41" s="139"/>
    </row>
    <row r="42" spans="1:10" ht="15.75" x14ac:dyDescent="0.25">
      <c r="A42" s="34">
        <v>4</v>
      </c>
      <c r="B42" s="35">
        <v>1.0471999999999999</v>
      </c>
      <c r="D42" s="139"/>
      <c r="E42" s="139"/>
      <c r="F42" s="139"/>
      <c r="G42" s="139"/>
      <c r="H42" s="139"/>
      <c r="I42" s="139"/>
      <c r="J42" s="139"/>
    </row>
    <row r="43" spans="1:10" ht="15.75" x14ac:dyDescent="0.25">
      <c r="A43" s="34">
        <v>5</v>
      </c>
      <c r="B43" s="35">
        <v>1.3963000000000001</v>
      </c>
      <c r="D43" s="139"/>
      <c r="E43" s="139"/>
      <c r="F43" s="139"/>
      <c r="G43" s="139"/>
      <c r="H43" s="139"/>
      <c r="I43" s="139"/>
      <c r="J43" s="139"/>
    </row>
    <row r="44" spans="1:10" ht="15.75" x14ac:dyDescent="0.25">
      <c r="A44" s="34">
        <v>6</v>
      </c>
      <c r="B44" s="35">
        <v>1.7453000000000001</v>
      </c>
    </row>
    <row r="45" spans="1:10" ht="15.75" x14ac:dyDescent="0.25">
      <c r="A45" s="34">
        <v>7</v>
      </c>
      <c r="B45" s="35">
        <v>2.0943999999999998</v>
      </c>
    </row>
    <row r="46" spans="1:10" ht="15.75" x14ac:dyDescent="0.25">
      <c r="A46" s="34">
        <v>8</v>
      </c>
      <c r="B46" s="35">
        <v>2.4434999999999998</v>
      </c>
    </row>
    <row r="47" spans="1:10" ht="15.75" x14ac:dyDescent="0.25">
      <c r="A47" s="34">
        <v>9</v>
      </c>
      <c r="B47" s="35">
        <v>2.7925</v>
      </c>
    </row>
    <row r="48" spans="1:10" ht="15.75" x14ac:dyDescent="0.25">
      <c r="A48" s="34">
        <v>10</v>
      </c>
      <c r="B48" s="35">
        <v>3.1415999999999999</v>
      </c>
    </row>
    <row r="49" spans="1:10" ht="15.75" x14ac:dyDescent="0.25">
      <c r="A49" s="34"/>
      <c r="B49" s="35"/>
    </row>
    <row r="50" spans="1:10" ht="15.75" x14ac:dyDescent="0.25">
      <c r="A50" s="34"/>
      <c r="B50" s="35"/>
    </row>
    <row r="51" spans="1:10" ht="24.6" customHeight="1" x14ac:dyDescent="0.35">
      <c r="A51" s="5" t="s">
        <v>64</v>
      </c>
      <c r="B51" s="5"/>
      <c r="C51" s="5"/>
      <c r="D51" s="5"/>
      <c r="E51" s="5"/>
      <c r="F51" s="5"/>
      <c r="G51" s="5"/>
      <c r="H51" s="5"/>
      <c r="I51" s="5"/>
      <c r="J51" s="5"/>
    </row>
    <row r="52" spans="1:10" ht="15.6" customHeight="1" x14ac:dyDescent="0.25">
      <c r="A52" s="21" t="s">
        <v>64</v>
      </c>
      <c r="B52" s="21"/>
    </row>
    <row r="53" spans="1:10" ht="16.5" thickBot="1" x14ac:dyDescent="0.3">
      <c r="A53" s="33"/>
      <c r="B53" s="33"/>
    </row>
    <row r="54" spans="1:10" ht="37.35" customHeight="1" thickTop="1" x14ac:dyDescent="0.25">
      <c r="A54" s="6" t="s">
        <v>65</v>
      </c>
      <c r="B54" s="6"/>
      <c r="D54" s="139" t="s">
        <v>66</v>
      </c>
      <c r="E54" s="139"/>
      <c r="F54" s="139"/>
      <c r="G54" s="139"/>
      <c r="H54" s="139"/>
      <c r="I54" s="139"/>
      <c r="J54" s="139"/>
    </row>
    <row r="55" spans="1:10" ht="15.75" x14ac:dyDescent="0.25">
      <c r="A55" s="34"/>
      <c r="B55" s="35"/>
    </row>
    <row r="56" spans="1:10" ht="15.75" x14ac:dyDescent="0.25">
      <c r="A56" s="34"/>
      <c r="B56" s="35"/>
    </row>
    <row r="57" spans="1:10" ht="15.75" x14ac:dyDescent="0.25">
      <c r="A57" s="43"/>
      <c r="B57" s="44"/>
      <c r="C57" s="45"/>
      <c r="D57" s="45"/>
      <c r="E57" s="45"/>
      <c r="F57" s="45"/>
      <c r="G57" s="45"/>
      <c r="H57" s="45"/>
      <c r="I57" s="45"/>
      <c r="J57" s="45"/>
    </row>
    <row r="58" spans="1:10" ht="15.75" x14ac:dyDescent="0.25">
      <c r="A58" s="43"/>
      <c r="B58" s="44"/>
      <c r="C58" s="45"/>
      <c r="D58" s="45"/>
      <c r="E58" s="45"/>
      <c r="F58" s="45"/>
      <c r="G58" s="45"/>
      <c r="H58" s="45"/>
      <c r="I58" s="45"/>
      <c r="J58" s="45"/>
    </row>
    <row r="59" spans="1:10" ht="15.75" x14ac:dyDescent="0.25">
      <c r="A59" s="45"/>
      <c r="B59" s="45"/>
      <c r="C59" s="45"/>
      <c r="D59" s="45"/>
      <c r="E59" s="45"/>
      <c r="F59" s="45"/>
      <c r="G59" s="45"/>
      <c r="H59" s="45"/>
      <c r="I59" s="45"/>
      <c r="J59" s="45"/>
    </row>
    <row r="62" spans="1:10" ht="29.85" customHeight="1" thickBot="1" x14ac:dyDescent="0.45">
      <c r="A62" s="7" t="s">
        <v>67</v>
      </c>
      <c r="B62" s="7"/>
      <c r="C62" s="7"/>
      <c r="D62" s="7"/>
      <c r="E62" s="7"/>
      <c r="F62" s="7"/>
      <c r="G62" s="7"/>
      <c r="H62" s="7"/>
      <c r="I62" s="7"/>
      <c r="J62" s="7"/>
    </row>
    <row r="63" spans="1:10" ht="44.1" customHeight="1" thickTop="1" x14ac:dyDescent="0.25">
      <c r="A63" s="138" t="s">
        <v>68</v>
      </c>
      <c r="B63" s="138"/>
      <c r="C63" s="138"/>
      <c r="D63" s="138"/>
      <c r="E63" s="138"/>
      <c r="F63" s="138"/>
      <c r="G63" s="138"/>
      <c r="H63" s="138"/>
      <c r="I63" s="138"/>
      <c r="J63" s="138"/>
    </row>
    <row r="64" spans="1:10" ht="15.75" x14ac:dyDescent="0.25"/>
    <row r="66" spans="1:10" ht="24.6" customHeight="1" thickBot="1" x14ac:dyDescent="0.4">
      <c r="A66" s="5" t="s">
        <v>69</v>
      </c>
      <c r="B66" s="5"/>
      <c r="C66" s="5"/>
      <c r="D66" s="5"/>
      <c r="E66" s="5"/>
      <c r="F66" s="5"/>
      <c r="G66" s="5"/>
      <c r="H66" s="5"/>
      <c r="I66" s="5"/>
      <c r="J66" s="5"/>
    </row>
    <row r="67" spans="1:10" ht="58.15" customHeight="1" thickTop="1" x14ac:dyDescent="0.25">
      <c r="A67" s="138" t="s">
        <v>70</v>
      </c>
      <c r="B67" s="138"/>
      <c r="C67" s="138"/>
      <c r="D67" s="138"/>
      <c r="E67" s="138"/>
      <c r="F67" s="138"/>
      <c r="G67" s="138"/>
      <c r="H67" s="138"/>
      <c r="I67" s="138"/>
      <c r="J67" s="138"/>
    </row>
    <row r="68" spans="1:10" ht="15.75" x14ac:dyDescent="0.25"/>
    <row r="69" spans="1:10" ht="14.45" customHeight="1" thickBot="1" x14ac:dyDescent="0.3">
      <c r="A69" s="3" t="s">
        <v>25</v>
      </c>
      <c r="B69" s="3"/>
      <c r="C69" s="3"/>
      <c r="D69" s="3" t="s">
        <v>26</v>
      </c>
      <c r="E69" s="3"/>
      <c r="F69" s="2" t="s">
        <v>13</v>
      </c>
      <c r="G69" s="2"/>
      <c r="H69" s="33"/>
      <c r="I69" s="33" t="s">
        <v>27</v>
      </c>
      <c r="J69" s="33" t="s">
        <v>28</v>
      </c>
    </row>
    <row r="70" spans="1:10" ht="17.850000000000001" customHeight="1" thickTop="1" x14ac:dyDescent="0.25">
      <c r="A70" s="6" t="s">
        <v>71</v>
      </c>
      <c r="B70" s="6"/>
      <c r="C70" s="6"/>
      <c r="D70" s="141" t="s">
        <v>409</v>
      </c>
      <c r="E70" s="138"/>
      <c r="G70" s="46">
        <v>2</v>
      </c>
      <c r="I70" s="35">
        <f>VLOOKUP(G70,A14:B33,2)</f>
        <v>0.159</v>
      </c>
      <c r="J70" s="58" t="s">
        <v>16</v>
      </c>
    </row>
    <row r="71" spans="1:10" ht="17.850000000000001" customHeight="1" x14ac:dyDescent="0.25">
      <c r="A71" s="6" t="s">
        <v>72</v>
      </c>
      <c r="B71" s="6"/>
      <c r="C71" s="6"/>
      <c r="D71" s="141" t="s">
        <v>410</v>
      </c>
      <c r="E71" s="138"/>
      <c r="G71" s="46">
        <v>5</v>
      </c>
      <c r="I71" s="35">
        <f>VLOOKUP(G71,A39:B48,2)</f>
        <v>1.3963000000000001</v>
      </c>
      <c r="J71" s="58" t="s">
        <v>62</v>
      </c>
    </row>
    <row r="72" spans="1:10" ht="15.75" x14ac:dyDescent="0.25"/>
  </sheetData>
  <mergeCells count="26">
    <mergeCell ref="A70:C70"/>
    <mergeCell ref="D70:E70"/>
    <mergeCell ref="A71:C71"/>
    <mergeCell ref="D71:E71"/>
    <mergeCell ref="A62:J62"/>
    <mergeCell ref="A63:J63"/>
    <mergeCell ref="A66:J66"/>
    <mergeCell ref="A67:J67"/>
    <mergeCell ref="A69:C69"/>
    <mergeCell ref="D69:E69"/>
    <mergeCell ref="F69:G69"/>
    <mergeCell ref="D39:J43"/>
    <mergeCell ref="A51:J51"/>
    <mergeCell ref="A52:B52"/>
    <mergeCell ref="A54:B54"/>
    <mergeCell ref="D54:J54"/>
    <mergeCell ref="A7:J7"/>
    <mergeCell ref="A8:J8"/>
    <mergeCell ref="A11:J11"/>
    <mergeCell ref="D14:J18"/>
    <mergeCell ref="A36:J36"/>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103" zoomScale="90" zoomScaleNormal="90" zoomScalePageLayoutView="179" workbookViewId="0">
      <selection activeCell="Q112" sqref="P112:Q112"/>
    </sheetView>
  </sheetViews>
  <sheetFormatPr defaultRowHeight="15" x14ac:dyDescent="0.25"/>
  <cols>
    <col min="1" max="1" width="6.625"/>
    <col min="2" max="2" width="9.25"/>
    <col min="3" max="8" width="6.625"/>
    <col min="9" max="9" width="8.375" customWidth="1"/>
    <col min="10" max="18" width="6.625"/>
    <col min="19"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73</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29.85" customHeight="1" x14ac:dyDescent="0.25">
      <c r="A8" s="138" t="s">
        <v>74</v>
      </c>
      <c r="B8" s="138"/>
      <c r="C8" s="138"/>
      <c r="D8" s="138"/>
      <c r="E8" s="138"/>
      <c r="F8" s="138"/>
      <c r="G8" s="138"/>
      <c r="H8" s="138"/>
      <c r="I8" s="138"/>
      <c r="J8" s="138"/>
    </row>
    <row r="9" spans="1:10" ht="15.75" x14ac:dyDescent="0.25"/>
    <row r="12" spans="1:10" ht="29.85" customHeight="1" x14ac:dyDescent="0.4">
      <c r="A12" s="7" t="s">
        <v>75</v>
      </c>
      <c r="B12" s="7"/>
      <c r="C12" s="7"/>
      <c r="D12" s="7"/>
      <c r="E12" s="7"/>
      <c r="F12" s="7"/>
      <c r="G12" s="7"/>
      <c r="H12" s="7"/>
      <c r="I12" s="7"/>
      <c r="J12" s="7"/>
    </row>
    <row r="13" spans="1:10" ht="15.6" customHeight="1" x14ac:dyDescent="0.25">
      <c r="A13" s="6" t="s">
        <v>76</v>
      </c>
      <c r="B13" s="6"/>
      <c r="C13" s="6"/>
      <c r="D13" s="6"/>
      <c r="E13" s="6"/>
      <c r="F13" s="6"/>
      <c r="G13" s="6"/>
      <c r="H13" s="6"/>
      <c r="I13" s="6"/>
      <c r="J13" s="6"/>
    </row>
    <row r="15" spans="1:10" ht="24.6" customHeight="1" x14ac:dyDescent="0.35">
      <c r="A15" s="5" t="s">
        <v>77</v>
      </c>
      <c r="B15" s="5"/>
      <c r="C15" s="5"/>
      <c r="D15" s="5"/>
      <c r="E15" s="5"/>
      <c r="F15" s="5"/>
      <c r="G15" s="5"/>
      <c r="H15" s="5"/>
      <c r="I15" s="5"/>
      <c r="J15" s="5"/>
    </row>
    <row r="16" spans="1:10" ht="15.75" x14ac:dyDescent="0.25">
      <c r="A16" s="32" t="s">
        <v>13</v>
      </c>
      <c r="B16" s="32" t="s">
        <v>14</v>
      </c>
    </row>
    <row r="17" spans="1:10" ht="16.5" thickBot="1" x14ac:dyDescent="0.3">
      <c r="A17" s="33" t="s">
        <v>15</v>
      </c>
      <c r="B17" s="33" t="s">
        <v>16</v>
      </c>
    </row>
    <row r="18" spans="1:10" ht="14.45" customHeight="1" thickTop="1" x14ac:dyDescent="0.25">
      <c r="A18">
        <v>1</v>
      </c>
      <c r="B18">
        <v>0.01</v>
      </c>
      <c r="D18" s="139" t="s">
        <v>78</v>
      </c>
      <c r="E18" s="139"/>
      <c r="F18" s="139"/>
      <c r="G18" s="139"/>
      <c r="H18" s="139"/>
      <c r="I18" s="139"/>
      <c r="J18" s="139"/>
    </row>
    <row r="19" spans="1:10" ht="15.75" x14ac:dyDescent="0.25">
      <c r="A19">
        <v>2</v>
      </c>
      <c r="B19">
        <v>3.05</v>
      </c>
      <c r="D19" s="139"/>
      <c r="E19" s="139"/>
      <c r="F19" s="139"/>
      <c r="G19" s="139"/>
      <c r="H19" s="139"/>
      <c r="I19" s="139"/>
      <c r="J19" s="139"/>
    </row>
    <row r="20" spans="1:10" ht="15.75" x14ac:dyDescent="0.25"/>
    <row r="22" spans="1:10" ht="24.6" customHeight="1" x14ac:dyDescent="0.35">
      <c r="A22" s="5" t="s">
        <v>79</v>
      </c>
      <c r="B22" s="5"/>
      <c r="C22" s="5"/>
      <c r="D22" s="5"/>
      <c r="E22" s="5"/>
      <c r="F22" s="5"/>
      <c r="G22" s="5"/>
      <c r="H22" s="5"/>
      <c r="I22" s="5"/>
      <c r="J22" s="5"/>
    </row>
    <row r="23" spans="1:10" ht="15.75" x14ac:dyDescent="0.25">
      <c r="A23" s="32" t="s">
        <v>13</v>
      </c>
      <c r="B23" s="32" t="s">
        <v>80</v>
      </c>
    </row>
    <row r="24" spans="1:10" ht="16.5" thickBot="1" x14ac:dyDescent="0.3">
      <c r="A24" s="33" t="s">
        <v>15</v>
      </c>
      <c r="B24" s="33" t="s">
        <v>16</v>
      </c>
    </row>
    <row r="25" spans="1:10" ht="14.45" customHeight="1" thickTop="1" x14ac:dyDescent="0.25">
      <c r="A25">
        <v>1</v>
      </c>
      <c r="B25" s="41">
        <v>800</v>
      </c>
      <c r="D25" s="139" t="s">
        <v>78</v>
      </c>
      <c r="E25" s="139"/>
      <c r="F25" s="139"/>
      <c r="G25" s="139"/>
      <c r="H25" s="139"/>
      <c r="I25" s="139"/>
      <c r="J25" s="139"/>
    </row>
    <row r="26" spans="1:10" ht="15.75" x14ac:dyDescent="0.25">
      <c r="A26">
        <v>2</v>
      </c>
      <c r="B26" s="41">
        <v>1200</v>
      </c>
      <c r="D26" s="139"/>
      <c r="E26" s="139"/>
      <c r="F26" s="139"/>
      <c r="G26" s="139"/>
      <c r="H26" s="139"/>
      <c r="I26" s="139"/>
      <c r="J26" s="139"/>
    </row>
    <row r="27" spans="1:10" ht="15.75" x14ac:dyDescent="0.25"/>
    <row r="30" spans="1:10" ht="29.85" customHeight="1" thickBot="1" x14ac:dyDescent="0.45">
      <c r="A30" s="7" t="s">
        <v>81</v>
      </c>
      <c r="B30" s="7"/>
      <c r="C30" s="7"/>
      <c r="D30" s="7"/>
      <c r="E30" s="7"/>
      <c r="F30" s="7"/>
      <c r="G30" s="7"/>
      <c r="H30" s="7"/>
      <c r="I30" s="7"/>
      <c r="J30" s="7"/>
    </row>
    <row r="31" spans="1:10" ht="29.85" customHeight="1" thickTop="1" x14ac:dyDescent="0.25">
      <c r="A31" s="138" t="s">
        <v>82</v>
      </c>
      <c r="B31" s="138"/>
      <c r="C31" s="138"/>
      <c r="D31" s="138"/>
      <c r="E31" s="138"/>
      <c r="F31" s="138"/>
      <c r="G31" s="138"/>
      <c r="H31" s="138"/>
      <c r="I31" s="138"/>
      <c r="J31" s="138"/>
    </row>
    <row r="32" spans="1:10" ht="15.75" x14ac:dyDescent="0.25"/>
    <row r="33" spans="1:10" ht="24.6" customHeight="1" thickBot="1" x14ac:dyDescent="0.4">
      <c r="A33" s="5" t="s">
        <v>83</v>
      </c>
      <c r="B33" s="5"/>
      <c r="C33" s="5"/>
      <c r="D33" s="5"/>
      <c r="E33" s="5"/>
      <c r="F33" s="5"/>
      <c r="G33" s="5"/>
      <c r="H33" s="5"/>
      <c r="I33" s="5"/>
      <c r="J33" s="5"/>
    </row>
    <row r="34" spans="1:10" ht="29.85" customHeight="1" thickTop="1" x14ac:dyDescent="0.25">
      <c r="A34" s="138" t="s">
        <v>84</v>
      </c>
      <c r="B34" s="138"/>
      <c r="C34" s="138"/>
      <c r="D34" s="138"/>
      <c r="E34" s="138"/>
      <c r="F34" s="138"/>
      <c r="G34" s="138"/>
      <c r="H34" s="138"/>
      <c r="I34" s="138"/>
      <c r="J34" s="138"/>
    </row>
    <row r="35" spans="1:10" ht="15.75" x14ac:dyDescent="0.25"/>
    <row r="36" spans="1:10" ht="14.45" customHeight="1" thickBot="1" x14ac:dyDescent="0.3">
      <c r="A36" s="3" t="s">
        <v>25</v>
      </c>
      <c r="B36" s="3"/>
      <c r="C36" s="3"/>
      <c r="D36" s="3" t="s">
        <v>26</v>
      </c>
      <c r="E36" s="3"/>
      <c r="F36" s="2"/>
      <c r="G36" s="2"/>
      <c r="H36" s="33"/>
      <c r="I36" s="33" t="s">
        <v>27</v>
      </c>
      <c r="J36" s="33" t="s">
        <v>28</v>
      </c>
    </row>
    <row r="37" spans="1:10" ht="17.850000000000001" customHeight="1" thickTop="1" x14ac:dyDescent="0.25">
      <c r="A37" s="6" t="s">
        <v>85</v>
      </c>
      <c r="B37" s="6"/>
      <c r="C37" s="6"/>
      <c r="D37" s="141" t="s">
        <v>410</v>
      </c>
      <c r="E37" s="138"/>
      <c r="I37" s="35">
        <v>0</v>
      </c>
      <c r="J37" s="58" t="s">
        <v>62</v>
      </c>
    </row>
    <row r="38" spans="1:10" ht="17.850000000000001" customHeight="1" x14ac:dyDescent="0.25">
      <c r="A38" s="6" t="s">
        <v>86</v>
      </c>
      <c r="B38" s="6"/>
      <c r="C38" s="6"/>
      <c r="D38" s="141" t="s">
        <v>411</v>
      </c>
      <c r="E38" s="138"/>
      <c r="I38" s="35">
        <v>1</v>
      </c>
      <c r="J38" s="58" t="s">
        <v>15</v>
      </c>
    </row>
    <row r="39" spans="1:10" ht="15.75" x14ac:dyDescent="0.25"/>
    <row r="40" spans="1:10" ht="19.350000000000001" customHeight="1" x14ac:dyDescent="0.3">
      <c r="A40" s="20" t="s">
        <v>87</v>
      </c>
      <c r="B40" s="20"/>
      <c r="C40" s="20"/>
      <c r="D40" s="20"/>
      <c r="E40" s="20"/>
      <c r="F40" s="20"/>
      <c r="G40" s="20"/>
      <c r="H40" s="20"/>
      <c r="I40" s="20"/>
      <c r="J40" s="20"/>
    </row>
    <row r="41" spans="1:10" ht="44.1" customHeight="1" x14ac:dyDescent="0.25">
      <c r="A41" s="138" t="s">
        <v>88</v>
      </c>
      <c r="B41" s="138"/>
      <c r="C41" s="138"/>
      <c r="D41" s="138"/>
      <c r="E41" s="138"/>
      <c r="F41" s="138"/>
      <c r="G41" s="138"/>
      <c r="H41" s="138"/>
      <c r="I41" s="138"/>
      <c r="J41" s="138"/>
    </row>
    <row r="43" spans="1:10" ht="15.75" x14ac:dyDescent="0.25">
      <c r="A43" s="32" t="s">
        <v>13</v>
      </c>
      <c r="B43" s="32" t="s">
        <v>14</v>
      </c>
      <c r="C43" s="32" t="s">
        <v>80</v>
      </c>
    </row>
    <row r="44" spans="1:10" ht="15.75" x14ac:dyDescent="0.25">
      <c r="A44" s="33" t="s">
        <v>15</v>
      </c>
      <c r="B44" s="33" t="s">
        <v>16</v>
      </c>
      <c r="C44" s="33" t="s">
        <v>16</v>
      </c>
    </row>
    <row r="45" spans="1:10" ht="15.75" x14ac:dyDescent="0.25">
      <c r="A45">
        <v>1</v>
      </c>
      <c r="B45">
        <v>0.01</v>
      </c>
      <c r="C45" s="47">
        <f>B25*I38</f>
        <v>800</v>
      </c>
    </row>
    <row r="46" spans="1:10" ht="15.75" x14ac:dyDescent="0.25">
      <c r="A46">
        <v>2</v>
      </c>
      <c r="B46">
        <v>3.05</v>
      </c>
      <c r="C46" s="47">
        <f>I38*B26</f>
        <v>1200</v>
      </c>
    </row>
    <row r="49" spans="1:10" ht="24.6" customHeight="1" thickBot="1" x14ac:dyDescent="0.4">
      <c r="A49" s="5" t="s">
        <v>83</v>
      </c>
      <c r="B49" s="5"/>
      <c r="C49" s="5"/>
      <c r="D49" s="5"/>
      <c r="E49" s="5"/>
      <c r="F49" s="5"/>
      <c r="G49" s="5"/>
      <c r="H49" s="5"/>
      <c r="I49" s="5"/>
      <c r="J49" s="5"/>
    </row>
    <row r="50" spans="1:10" ht="29.85" customHeight="1" thickTop="1" x14ac:dyDescent="0.25">
      <c r="A50" s="138" t="s">
        <v>84</v>
      </c>
      <c r="B50" s="138"/>
      <c r="C50" s="138"/>
      <c r="D50" s="138"/>
      <c r="E50" s="138"/>
      <c r="F50" s="138"/>
      <c r="G50" s="138"/>
      <c r="H50" s="138"/>
      <c r="I50" s="138"/>
      <c r="J50" s="138"/>
    </row>
    <row r="51" spans="1:10" ht="15.75" x14ac:dyDescent="0.25"/>
    <row r="52" spans="1:10" ht="14.45" customHeight="1" thickBot="1" x14ac:dyDescent="0.3">
      <c r="A52" s="3" t="s">
        <v>25</v>
      </c>
      <c r="B52" s="3"/>
      <c r="C52" s="3"/>
      <c r="D52" s="3" t="s">
        <v>26</v>
      </c>
      <c r="E52" s="3"/>
      <c r="F52" s="2"/>
      <c r="G52" s="2"/>
      <c r="H52" s="33"/>
      <c r="I52" s="33" t="s">
        <v>27</v>
      </c>
      <c r="J52" s="33" t="s">
        <v>28</v>
      </c>
    </row>
    <row r="53" spans="1:10" ht="17.850000000000001" customHeight="1" thickTop="1" x14ac:dyDescent="0.25">
      <c r="A53" s="6" t="s">
        <v>85</v>
      </c>
      <c r="B53" s="6"/>
      <c r="C53" s="6"/>
      <c r="D53" s="141" t="s">
        <v>410</v>
      </c>
      <c r="E53" s="138"/>
      <c r="I53" s="35">
        <v>1.571</v>
      </c>
      <c r="J53" s="58" t="s">
        <v>62</v>
      </c>
    </row>
    <row r="54" spans="1:10" ht="17.850000000000001" customHeight="1" x14ac:dyDescent="0.25">
      <c r="A54" s="6" t="s">
        <v>86</v>
      </c>
      <c r="B54" s="6"/>
      <c r="C54" s="6"/>
      <c r="D54" s="141" t="s">
        <v>411</v>
      </c>
      <c r="E54" s="138"/>
      <c r="I54" s="35">
        <v>0.5</v>
      </c>
      <c r="J54" s="58" t="s">
        <v>15</v>
      </c>
    </row>
    <row r="55" spans="1:10" ht="15.75" x14ac:dyDescent="0.25"/>
    <row r="56" spans="1:10" ht="19.350000000000001" customHeight="1" thickBot="1" x14ac:dyDescent="0.35">
      <c r="A56" s="20" t="s">
        <v>87</v>
      </c>
      <c r="B56" s="20"/>
      <c r="C56" s="20"/>
      <c r="D56" s="20"/>
      <c r="E56" s="20"/>
      <c r="F56" s="20"/>
      <c r="G56" s="20"/>
      <c r="H56" s="20"/>
      <c r="I56" s="20"/>
      <c r="J56" s="20"/>
    </row>
    <row r="57" spans="1:10" ht="44.1" customHeight="1" x14ac:dyDescent="0.25">
      <c r="A57" s="138" t="s">
        <v>88</v>
      </c>
      <c r="B57" s="138"/>
      <c r="C57" s="138"/>
      <c r="D57" s="138"/>
      <c r="E57" s="138"/>
      <c r="F57" s="138"/>
      <c r="G57" s="138"/>
      <c r="H57" s="138"/>
      <c r="I57" s="138"/>
      <c r="J57" s="138"/>
    </row>
    <row r="58" spans="1:10" ht="15.75" x14ac:dyDescent="0.25"/>
    <row r="59" spans="1:10" ht="15.75" x14ac:dyDescent="0.25">
      <c r="A59" s="32" t="s">
        <v>13</v>
      </c>
      <c r="B59" s="32" t="s">
        <v>14</v>
      </c>
      <c r="C59" s="32" t="s">
        <v>80</v>
      </c>
    </row>
    <row r="60" spans="1:10" ht="15.75" x14ac:dyDescent="0.25">
      <c r="A60" s="33" t="s">
        <v>15</v>
      </c>
      <c r="B60" s="33" t="s">
        <v>16</v>
      </c>
      <c r="C60" s="33" t="s">
        <v>16</v>
      </c>
    </row>
    <row r="61" spans="1:10" ht="15.75" x14ac:dyDescent="0.25">
      <c r="A61">
        <v>1</v>
      </c>
      <c r="B61">
        <v>0.01</v>
      </c>
      <c r="C61" s="47">
        <f>B25*I54</f>
        <v>400</v>
      </c>
    </row>
    <row r="62" spans="1:10" ht="15.75" x14ac:dyDescent="0.25">
      <c r="A62">
        <v>2</v>
      </c>
      <c r="B62">
        <v>3.05</v>
      </c>
      <c r="C62" s="47">
        <f>B26*I54</f>
        <v>600</v>
      </c>
    </row>
    <row r="66" spans="1:10" ht="15.75" x14ac:dyDescent="0.25">
      <c r="A66" s="45"/>
      <c r="B66" s="45"/>
      <c r="C66" s="45"/>
      <c r="D66" s="45"/>
      <c r="E66" s="45"/>
      <c r="F66" s="45"/>
      <c r="G66" s="45"/>
      <c r="H66" s="45"/>
      <c r="I66" s="45"/>
      <c r="J66" s="45"/>
    </row>
    <row r="67" spans="1:10" ht="15.75" x14ac:dyDescent="0.25">
      <c r="A67" s="45"/>
      <c r="B67" s="45"/>
      <c r="C67" s="45"/>
      <c r="D67" s="45"/>
      <c r="E67" s="45"/>
      <c r="F67" s="45"/>
      <c r="G67" s="45"/>
      <c r="H67" s="45"/>
      <c r="I67" s="45"/>
      <c r="J67" s="45"/>
    </row>
    <row r="68" spans="1:10" ht="15.75" x14ac:dyDescent="0.25">
      <c r="A68" s="45"/>
      <c r="B68" s="45"/>
      <c r="C68" s="45"/>
      <c r="D68" s="45"/>
      <c r="E68" s="45"/>
      <c r="F68" s="45"/>
      <c r="G68" s="45"/>
      <c r="H68" s="45"/>
      <c r="I68" s="45"/>
      <c r="J68" s="45"/>
    </row>
    <row r="71" spans="1:10" ht="29.85" customHeight="1" thickBot="1" x14ac:dyDescent="0.45">
      <c r="A71" s="7" t="s">
        <v>67</v>
      </c>
      <c r="B71" s="7"/>
      <c r="C71" s="7"/>
      <c r="D71" s="7"/>
      <c r="E71" s="7"/>
      <c r="F71" s="7"/>
      <c r="G71" s="7"/>
      <c r="H71" s="7"/>
      <c r="I71" s="7"/>
      <c r="J71" s="7"/>
    </row>
    <row r="72" spans="1:10" ht="44.1" customHeight="1" thickTop="1" x14ac:dyDescent="0.25">
      <c r="A72" s="138" t="s">
        <v>68</v>
      </c>
      <c r="B72" s="138"/>
      <c r="C72" s="138"/>
      <c r="D72" s="138"/>
      <c r="E72" s="138"/>
      <c r="F72" s="138"/>
      <c r="G72" s="138"/>
      <c r="H72" s="138"/>
      <c r="I72" s="138"/>
      <c r="J72" s="138"/>
    </row>
    <row r="73" spans="1:10" ht="15.75" x14ac:dyDescent="0.25"/>
    <row r="75" spans="1:10" ht="24.6" customHeight="1" x14ac:dyDescent="0.35">
      <c r="A75" s="5" t="s">
        <v>89</v>
      </c>
      <c r="B75" s="5"/>
      <c r="C75" s="5"/>
      <c r="D75" s="5"/>
      <c r="E75" s="5"/>
      <c r="F75" s="5"/>
      <c r="G75" s="5"/>
      <c r="H75" s="5"/>
      <c r="I75" s="5"/>
      <c r="J75" s="5"/>
    </row>
    <row r="76" spans="1:10" ht="14.45" customHeight="1" thickTop="1" thickBot="1" x14ac:dyDescent="0.3">
      <c r="A76" s="3" t="s">
        <v>25</v>
      </c>
      <c r="B76" s="3"/>
      <c r="C76" s="3"/>
      <c r="D76" s="3" t="s">
        <v>26</v>
      </c>
      <c r="E76" s="3"/>
      <c r="F76" s="19"/>
      <c r="G76" s="19"/>
      <c r="H76" s="19"/>
      <c r="I76" s="33" t="s">
        <v>27</v>
      </c>
      <c r="J76" s="33" t="s">
        <v>28</v>
      </c>
    </row>
    <row r="77" spans="1:10" ht="20.85" customHeight="1" thickTop="1" x14ac:dyDescent="0.25">
      <c r="A77" s="6" t="s">
        <v>90</v>
      </c>
      <c r="B77" s="6"/>
      <c r="C77" s="6"/>
      <c r="D77" s="140" t="s">
        <v>412</v>
      </c>
      <c r="E77" s="138"/>
      <c r="F77" s="18"/>
      <c r="G77" s="18"/>
      <c r="H77" s="18"/>
      <c r="I77" s="35">
        <f>freq</f>
        <v>0.159</v>
      </c>
      <c r="J77" s="58" t="s">
        <v>16</v>
      </c>
    </row>
    <row r="78" spans="1:10" ht="21.6" customHeight="1" x14ac:dyDescent="0.25">
      <c r="A78" s="6" t="s">
        <v>91</v>
      </c>
      <c r="B78" s="6"/>
      <c r="C78" s="6"/>
      <c r="D78" s="140" t="s">
        <v>413</v>
      </c>
      <c r="E78" s="138"/>
      <c r="F78" s="18"/>
      <c r="G78" s="18"/>
      <c r="H78" s="18"/>
      <c r="I78" s="35">
        <f>VLOOKUP([1]control.in!G70-1,[1]control.in!A14:B33,2)</f>
        <v>1E-3</v>
      </c>
      <c r="J78" s="58" t="s">
        <v>16</v>
      </c>
    </row>
    <row r="79" spans="1:10" ht="17.850000000000001" customHeight="1" x14ac:dyDescent="0.25">
      <c r="A79" s="6" t="s">
        <v>92</v>
      </c>
      <c r="B79" s="6"/>
      <c r="C79" s="6"/>
      <c r="D79" s="140" t="s">
        <v>414</v>
      </c>
      <c r="E79" s="138"/>
      <c r="F79" s="18"/>
      <c r="G79" s="18"/>
      <c r="H79" s="18"/>
      <c r="I79" s="35">
        <f>I77-I78</f>
        <v>0.158</v>
      </c>
      <c r="J79" s="58" t="s">
        <v>16</v>
      </c>
    </row>
    <row r="80" spans="1:10" ht="15.75" x14ac:dyDescent="0.25"/>
    <row r="82" spans="1:10" ht="24.6" customHeight="1" x14ac:dyDescent="0.35">
      <c r="A82" s="5" t="s">
        <v>93</v>
      </c>
      <c r="B82" s="5"/>
      <c r="C82" s="5"/>
      <c r="D82" s="5"/>
      <c r="E82" s="5"/>
      <c r="F82" s="5"/>
      <c r="G82" s="5"/>
      <c r="H82" s="5"/>
      <c r="I82" s="5"/>
      <c r="J82" s="5"/>
    </row>
    <row r="83" spans="1:10" ht="14.45" customHeight="1" thickTop="1" thickBot="1" x14ac:dyDescent="0.3">
      <c r="A83" s="3" t="s">
        <v>25</v>
      </c>
      <c r="B83" s="3"/>
      <c r="C83" s="3"/>
      <c r="D83" s="3" t="s">
        <v>26</v>
      </c>
      <c r="E83" s="3"/>
      <c r="F83" s="19"/>
      <c r="G83" s="19"/>
      <c r="H83" s="19"/>
      <c r="I83" s="33" t="s">
        <v>27</v>
      </c>
      <c r="J83" s="33" t="s">
        <v>28</v>
      </c>
    </row>
    <row r="84" spans="1:10" ht="20.85" customHeight="1" thickTop="1" x14ac:dyDescent="0.25">
      <c r="A84" s="6" t="s">
        <v>90</v>
      </c>
      <c r="B84" s="6"/>
      <c r="C84" s="6"/>
      <c r="D84" s="140" t="s">
        <v>412</v>
      </c>
      <c r="E84" s="138"/>
      <c r="F84" s="18"/>
      <c r="G84" s="18"/>
      <c r="H84" s="18"/>
      <c r="I84" s="35">
        <f>freq</f>
        <v>0.159</v>
      </c>
      <c r="J84" s="58" t="s">
        <v>16</v>
      </c>
    </row>
    <row r="85" spans="1:10" ht="17.850000000000001" customHeight="1" x14ac:dyDescent="0.25">
      <c r="A85" s="6" t="s">
        <v>92</v>
      </c>
      <c r="B85" s="6"/>
      <c r="C85" s="6"/>
      <c r="D85" s="140" t="s">
        <v>414</v>
      </c>
      <c r="E85" s="138"/>
      <c r="F85" s="18"/>
      <c r="G85" s="18"/>
      <c r="H85" s="18"/>
      <c r="I85" s="35">
        <f>I79</f>
        <v>0.158</v>
      </c>
      <c r="J85" s="58" t="s">
        <v>16</v>
      </c>
    </row>
    <row r="86" spans="1:10" ht="21.6" customHeight="1" x14ac:dyDescent="0.25">
      <c r="A86" s="6" t="s">
        <v>94</v>
      </c>
      <c r="B86" s="6"/>
      <c r="C86" s="6"/>
      <c r="D86" s="140" t="s">
        <v>415</v>
      </c>
      <c r="E86" s="138"/>
      <c r="F86" s="18"/>
      <c r="G86" s="18"/>
      <c r="H86" s="18"/>
      <c r="I86" s="35">
        <f>I84-0.5*I85</f>
        <v>0.08</v>
      </c>
      <c r="J86" s="58" t="s">
        <v>16</v>
      </c>
    </row>
    <row r="87" spans="1:10" ht="15.75" x14ac:dyDescent="0.25"/>
    <row r="89" spans="1:10" ht="24.6" customHeight="1" x14ac:dyDescent="0.35">
      <c r="A89" s="5" t="s">
        <v>95</v>
      </c>
      <c r="B89" s="5"/>
      <c r="C89" s="5"/>
      <c r="D89" s="5"/>
      <c r="E89" s="5"/>
      <c r="F89" s="5"/>
      <c r="G89" s="5"/>
      <c r="H89" s="5"/>
      <c r="I89" s="5"/>
      <c r="J89" s="5"/>
    </row>
    <row r="91" spans="1:10" ht="19.350000000000001" customHeight="1" x14ac:dyDescent="0.3">
      <c r="A91" s="20" t="s">
        <v>96</v>
      </c>
      <c r="B91" s="20"/>
      <c r="C91" s="20"/>
      <c r="D91" s="20"/>
      <c r="E91" s="20"/>
      <c r="F91" s="20"/>
      <c r="G91" s="20"/>
      <c r="H91" s="20"/>
      <c r="I91" s="20"/>
      <c r="J91" s="20"/>
    </row>
    <row r="92" spans="1:10" ht="14.45" customHeight="1" thickBot="1" x14ac:dyDescent="0.3">
      <c r="A92" s="3" t="s">
        <v>25</v>
      </c>
      <c r="B92" s="3"/>
      <c r="C92" s="3"/>
      <c r="D92" s="3" t="s">
        <v>26</v>
      </c>
      <c r="E92" s="3"/>
      <c r="F92" s="19"/>
      <c r="G92" s="19"/>
      <c r="H92" s="19"/>
      <c r="I92" s="33" t="s">
        <v>27</v>
      </c>
      <c r="J92" s="33" t="s">
        <v>28</v>
      </c>
    </row>
    <row r="93" spans="1:10" ht="21.6" customHeight="1" thickTop="1" x14ac:dyDescent="0.25">
      <c r="A93" s="6" t="s">
        <v>94</v>
      </c>
      <c r="B93" s="6"/>
      <c r="C93" s="6"/>
      <c r="D93" s="140" t="s">
        <v>412</v>
      </c>
      <c r="E93" s="138"/>
      <c r="F93" s="18"/>
      <c r="G93" s="18"/>
      <c r="H93" s="18"/>
      <c r="I93" s="35">
        <f>I86</f>
        <v>0.08</v>
      </c>
      <c r="J93" s="58" t="s">
        <v>16</v>
      </c>
    </row>
    <row r="94" spans="1:10" ht="25.35" customHeight="1" x14ac:dyDescent="0.25">
      <c r="A94" s="6" t="s">
        <v>79</v>
      </c>
      <c r="B94" s="6"/>
      <c r="C94" s="6"/>
      <c r="D94" s="140" t="s">
        <v>416</v>
      </c>
      <c r="E94" s="138"/>
      <c r="F94" s="18"/>
      <c r="G94" s="18"/>
      <c r="H94" s="18"/>
      <c r="I94" s="35">
        <f>((I93-B45)/(B46-B45))*(C46-C45)+C45</f>
        <v>809.21052631578948</v>
      </c>
      <c r="J94" s="58" t="s">
        <v>97</v>
      </c>
    </row>
    <row r="95" spans="1:10" ht="15.75" x14ac:dyDescent="0.25"/>
    <row r="96" spans="1:10" ht="19.350000000000001" customHeight="1" x14ac:dyDescent="0.3">
      <c r="A96" s="20" t="s">
        <v>98</v>
      </c>
      <c r="B96" s="20"/>
      <c r="C96" s="20"/>
      <c r="D96" s="20"/>
      <c r="E96" s="20"/>
      <c r="F96" s="20"/>
      <c r="G96" s="20"/>
      <c r="H96" s="20"/>
      <c r="I96" s="20"/>
      <c r="J96" s="20"/>
    </row>
    <row r="97" spans="1:10" ht="14.45" customHeight="1" thickBot="1" x14ac:dyDescent="0.3">
      <c r="A97" s="3" t="s">
        <v>25</v>
      </c>
      <c r="B97" s="3"/>
      <c r="C97" s="3"/>
      <c r="D97" s="3" t="s">
        <v>26</v>
      </c>
      <c r="E97" s="3"/>
      <c r="F97" s="19"/>
      <c r="G97" s="19"/>
      <c r="H97" s="19"/>
      <c r="I97" s="33" t="s">
        <v>27</v>
      </c>
      <c r="J97" s="33" t="s">
        <v>28</v>
      </c>
    </row>
    <row r="98" spans="1:10" ht="21.6" customHeight="1" thickTop="1" x14ac:dyDescent="0.25">
      <c r="A98" s="6" t="s">
        <v>94</v>
      </c>
      <c r="B98" s="6"/>
      <c r="C98" s="6"/>
      <c r="D98" s="140" t="s">
        <v>412</v>
      </c>
      <c r="E98" s="138"/>
      <c r="F98" s="18"/>
      <c r="G98" s="18"/>
      <c r="H98" s="18"/>
      <c r="I98" s="35">
        <f>I86</f>
        <v>0.08</v>
      </c>
      <c r="J98" s="58" t="s">
        <v>16</v>
      </c>
    </row>
    <row r="99" spans="1:10" ht="25.35" customHeight="1" x14ac:dyDescent="0.25">
      <c r="A99" s="6" t="s">
        <v>79</v>
      </c>
      <c r="B99" s="6"/>
      <c r="C99" s="6"/>
      <c r="D99" s="140" t="s">
        <v>416</v>
      </c>
      <c r="E99" s="138"/>
      <c r="F99" s="18"/>
      <c r="G99" s="18"/>
      <c r="H99" s="18"/>
      <c r="I99" s="35">
        <f>((I98-B61)/(B62-B61))*(C62-C61)+C61</f>
        <v>404.60526315789474</v>
      </c>
      <c r="J99" s="58" t="s">
        <v>97</v>
      </c>
    </row>
    <row r="100" spans="1:10" ht="15.75" x14ac:dyDescent="0.25"/>
    <row r="102" spans="1:10" ht="24.6" customHeight="1" x14ac:dyDescent="0.35">
      <c r="A102" s="5" t="s">
        <v>99</v>
      </c>
      <c r="B102" s="5"/>
      <c r="C102" s="5"/>
      <c r="D102" s="5"/>
      <c r="E102" s="5"/>
      <c r="F102" s="5"/>
      <c r="G102" s="5"/>
      <c r="H102" s="5"/>
      <c r="I102" s="5"/>
      <c r="J102" s="5"/>
    </row>
    <row r="104" spans="1:10" ht="14.45" customHeight="1" thickBot="1" x14ac:dyDescent="0.3">
      <c r="A104" s="3" t="s">
        <v>25</v>
      </c>
      <c r="B104" s="3"/>
      <c r="C104" s="3"/>
      <c r="D104" s="3" t="s">
        <v>26</v>
      </c>
      <c r="E104" s="3"/>
      <c r="F104" s="19"/>
      <c r="G104" s="19"/>
      <c r="H104" s="19"/>
      <c r="I104" s="33" t="s">
        <v>27</v>
      </c>
      <c r="J104" s="33" t="s">
        <v>28</v>
      </c>
    </row>
    <row r="105" spans="1:10" ht="17.850000000000001" customHeight="1" thickTop="1" x14ac:dyDescent="0.25">
      <c r="A105" s="6" t="s">
        <v>100</v>
      </c>
      <c r="B105" s="6"/>
      <c r="C105" s="6"/>
      <c r="D105" s="140" t="s">
        <v>417</v>
      </c>
      <c r="E105" s="138"/>
      <c r="F105" s="18"/>
      <c r="G105" s="18"/>
      <c r="H105" s="18"/>
      <c r="I105" s="35">
        <f>I37</f>
        <v>0</v>
      </c>
      <c r="J105" s="58" t="s">
        <v>62</v>
      </c>
    </row>
    <row r="106" spans="1:10" ht="17.850000000000001" customHeight="1" x14ac:dyDescent="0.25">
      <c r="A106" s="6" t="s">
        <v>101</v>
      </c>
      <c r="B106" s="6"/>
      <c r="C106" s="6"/>
      <c r="D106" s="140" t="s">
        <v>418</v>
      </c>
      <c r="E106" s="138"/>
      <c r="F106" s="18"/>
      <c r="G106" s="18"/>
      <c r="H106" s="18"/>
      <c r="I106" s="35">
        <f>I53</f>
        <v>1.571</v>
      </c>
      <c r="J106" s="58" t="s">
        <v>62</v>
      </c>
    </row>
    <row r="107" spans="1:10" ht="15.75" x14ac:dyDescent="0.25"/>
    <row r="108" spans="1:10" ht="14.45" customHeight="1" thickBot="1" x14ac:dyDescent="0.3">
      <c r="A108" s="3" t="s">
        <v>25</v>
      </c>
      <c r="B108" s="3"/>
      <c r="C108" s="3"/>
      <c r="D108" s="3" t="s">
        <v>26</v>
      </c>
      <c r="E108" s="3"/>
      <c r="F108" s="19"/>
      <c r="G108" s="19"/>
      <c r="H108" s="19"/>
      <c r="I108" s="33" t="s">
        <v>27</v>
      </c>
      <c r="J108" s="33" t="s">
        <v>28</v>
      </c>
    </row>
    <row r="109" spans="1:10" ht="17.850000000000001" customHeight="1" thickTop="1" x14ac:dyDescent="0.25">
      <c r="A109" s="6" t="s">
        <v>102</v>
      </c>
      <c r="B109" s="6"/>
      <c r="C109" s="6"/>
      <c r="D109" s="141" t="s">
        <v>410</v>
      </c>
      <c r="E109" s="138"/>
      <c r="F109" s="18"/>
      <c r="G109" s="18"/>
      <c r="H109" s="18"/>
      <c r="I109" s="35">
        <f>direct</f>
        <v>1.3963000000000001</v>
      </c>
      <c r="J109" s="58" t="s">
        <v>62</v>
      </c>
    </row>
    <row r="110" spans="1:10" ht="25.35" customHeight="1" x14ac:dyDescent="0.25">
      <c r="A110" s="6" t="s">
        <v>103</v>
      </c>
      <c r="B110" s="6"/>
      <c r="C110" s="6"/>
      <c r="D110" s="140" t="s">
        <v>419</v>
      </c>
      <c r="E110" s="138"/>
      <c r="F110" s="18"/>
      <c r="G110" s="18"/>
      <c r="H110" s="18"/>
      <c r="I110" s="35">
        <f>I94</f>
        <v>809.21052631578948</v>
      </c>
      <c r="J110" s="58" t="s">
        <v>97</v>
      </c>
    </row>
    <row r="111" spans="1:10" ht="25.35" customHeight="1" x14ac:dyDescent="0.25">
      <c r="A111" s="6" t="s">
        <v>104</v>
      </c>
      <c r="B111" s="6"/>
      <c r="C111" s="6"/>
      <c r="D111" s="140" t="s">
        <v>420</v>
      </c>
      <c r="E111" s="138"/>
      <c r="F111" s="18"/>
      <c r="G111" s="18"/>
      <c r="H111" s="18"/>
      <c r="I111" s="35">
        <f>I99</f>
        <v>404.60526315789474</v>
      </c>
      <c r="J111" s="58" t="s">
        <v>97</v>
      </c>
    </row>
    <row r="112" spans="1:10" ht="25.35" customHeight="1" x14ac:dyDescent="0.25">
      <c r="A112" s="6" t="s">
        <v>105</v>
      </c>
      <c r="B112" s="6"/>
      <c r="C112" s="6"/>
      <c r="D112" s="140" t="s">
        <v>421</v>
      </c>
      <c r="E112" s="138"/>
      <c r="F112" s="18"/>
      <c r="G112" s="18"/>
      <c r="H112" s="18"/>
      <c r="I112" s="35">
        <f>((I109-I105)/(I106-I105))*(I111-I110)+I110</f>
        <v>449.59860464337157</v>
      </c>
      <c r="J112" s="58" t="s">
        <v>97</v>
      </c>
    </row>
    <row r="113" spans="1:10" ht="15.75" x14ac:dyDescent="0.25"/>
    <row r="114" spans="1:10" ht="24.6" customHeight="1" x14ac:dyDescent="0.35">
      <c r="A114" s="5" t="s">
        <v>106</v>
      </c>
      <c r="B114" s="5"/>
      <c r="C114" s="5"/>
      <c r="D114" s="5"/>
      <c r="E114" s="5"/>
      <c r="F114" s="5"/>
      <c r="G114" s="5"/>
      <c r="H114" s="5"/>
      <c r="I114" s="5"/>
      <c r="J114" s="5"/>
    </row>
    <row r="115" spans="1:10" ht="14.45" customHeight="1" thickTop="1" thickBot="1" x14ac:dyDescent="0.3">
      <c r="A115" s="3" t="s">
        <v>25</v>
      </c>
      <c r="B115" s="3"/>
      <c r="C115" s="3"/>
      <c r="D115" s="3" t="s">
        <v>26</v>
      </c>
      <c r="E115" s="3"/>
      <c r="F115" s="19"/>
      <c r="G115" s="19"/>
      <c r="H115" s="19"/>
      <c r="I115" s="33" t="s">
        <v>27</v>
      </c>
      <c r="J115" s="33" t="s">
        <v>28</v>
      </c>
    </row>
    <row r="116" spans="1:10" ht="25.35" customHeight="1" thickTop="1" x14ac:dyDescent="0.25">
      <c r="A116" s="6" t="s">
        <v>105</v>
      </c>
      <c r="B116" s="6"/>
      <c r="C116" s="6"/>
      <c r="D116" s="140" t="s">
        <v>421</v>
      </c>
      <c r="E116" s="138"/>
      <c r="F116" s="18"/>
      <c r="G116" s="18"/>
      <c r="H116" s="18"/>
      <c r="I116" s="35">
        <f>I112</f>
        <v>449.59860464337157</v>
      </c>
      <c r="J116" s="58" t="s">
        <v>97</v>
      </c>
    </row>
    <row r="117" spans="1:10" ht="25.35" customHeight="1" x14ac:dyDescent="0.25">
      <c r="A117" s="6" t="s">
        <v>92</v>
      </c>
      <c r="B117" s="6"/>
      <c r="C117" s="6"/>
      <c r="D117" s="140" t="s">
        <v>414</v>
      </c>
      <c r="E117" s="138"/>
      <c r="F117" s="18"/>
      <c r="G117" s="18"/>
      <c r="H117" s="18"/>
      <c r="I117" s="35">
        <f>I79</f>
        <v>0.158</v>
      </c>
      <c r="J117" s="58" t="s">
        <v>97</v>
      </c>
    </row>
    <row r="118" spans="1:10" ht="17.850000000000001" customHeight="1" x14ac:dyDescent="0.25">
      <c r="A118" s="6" t="s">
        <v>107</v>
      </c>
      <c r="B118" s="6"/>
      <c r="C118" s="6"/>
      <c r="D118" s="140" t="s">
        <v>408</v>
      </c>
      <c r="E118" s="138"/>
      <c r="F118" s="18"/>
      <c r="G118" s="18"/>
      <c r="H118" s="18"/>
      <c r="I118" s="35">
        <f>SQRT(2*I117*I116)</f>
        <v>11.919444578809259</v>
      </c>
      <c r="J118" s="58" t="s">
        <v>31</v>
      </c>
    </row>
    <row r="119" spans="1:10" ht="15.75" x14ac:dyDescent="0.25"/>
  </sheetData>
  <mergeCells count="124">
    <mergeCell ref="A117:C117"/>
    <mergeCell ref="D117:E117"/>
    <mergeCell ref="F117:H117"/>
    <mergeCell ref="A118:C118"/>
    <mergeCell ref="D118:E118"/>
    <mergeCell ref="F118:H118"/>
    <mergeCell ref="A112:C112"/>
    <mergeCell ref="D112:E112"/>
    <mergeCell ref="F112:H112"/>
    <mergeCell ref="A114:J114"/>
    <mergeCell ref="A115:C115"/>
    <mergeCell ref="D115:E115"/>
    <mergeCell ref="F115:H115"/>
    <mergeCell ref="A116:C116"/>
    <mergeCell ref="D116:E116"/>
    <mergeCell ref="F116:H116"/>
    <mergeCell ref="A109:C109"/>
    <mergeCell ref="D109:E109"/>
    <mergeCell ref="F109:H109"/>
    <mergeCell ref="A110:C110"/>
    <mergeCell ref="D110:E110"/>
    <mergeCell ref="F110:H110"/>
    <mergeCell ref="A111:C111"/>
    <mergeCell ref="D111:E111"/>
    <mergeCell ref="F111:H111"/>
    <mergeCell ref="A105:C105"/>
    <mergeCell ref="D105:E105"/>
    <mergeCell ref="F105:H105"/>
    <mergeCell ref="A106:C106"/>
    <mergeCell ref="D106:E106"/>
    <mergeCell ref="F106:H106"/>
    <mergeCell ref="A108:C108"/>
    <mergeCell ref="D108:E108"/>
    <mergeCell ref="F108:H108"/>
    <mergeCell ref="A98:C98"/>
    <mergeCell ref="D98:E98"/>
    <mergeCell ref="F98:H98"/>
    <mergeCell ref="A99:C99"/>
    <mergeCell ref="D99:E99"/>
    <mergeCell ref="F99:H99"/>
    <mergeCell ref="A102:J102"/>
    <mergeCell ref="A104:C104"/>
    <mergeCell ref="D104:E104"/>
    <mergeCell ref="F104:H104"/>
    <mergeCell ref="A93:C93"/>
    <mergeCell ref="D93:E93"/>
    <mergeCell ref="F93:H93"/>
    <mergeCell ref="A94:C94"/>
    <mergeCell ref="D94:E94"/>
    <mergeCell ref="F94:H94"/>
    <mergeCell ref="A96:J96"/>
    <mergeCell ref="A97:C97"/>
    <mergeCell ref="D97:E97"/>
    <mergeCell ref="F97:H97"/>
    <mergeCell ref="A85:C85"/>
    <mergeCell ref="D85:E85"/>
    <mergeCell ref="F85:H85"/>
    <mergeCell ref="A86:C86"/>
    <mergeCell ref="D86:E86"/>
    <mergeCell ref="F86:H86"/>
    <mergeCell ref="A89:J89"/>
    <mergeCell ref="A91:J91"/>
    <mergeCell ref="A92:C92"/>
    <mergeCell ref="D92:E92"/>
    <mergeCell ref="F92:H92"/>
    <mergeCell ref="A79:C79"/>
    <mergeCell ref="D79:E79"/>
    <mergeCell ref="F79:H79"/>
    <mergeCell ref="A82:J82"/>
    <mergeCell ref="A83:C83"/>
    <mergeCell ref="D83:E83"/>
    <mergeCell ref="F83:H83"/>
    <mergeCell ref="A84:C84"/>
    <mergeCell ref="D84:E84"/>
    <mergeCell ref="F84:H84"/>
    <mergeCell ref="A76:C76"/>
    <mergeCell ref="D76:E76"/>
    <mergeCell ref="F76:H76"/>
    <mergeCell ref="A77:C77"/>
    <mergeCell ref="D77:E77"/>
    <mergeCell ref="F77:H77"/>
    <mergeCell ref="A78:C78"/>
    <mergeCell ref="D78:E78"/>
    <mergeCell ref="F78:H78"/>
    <mergeCell ref="A53:C53"/>
    <mergeCell ref="D53:E53"/>
    <mergeCell ref="A54:C54"/>
    <mergeCell ref="D54:E54"/>
    <mergeCell ref="A56:J56"/>
    <mergeCell ref="A57:J57"/>
    <mergeCell ref="A71:J71"/>
    <mergeCell ref="A72:J72"/>
    <mergeCell ref="A75:J75"/>
    <mergeCell ref="A37:C37"/>
    <mergeCell ref="D37:E37"/>
    <mergeCell ref="A38:C38"/>
    <mergeCell ref="D38:E38"/>
    <mergeCell ref="A40:J40"/>
    <mergeCell ref="A41:J41"/>
    <mergeCell ref="A49:J49"/>
    <mergeCell ref="A50:J50"/>
    <mergeCell ref="A52:C52"/>
    <mergeCell ref="D52:E52"/>
    <mergeCell ref="F52:G52"/>
    <mergeCell ref="A15:J15"/>
    <mergeCell ref="D18:J19"/>
    <mergeCell ref="A22:J22"/>
    <mergeCell ref="D25:J26"/>
    <mergeCell ref="A30:J30"/>
    <mergeCell ref="A31:J31"/>
    <mergeCell ref="A33:J33"/>
    <mergeCell ref="A34:J34"/>
    <mergeCell ref="A36:C36"/>
    <mergeCell ref="D36:E36"/>
    <mergeCell ref="F36:G36"/>
    <mergeCell ref="D1:J1"/>
    <mergeCell ref="D2:J2"/>
    <mergeCell ref="D3:G4"/>
    <mergeCell ref="I3:J3"/>
    <mergeCell ref="I4:J4"/>
    <mergeCell ref="A7:J7"/>
    <mergeCell ref="A8:J8"/>
    <mergeCell ref="A12:J12"/>
    <mergeCell ref="A13:J13"/>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topLeftCell="A118" zoomScale="90" zoomScaleNormal="90" zoomScalePageLayoutView="179" workbookViewId="0">
      <selection activeCell="R121" sqref="R121"/>
    </sheetView>
  </sheetViews>
  <sheetFormatPr defaultRowHeight="15" x14ac:dyDescent="0.25"/>
  <cols>
    <col min="1" max="1" width="9.5"/>
    <col min="2" max="4" width="8.875"/>
    <col min="5" max="6" width="9.5"/>
    <col min="7" max="7" width="8.875"/>
    <col min="8" max="18" width="6.625"/>
    <col min="19" max="1025" width="8.375"/>
  </cols>
  <sheetData>
    <row r="1" spans="1:10" ht="26.85" customHeight="1" x14ac:dyDescent="0.25">
      <c r="A1" s="23"/>
      <c r="B1" s="24"/>
      <c r="C1" s="24"/>
      <c r="D1" s="12" t="s">
        <v>0</v>
      </c>
      <c r="E1" s="12"/>
      <c r="F1" s="12"/>
      <c r="G1" s="12"/>
      <c r="H1" s="12"/>
      <c r="I1" s="12"/>
      <c r="J1" s="12"/>
    </row>
    <row r="2" spans="1:10" ht="20.25" x14ac:dyDescent="0.25">
      <c r="A2" s="26"/>
      <c r="B2" s="27"/>
      <c r="D2" s="11" t="s">
        <v>108</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thickBot="1" x14ac:dyDescent="0.45">
      <c r="A7" s="7" t="s">
        <v>5</v>
      </c>
      <c r="B7" s="7"/>
      <c r="C7" s="7"/>
      <c r="D7" s="7"/>
      <c r="E7" s="7"/>
      <c r="F7" s="7"/>
      <c r="G7" s="7"/>
      <c r="H7" s="7"/>
      <c r="I7" s="7"/>
      <c r="J7" s="7"/>
    </row>
    <row r="8" spans="1:10" ht="44.1" customHeight="1" thickTop="1" x14ac:dyDescent="0.25">
      <c r="A8" s="138" t="s">
        <v>109</v>
      </c>
      <c r="B8" s="138"/>
      <c r="C8" s="138"/>
      <c r="D8" s="138"/>
      <c r="E8" s="138"/>
      <c r="F8" s="138"/>
      <c r="G8" s="138"/>
      <c r="H8" s="138"/>
      <c r="I8" s="138"/>
      <c r="J8" s="138"/>
    </row>
    <row r="9" spans="1:10" ht="15.75" x14ac:dyDescent="0.25"/>
    <row r="12" spans="1:10" ht="29.85" customHeight="1" thickBot="1" x14ac:dyDescent="0.45">
      <c r="A12" s="7" t="s">
        <v>110</v>
      </c>
      <c r="B12" s="7"/>
      <c r="C12" s="7"/>
      <c r="D12" s="7"/>
      <c r="E12" s="7"/>
      <c r="F12" s="7"/>
      <c r="G12" s="7"/>
      <c r="H12" s="7"/>
      <c r="I12" s="7"/>
      <c r="J12" s="7"/>
    </row>
    <row r="13" spans="1:10" ht="29.85" customHeight="1" thickTop="1" x14ac:dyDescent="0.25">
      <c r="A13" s="138" t="s">
        <v>111</v>
      </c>
      <c r="B13" s="138"/>
      <c r="C13" s="138"/>
      <c r="D13" s="138"/>
      <c r="E13" s="138"/>
      <c r="F13" s="138"/>
      <c r="G13" s="138"/>
      <c r="H13" s="138"/>
      <c r="I13" s="138"/>
      <c r="J13" s="138"/>
    </row>
    <row r="14" spans="1:10" ht="44.1" customHeight="1" x14ac:dyDescent="0.25">
      <c r="A14" s="138" t="s">
        <v>112</v>
      </c>
      <c r="B14" s="138"/>
      <c r="C14" s="138"/>
      <c r="D14" s="138"/>
      <c r="E14" s="138"/>
      <c r="F14" s="138"/>
      <c r="G14" s="138"/>
      <c r="H14" s="138"/>
      <c r="I14" s="138"/>
      <c r="J14" s="138"/>
    </row>
    <row r="15" spans="1:10" ht="15.75" x14ac:dyDescent="0.25"/>
    <row r="17" spans="1:13" ht="24.6" customHeight="1" thickBot="1" x14ac:dyDescent="0.4">
      <c r="A17" s="5" t="s">
        <v>113</v>
      </c>
      <c r="B17" s="5"/>
      <c r="C17" s="5"/>
      <c r="D17" s="5"/>
      <c r="E17" s="5"/>
      <c r="F17" s="5"/>
      <c r="G17" s="5"/>
      <c r="H17" s="5"/>
      <c r="I17" s="5"/>
      <c r="J17" s="5"/>
    </row>
    <row r="18" spans="1:13" ht="29.85" customHeight="1" thickTop="1" x14ac:dyDescent="0.25">
      <c r="A18" s="138" t="s">
        <v>114</v>
      </c>
      <c r="B18" s="138"/>
      <c r="C18" s="138"/>
      <c r="D18" s="138"/>
      <c r="E18" s="138"/>
      <c r="F18" s="138"/>
      <c r="G18" s="138"/>
      <c r="H18" s="138"/>
      <c r="I18" s="138"/>
      <c r="J18" s="138"/>
    </row>
    <row r="19" spans="1:13" ht="15.75" x14ac:dyDescent="0.25"/>
    <row r="20" spans="1:13" ht="15.75" x14ac:dyDescent="0.25">
      <c r="A20" s="32" t="s">
        <v>13</v>
      </c>
      <c r="B20" s="32" t="s">
        <v>14</v>
      </c>
    </row>
    <row r="21" spans="1:13" ht="15.75" x14ac:dyDescent="0.25">
      <c r="A21" s="33" t="s">
        <v>15</v>
      </c>
      <c r="B21" s="33" t="s">
        <v>16</v>
      </c>
    </row>
    <row r="22" spans="1:13" ht="15.75" x14ac:dyDescent="0.25">
      <c r="A22" s="34">
        <v>1</v>
      </c>
      <c r="B22" s="35">
        <f>hydrodata!B16</f>
        <v>3.1109999999999999E-2</v>
      </c>
    </row>
    <row r="23" spans="1:13" ht="15.75" x14ac:dyDescent="0.25">
      <c r="A23" s="34">
        <v>2</v>
      </c>
      <c r="B23" s="35">
        <f>hydrodata!B17</f>
        <v>0.13125999999999999</v>
      </c>
    </row>
    <row r="26" spans="1:13" ht="24.6" customHeight="1" x14ac:dyDescent="0.35">
      <c r="A26" s="5" t="s">
        <v>115</v>
      </c>
      <c r="B26" s="5"/>
      <c r="C26" s="5"/>
      <c r="D26" s="5"/>
      <c r="E26" s="5"/>
      <c r="F26" s="5"/>
      <c r="G26" s="5"/>
      <c r="H26" s="5"/>
      <c r="I26" s="5"/>
      <c r="J26" s="5"/>
    </row>
    <row r="27" spans="1:13" ht="15.6" customHeight="1" x14ac:dyDescent="0.25">
      <c r="A27" s="6" t="s">
        <v>116</v>
      </c>
      <c r="B27" s="6"/>
      <c r="C27" s="6"/>
      <c r="D27" s="6"/>
      <c r="E27" s="6"/>
      <c r="F27" s="6"/>
      <c r="G27" s="6"/>
      <c r="H27" s="6"/>
      <c r="I27" s="6"/>
      <c r="J27" s="6"/>
    </row>
    <row r="29" spans="1:13" ht="15.6" customHeight="1" x14ac:dyDescent="0.25">
      <c r="A29" s="22" t="s">
        <v>44</v>
      </c>
      <c r="B29" s="22"/>
      <c r="C29" s="48">
        <f>freq</f>
        <v>0.159</v>
      </c>
      <c r="D29" s="38" t="s">
        <v>16</v>
      </c>
    </row>
    <row r="30" spans="1:13" ht="15.6" customHeight="1" x14ac:dyDescent="0.25">
      <c r="A30" s="22" t="s">
        <v>45</v>
      </c>
      <c r="B30" s="22"/>
    </row>
    <row r="31" spans="1:13" ht="14.45" customHeight="1" x14ac:dyDescent="0.25">
      <c r="A31" s="41"/>
      <c r="B31" s="41">
        <f>(($C$29-$B$22)/($B$23-$B$22))*(hydrodata!B70-hydrodata!B61)+hydrodata!B61</f>
        <v>0</v>
      </c>
      <c r="C31" s="41">
        <f>(($C$29-$B$22)/($B$23-$B$22))*(hydrodata!C70-hydrodata!C61)+hydrodata!C61</f>
        <v>0</v>
      </c>
      <c r="D31" s="41">
        <f>(($C$29-$B$22)/($B$23-$B$22))*(hydrodata!D70-hydrodata!D61)+hydrodata!D61</f>
        <v>0</v>
      </c>
      <c r="E31" s="41">
        <f>(($C$29-$B$22)/($B$23-$B$22))*(hydrodata!E70-hydrodata!E61)+hydrodata!E61</f>
        <v>0</v>
      </c>
      <c r="F31" s="41">
        <f>(($C$29-$B$22)/($B$23-$B$22))*(hydrodata!F70-hydrodata!F61)+hydrodata!F61</f>
        <v>0</v>
      </c>
      <c r="G31" s="41">
        <f>(($C$29-$B$22)/($B$23-$B$22))*(hydrodata!G70-hydrodata!G61)+hydrodata!G61</f>
        <v>0</v>
      </c>
      <c r="H31" s="139" t="s">
        <v>117</v>
      </c>
      <c r="I31" s="139"/>
      <c r="J31" s="139"/>
      <c r="K31" s="139" t="s">
        <v>118</v>
      </c>
      <c r="L31" s="139"/>
      <c r="M31" s="139"/>
    </row>
    <row r="32" spans="1:13" ht="15.75" x14ac:dyDescent="0.25">
      <c r="A32" s="41"/>
      <c r="B32" s="41">
        <f>(($C$29-$B$22)/($B$23-$B$22))*(hydrodata!B71-hydrodata!B62)+hydrodata!B62</f>
        <v>0</v>
      </c>
      <c r="C32" s="41">
        <f>(($C$29-$B$22)/($B$23-$B$22))*(hydrodata!C71-hydrodata!C62)+hydrodata!C62</f>
        <v>0</v>
      </c>
      <c r="D32" s="41">
        <f>(($C$29-$B$22)/($B$23-$B$22))*(hydrodata!D71-hydrodata!D62)+hydrodata!D62</f>
        <v>0</v>
      </c>
      <c r="E32" s="41">
        <f>(($C$29-$B$22)/($B$23-$B$22))*(hydrodata!E71-hydrodata!E62)+hydrodata!E62</f>
        <v>0</v>
      </c>
      <c r="F32" s="41">
        <f>(($C$29-$B$22)/($B$23-$B$22))*(hydrodata!F71-hydrodata!F62)+hydrodata!F62</f>
        <v>0</v>
      </c>
      <c r="G32" s="41">
        <f>(($C$29-$B$22)/($B$23-$B$22))*(hydrodata!G71-hydrodata!G62)+hydrodata!G62</f>
        <v>0</v>
      </c>
      <c r="H32" s="139"/>
      <c r="I32" s="139"/>
      <c r="J32" s="139"/>
      <c r="K32" s="139"/>
      <c r="L32" s="139"/>
      <c r="M32" s="139"/>
    </row>
    <row r="33" spans="1:13" ht="15.75" x14ac:dyDescent="0.25">
      <c r="A33" s="41"/>
      <c r="B33" s="41">
        <f>(($C$29-$B$22)/($B$23-$B$22))*(hydrodata!B72-hydrodata!B63)+hydrodata!B63</f>
        <v>0</v>
      </c>
      <c r="C33" s="41">
        <f>(($C$29-$B$22)/($B$23-$B$22))*(hydrodata!C72-hydrodata!C63)+hydrodata!C63</f>
        <v>0</v>
      </c>
      <c r="D33" s="41">
        <f>(($C$29-$B$22)/($B$23-$B$22))*(hydrodata!D72-hydrodata!D63)+hydrodata!D63</f>
        <v>3451.8</v>
      </c>
      <c r="E33" s="41">
        <f>(($C$29-$B$22)/($B$23-$B$22))*(hydrodata!E72-hydrodata!E63)+hydrodata!E63</f>
        <v>-0.10974</v>
      </c>
      <c r="F33" s="41">
        <f>(($C$29-$B$22)/($B$23-$B$22))*(hydrodata!F72-hydrodata!F63)+hydrodata!F63</f>
        <v>3.2672E-2</v>
      </c>
      <c r="G33" s="41">
        <f>(($C$29-$B$22)/($B$23-$B$22))*(hydrodata!G72-hydrodata!G63)+hydrodata!G63</f>
        <v>0</v>
      </c>
      <c r="H33" s="139"/>
      <c r="I33" s="139"/>
      <c r="J33" s="139"/>
      <c r="K33" s="139"/>
      <c r="L33" s="139"/>
      <c r="M33" s="139"/>
    </row>
    <row r="34" spans="1:13" ht="15.75" x14ac:dyDescent="0.25">
      <c r="A34" s="41"/>
      <c r="B34" s="41">
        <f>(($C$29-$B$22)/($B$23-$B$22))*(hydrodata!B73-hydrodata!B64)+hydrodata!B64</f>
        <v>0</v>
      </c>
      <c r="C34" s="41">
        <f>(($C$29-$B$22)/($B$23-$B$22))*(hydrodata!C73-hydrodata!C64)+hydrodata!C64</f>
        <v>0</v>
      </c>
      <c r="D34" s="41">
        <f>(($C$29-$B$22)/($B$23-$B$22))*(hydrodata!D73-hydrodata!D64)+hydrodata!D64</f>
        <v>-0.10974</v>
      </c>
      <c r="E34" s="41">
        <f>(($C$29-$B$22)/($B$23-$B$22))*(hydrodata!E73-hydrodata!E64)+hydrodata!E64</f>
        <v>-18824</v>
      </c>
      <c r="F34" s="41">
        <f>(($C$29-$B$22)/($B$23-$B$22))*(hydrodata!F73-hydrodata!F64)+hydrodata!F64</f>
        <v>8.6359999999999996E-4</v>
      </c>
      <c r="G34" s="41">
        <f>(($C$29-$B$22)/($B$23-$B$22))*(hydrodata!G73-hydrodata!G64)+hydrodata!G64</f>
        <v>1.3691E-3</v>
      </c>
      <c r="H34" s="139"/>
      <c r="I34" s="139"/>
      <c r="J34" s="139"/>
      <c r="K34" s="139"/>
      <c r="L34" s="139"/>
      <c r="M34" s="139"/>
    </row>
    <row r="35" spans="1:13" ht="15.75" x14ac:dyDescent="0.25">
      <c r="A35" s="41"/>
      <c r="B35" s="41">
        <f>(($C$29-$B$22)/($B$23-$B$22))*(hydrodata!B74-hydrodata!B65)+hydrodata!B65</f>
        <v>0</v>
      </c>
      <c r="C35" s="41">
        <f>(($C$29-$B$22)/($B$23-$B$22))*(hydrodata!C74-hydrodata!C65)+hydrodata!C65</f>
        <v>0</v>
      </c>
      <c r="D35" s="41">
        <f>(($C$29-$B$22)/($B$23-$B$22))*(hydrodata!D74-hydrodata!D65)+hydrodata!D65</f>
        <v>3.2672E-2</v>
      </c>
      <c r="E35" s="41">
        <f>(($C$29-$B$22)/($B$23-$B$22))*(hydrodata!E74-hydrodata!E65)+hydrodata!E65</f>
        <v>8.6359999999999996E-4</v>
      </c>
      <c r="F35" s="41">
        <f>(($C$29-$B$22)/($B$23-$B$22))*(hydrodata!F74-hydrodata!F65)+hydrodata!F65</f>
        <v>-5942.1</v>
      </c>
      <c r="G35" s="41">
        <f>(($C$29-$B$22)/($B$23-$B$22))*(hydrodata!G74-hydrodata!G65)+hydrodata!G65</f>
        <v>-8.4838000000000003E-4</v>
      </c>
      <c r="H35" s="139"/>
      <c r="I35" s="139"/>
      <c r="J35" s="139"/>
      <c r="K35" s="139"/>
      <c r="L35" s="139"/>
      <c r="M35" s="139"/>
    </row>
    <row r="36" spans="1:13" ht="15.75" x14ac:dyDescent="0.25">
      <c r="A36" s="41"/>
      <c r="B36" s="41">
        <f>(($C$29-$B$22)/($B$23-$B$22))*(hydrodata!B75-hydrodata!B66)+hydrodata!B66</f>
        <v>0</v>
      </c>
      <c r="C36" s="41">
        <f>(($C$29-$B$22)/($B$23-$B$22))*(hydrodata!C75-hydrodata!C66)+hydrodata!C66</f>
        <v>0</v>
      </c>
      <c r="D36" s="41">
        <f>(($C$29-$B$22)/($B$23-$B$22))*(hydrodata!D75-hydrodata!D66)+hydrodata!D66</f>
        <v>0</v>
      </c>
      <c r="E36" s="41">
        <f>(($C$29-$B$22)/($B$23-$B$22))*(hydrodata!E75-hydrodata!E66)+hydrodata!E66</f>
        <v>0</v>
      </c>
      <c r="F36" s="41">
        <f>(($C$29-$B$22)/($B$23-$B$22))*(hydrodata!F75-hydrodata!F66)+hydrodata!F66</f>
        <v>0</v>
      </c>
      <c r="G36" s="41">
        <f>(($C$29-$B$22)/($B$23-$B$22))*(hydrodata!G75-hydrodata!G66)+hydrodata!G66</f>
        <v>0</v>
      </c>
      <c r="H36" s="139"/>
      <c r="I36" s="139"/>
      <c r="J36" s="139"/>
      <c r="K36" s="139"/>
      <c r="L36" s="139"/>
      <c r="M36" s="139"/>
    </row>
    <row r="37" spans="1:13" ht="15.75" x14ac:dyDescent="0.25"/>
    <row r="39" spans="1:13" ht="24.6" customHeight="1" x14ac:dyDescent="0.35">
      <c r="A39" s="5" t="s">
        <v>119</v>
      </c>
      <c r="B39" s="5"/>
      <c r="C39" s="5"/>
      <c r="D39" s="5"/>
      <c r="E39" s="5"/>
      <c r="F39" s="5"/>
      <c r="G39" s="5"/>
      <c r="H39" s="5"/>
      <c r="I39" s="5"/>
      <c r="J39" s="5"/>
    </row>
    <row r="40" spans="1:13" ht="15.6" customHeight="1" x14ac:dyDescent="0.25">
      <c r="A40" s="6" t="s">
        <v>120</v>
      </c>
      <c r="B40" s="6"/>
      <c r="C40" s="6"/>
      <c r="D40" s="6"/>
      <c r="E40" s="6"/>
      <c r="F40" s="6"/>
      <c r="G40" s="6"/>
      <c r="H40" s="6"/>
      <c r="I40" s="6"/>
      <c r="J40" s="6"/>
    </row>
    <row r="42" spans="1:13" ht="15.6" customHeight="1" x14ac:dyDescent="0.25">
      <c r="A42" s="22" t="s">
        <v>44</v>
      </c>
      <c r="B42" s="22"/>
      <c r="C42" s="48">
        <f>freq</f>
        <v>0.159</v>
      </c>
      <c r="D42" s="38" t="s">
        <v>16</v>
      </c>
    </row>
    <row r="43" spans="1:13" ht="15.6" customHeight="1" x14ac:dyDescent="0.25">
      <c r="A43" s="22" t="s">
        <v>45</v>
      </c>
      <c r="B43" s="22"/>
    </row>
    <row r="44" spans="1:13" ht="14.45" customHeight="1" x14ac:dyDescent="0.25">
      <c r="A44" s="41"/>
      <c r="B44" s="41">
        <f>(($C$42-$B$22)/($B$23-$B$22))*(hydrodata!B92-hydrodata!B83)+hydrodata!B83</f>
        <v>1.2306040098851723E-6</v>
      </c>
      <c r="C44" s="41">
        <f>(($C$42-$B$22)/($B$23-$B$22))*(hydrodata!C92-hydrodata!C83)+hydrodata!C83</f>
        <v>5.7937136772840744E-8</v>
      </c>
      <c r="D44" s="41">
        <f>(($C$42-$B$22)/($B$23-$B$22))*(hydrodata!D92-hydrodata!D83)+hydrodata!D83</f>
        <v>4.414181250124813E-8</v>
      </c>
      <c r="E44" s="41">
        <f>(($C$42-$B$22)/($B$23-$B$22))*(hydrodata!E92-hydrodata!E83)+hydrodata!E83</f>
        <v>9.7124378711932103E-8</v>
      </c>
      <c r="F44" s="41">
        <f>(($C$42-$B$22)/($B$23-$B$22))*(hydrodata!F92-hydrodata!F83)+hydrodata!F83</f>
        <v>-6.0303726953569643E-7</v>
      </c>
      <c r="G44" s="41">
        <f>(($C$42-$B$22)/($B$23-$B$22))*(hydrodata!G92-hydrodata!G83)+hydrodata!G83</f>
        <v>-5.1483232497254128E-7</v>
      </c>
      <c r="H44" s="139" t="s">
        <v>117</v>
      </c>
      <c r="I44" s="139"/>
      <c r="J44" s="139"/>
      <c r="K44" s="139" t="s">
        <v>118</v>
      </c>
      <c r="L44" s="139"/>
      <c r="M44" s="139"/>
    </row>
    <row r="45" spans="1:13" ht="15.75" x14ac:dyDescent="0.25">
      <c r="A45" s="41"/>
      <c r="B45" s="41">
        <f>(($C$42-$B$22)/($B$23-$B$22))*(hydrodata!B93-hydrodata!B84)+hydrodata!B84</f>
        <v>-8.7888673250124824E-8</v>
      </c>
      <c r="C45" s="41">
        <f>(($C$42-$B$22)/($B$23-$B$22))*(hydrodata!C93-hydrodata!C84)+hydrodata!C84</f>
        <v>1.8274987547878184E-6</v>
      </c>
      <c r="D45" s="41">
        <f>(($C$42-$B$22)/($B$23-$B$22))*(hydrodata!D93-hydrodata!D84)+hydrodata!D84</f>
        <v>-5.5422531800299547E-6</v>
      </c>
      <c r="E45" s="41">
        <f>(($C$42-$B$22)/($B$23-$B$22))*(hydrodata!E93-hydrodata!E84)+hydrodata!E84</f>
        <v>3.1554507267099355E-6</v>
      </c>
      <c r="F45" s="41">
        <f>(($C$42-$B$22)/($B$23-$B$22))*(hydrodata!F93-hydrodata!F84)+hydrodata!F84</f>
        <v>1.0280700121817274E-8</v>
      </c>
      <c r="G45" s="41">
        <f>(($C$42-$B$22)/($B$23-$B$22))*(hydrodata!G93-hydrodata!G84)+hydrodata!G84</f>
        <v>-7.8033333599600606E-8</v>
      </c>
      <c r="H45" s="139"/>
      <c r="I45" s="139"/>
      <c r="J45" s="139"/>
      <c r="K45" s="139"/>
      <c r="L45" s="139"/>
      <c r="M45" s="139"/>
    </row>
    <row r="46" spans="1:13" ht="15.75" x14ac:dyDescent="0.25">
      <c r="A46" s="41"/>
      <c r="B46" s="41">
        <f>(($C$42-$B$22)/($B$23-$B$22))*(hydrodata!B94-hydrodata!B85)+hydrodata!B85</f>
        <v>3.8841651143285073E-5</v>
      </c>
      <c r="C46" s="41">
        <f>(($C$42-$B$22)/($B$23-$B$22))*(hydrodata!C94-hydrodata!C85)+hydrodata!C85</f>
        <v>2.3090327988017972E-3</v>
      </c>
      <c r="D46" s="41">
        <f>(($C$42-$B$22)/($B$23-$B$22))*(hydrodata!D94-hydrodata!D85)+hydrodata!D85</f>
        <v>2.1661358602096857E-2</v>
      </c>
      <c r="E46" s="41">
        <f>(($C$42-$B$22)/($B$23-$B$22))*(hydrodata!E94-hydrodata!E85)+hydrodata!E85</f>
        <v>3.5016798362456315E-3</v>
      </c>
      <c r="F46" s="41">
        <f>(($C$42-$B$22)/($B$23-$B$22))*(hydrodata!F94-hydrodata!F85)+hydrodata!F85</f>
        <v>-1.8357640579131301E-5</v>
      </c>
      <c r="G46" s="41">
        <f>(($C$42-$B$22)/($B$23-$B$22))*(hydrodata!G94-hydrodata!G85)+hydrodata!G85</f>
        <v>5.2735114867698451E-5</v>
      </c>
      <c r="H46" s="139"/>
      <c r="I46" s="139"/>
      <c r="J46" s="139"/>
      <c r="K46" s="139"/>
      <c r="L46" s="139"/>
      <c r="M46" s="139"/>
    </row>
    <row r="47" spans="1:13" ht="15.75" x14ac:dyDescent="0.25">
      <c r="A47" s="41"/>
      <c r="B47" s="41">
        <f>(($C$42-$B$22)/($B$23-$B$22))*(hydrodata!B95-hydrodata!B86)+hydrodata!B86</f>
        <v>-1.8911848385421866E-7</v>
      </c>
      <c r="C47" s="41">
        <f>(($C$42-$B$22)/($B$23-$B$22))*(hydrodata!C95-hydrodata!C86)+hydrodata!C86</f>
        <v>1.828408889266101E-6</v>
      </c>
      <c r="D47" s="41">
        <f>(($C$42-$B$22)/($B$23-$B$22))*(hydrodata!D95-hydrodata!D86)+hydrodata!D86</f>
        <v>-2.0629736523215181E-5</v>
      </c>
      <c r="E47" s="41">
        <f>(($C$42-$B$22)/($B$23-$B$22))*(hydrodata!E95-hydrodata!E86)+hydrodata!E86</f>
        <v>3.3607333679480779E-6</v>
      </c>
      <c r="F47" s="41">
        <f>(($C$42-$B$22)/($B$23-$B$22))*(hydrodata!F95-hydrodata!F86)+hydrodata!F86</f>
        <v>2.897084001997005E-8</v>
      </c>
      <c r="G47" s="41">
        <f>(($C$42-$B$22)/($B$23-$B$22))*(hydrodata!G95-hydrodata!G86)+hydrodata!G86</f>
        <v>-1.0051677148277584E-7</v>
      </c>
      <c r="H47" s="139"/>
      <c r="I47" s="139"/>
      <c r="J47" s="139"/>
      <c r="K47" s="139"/>
      <c r="L47" s="139"/>
      <c r="M47" s="139"/>
    </row>
    <row r="48" spans="1:13" ht="15.75" x14ac:dyDescent="0.25">
      <c r="A48" s="41"/>
      <c r="B48" s="41">
        <f>(($C$42-$B$22)/($B$23-$B$22))*(hydrodata!B96-hydrodata!B87)+hydrodata!B87</f>
        <v>-6.1203984597703455E-7</v>
      </c>
      <c r="C48" s="41">
        <f>(($C$42-$B$22)/($B$23-$B$22))*(hydrodata!C96-hydrodata!C87)+hydrodata!C87</f>
        <v>1.4476276724912633E-8</v>
      </c>
      <c r="D48" s="41">
        <f>(($C$42-$B$22)/($B$23-$B$22))*(hydrodata!D96-hydrodata!D87)+hydrodata!D87</f>
        <v>3.8190357343984027E-7</v>
      </c>
      <c r="E48" s="41">
        <f>(($C$42-$B$22)/($B$23-$B$22))*(hydrodata!E96-hydrodata!E87)+hydrodata!E87</f>
        <v>1.8423262146779831E-8</v>
      </c>
      <c r="F48" s="41">
        <f>(($C$42-$B$22)/($B$23-$B$22))*(hydrodata!F96-hydrodata!F87)+hydrodata!F87</f>
        <v>2.9967353019470797E-7</v>
      </c>
      <c r="G48" s="41">
        <f>(($C$42-$B$22)/($B$23-$B$22))*(hydrodata!G96-hydrodata!G87)+hydrodata!G87</f>
        <v>2.5562213901148279E-7</v>
      </c>
      <c r="H48" s="139"/>
      <c r="I48" s="139"/>
      <c r="J48" s="139"/>
      <c r="K48" s="139"/>
      <c r="L48" s="139"/>
      <c r="M48" s="139"/>
    </row>
    <row r="49" spans="1:13" ht="15.75" x14ac:dyDescent="0.25">
      <c r="A49" s="41"/>
      <c r="B49" s="41">
        <f>(($C$42-$B$22)/($B$23-$B$22))*(hydrodata!B97-hydrodata!B88)+hydrodata!B88</f>
        <v>4.8950500561158268E-8</v>
      </c>
      <c r="C49" s="41">
        <f>(($C$42-$B$22)/($B$23-$B$22))*(hydrodata!C97-hydrodata!C88)+hydrodata!C88</f>
        <v>-1.1261277659910135E-7</v>
      </c>
      <c r="D49" s="41">
        <f>(($C$42-$B$22)/($B$23-$B$22))*(hydrodata!D97-hydrodata!D88)+hydrodata!D88</f>
        <v>-6.9141338512231653E-8</v>
      </c>
      <c r="E49" s="41">
        <f>(($C$42-$B$22)/($B$23-$B$22))*(hydrodata!E97-hydrodata!E88)+hydrodata!E88</f>
        <v>1.1597447193210186E-7</v>
      </c>
      <c r="F49" s="41">
        <f>(($C$42-$B$22)/($B$23-$B$22))*(hydrodata!F97-hydrodata!F88)+hydrodata!F88</f>
        <v>-3.4011712952571149E-8</v>
      </c>
      <c r="G49" s="41">
        <f>(($C$42-$B$22)/($B$23-$B$22))*(hydrodata!G97-hydrodata!G88)+hydrodata!G88</f>
        <v>8.8047704443335007E-10</v>
      </c>
      <c r="H49" s="139"/>
      <c r="I49" s="139"/>
      <c r="J49" s="139"/>
      <c r="K49" s="139"/>
      <c r="L49" s="139"/>
      <c r="M49" s="139"/>
    </row>
    <row r="50" spans="1:13" ht="15.75" x14ac:dyDescent="0.25"/>
    <row r="52" spans="1:13" ht="24.6" customHeight="1" x14ac:dyDescent="0.35">
      <c r="A52" s="5" t="s">
        <v>121</v>
      </c>
      <c r="B52" s="5"/>
      <c r="C52" s="5"/>
      <c r="D52" s="5"/>
      <c r="E52" s="5"/>
      <c r="F52" s="5"/>
      <c r="G52" s="5"/>
      <c r="H52" s="5"/>
      <c r="I52" s="5"/>
      <c r="J52" s="5"/>
    </row>
    <row r="53" spans="1:13" ht="15.6" customHeight="1" x14ac:dyDescent="0.25">
      <c r="A53" s="6" t="s">
        <v>122</v>
      </c>
      <c r="B53" s="6"/>
      <c r="C53" s="6"/>
      <c r="D53" s="6"/>
      <c r="E53" s="6"/>
      <c r="F53" s="6"/>
      <c r="G53" s="6"/>
      <c r="H53" s="6"/>
      <c r="I53" s="6"/>
      <c r="J53" s="6"/>
    </row>
    <row r="55" spans="1:13" ht="15.6" customHeight="1" x14ac:dyDescent="0.25">
      <c r="A55" s="22" t="s">
        <v>44</v>
      </c>
      <c r="B55" s="22"/>
      <c r="C55" s="48">
        <f>freq</f>
        <v>0.159</v>
      </c>
      <c r="D55" s="38" t="s">
        <v>16</v>
      </c>
    </row>
    <row r="56" spans="1:13" ht="15.6" customHeight="1" x14ac:dyDescent="0.25">
      <c r="A56" s="22" t="s">
        <v>45</v>
      </c>
      <c r="B56" s="22"/>
    </row>
    <row r="57" spans="1:13" ht="14.45" customHeight="1" x14ac:dyDescent="0.25">
      <c r="A57" s="41"/>
      <c r="B57" s="41">
        <f>(($C$55-$B$22)/($B$23-$B$22))*(hydrodata!B114-hydrodata!B105)+hydrodata!B105</f>
        <v>913.2676984523215</v>
      </c>
      <c r="C57" s="41">
        <f>(($C$55-$B$22)/($B$23-$B$22))*(hydrodata!C114-hydrodata!C105)+hydrodata!C105</f>
        <v>-4.3505115926110831E-2</v>
      </c>
      <c r="D57" s="41">
        <f>(($C$55-$B$22)/($B$23-$B$22))*(hydrodata!D114-hydrodata!D105)+hydrodata!D105</f>
        <v>-8.8050032551173232E-2</v>
      </c>
      <c r="E57" s="41">
        <f>(($C$55-$B$22)/($B$23-$B$22))*(hydrodata!E114-hydrodata!E105)+hydrodata!E105</f>
        <v>-5.7139989715426859E-2</v>
      </c>
      <c r="F57" s="41">
        <f>(($C$55-$B$22)/($B$23-$B$22))*(hydrodata!F114-hydrodata!F105)+hydrodata!F105</f>
        <v>-455.55384922616076</v>
      </c>
      <c r="G57" s="41">
        <f>(($C$55-$B$22)/($B$23-$B$22))*(hydrodata!G114-hydrodata!G105)+hydrodata!G105</f>
        <v>-76.634492860708946</v>
      </c>
      <c r="H57" s="139" t="s">
        <v>117</v>
      </c>
      <c r="I57" s="139"/>
      <c r="J57" s="139"/>
      <c r="K57" s="139" t="s">
        <v>118</v>
      </c>
      <c r="L57" s="139"/>
      <c r="M57" s="139"/>
    </row>
    <row r="58" spans="1:13" ht="15.75" x14ac:dyDescent="0.25">
      <c r="A58" s="41"/>
      <c r="B58" s="41">
        <f>(($C$55-$B$22)/($B$23-$B$22))*(hydrodata!B115-hydrodata!B106)+hydrodata!B106</f>
        <v>-4.4938582526210684E-2</v>
      </c>
      <c r="C58" s="41">
        <f>(($C$55-$B$22)/($B$23-$B$22))*(hydrodata!C115-hydrodata!C106)+hydrodata!C106</f>
        <v>1632.9276984523217</v>
      </c>
      <c r="D58" s="41">
        <f>(($C$55-$B$22)/($B$23-$B$22))*(hydrodata!D115-hydrodata!D106)+hydrodata!D106</f>
        <v>40.903276984523217</v>
      </c>
      <c r="E58" s="41">
        <f>(($C$55-$B$22)/($B$23-$B$22))*(hydrodata!E115-hydrodata!E106)+hydrodata!E106</f>
        <v>2544.0553969046432</v>
      </c>
      <c r="F58" s="41">
        <f>(($C$55-$B$22)/($B$23-$B$22))*(hydrodata!F115-hydrodata!F106)+hydrodata!F106</f>
        <v>2.6493431752371441E-2</v>
      </c>
      <c r="G58" s="41">
        <f>(($C$55-$B$22)/($B$23-$B$22))*(hydrodata!G115-hydrodata!G106)+hydrodata!G106</f>
        <v>-0.36060309535696455</v>
      </c>
      <c r="H58" s="139"/>
      <c r="I58" s="139"/>
      <c r="J58" s="139"/>
      <c r="K58" s="139"/>
      <c r="L58" s="139"/>
      <c r="M58" s="139"/>
    </row>
    <row r="59" spans="1:13" ht="15.75" x14ac:dyDescent="0.25">
      <c r="A59" s="41"/>
      <c r="B59" s="41">
        <f>(($C$55-$B$22)/($B$23-$B$22))*(hydrodata!B116-hydrodata!B107)+hydrodata!B107</f>
        <v>-8.1833961757363946E-2</v>
      </c>
      <c r="C59" s="41">
        <f>(($C$55-$B$22)/($B$23-$B$22))*(hydrodata!C116-hydrodata!C107)+hydrodata!C107</f>
        <v>41.63115476784823</v>
      </c>
      <c r="D59" s="41">
        <f>(($C$55-$B$22)/($B$23-$B$22))*(hydrodata!D116-hydrodata!D107)+hydrodata!D107</f>
        <v>698.50600798801804</v>
      </c>
      <c r="E59" s="41">
        <f>(($C$55-$B$22)/($B$23-$B$22))*(hydrodata!E116-hydrodata!E107)+hydrodata!E107</f>
        <v>78.285093659510721</v>
      </c>
      <c r="F59" s="41">
        <f>(($C$55-$B$22)/($B$23-$B$22))*(hydrodata!F116-hydrodata!F107)+hydrodata!F107</f>
        <v>7.3222222166749881E-2</v>
      </c>
      <c r="G59" s="41">
        <f>(($C$55-$B$22)/($B$23-$B$22))*(hydrodata!G116-hydrodata!G107)+hydrodata!G107</f>
        <v>2.5220346080878683E-2</v>
      </c>
      <c r="H59" s="139"/>
      <c r="I59" s="139"/>
      <c r="J59" s="139"/>
      <c r="K59" s="139"/>
      <c r="L59" s="139"/>
      <c r="M59" s="139"/>
    </row>
    <row r="60" spans="1:13" ht="15.75" x14ac:dyDescent="0.25">
      <c r="A60" s="41"/>
      <c r="B60" s="41">
        <f>(($C$55-$B$22)/($B$23-$B$22))*(hydrodata!B117-hydrodata!B108)+hydrodata!B108</f>
        <v>-6.4146727009485774E-2</v>
      </c>
      <c r="C60" s="41">
        <f>(($C$55-$B$22)/($B$23-$B$22))*(hydrodata!C117-hydrodata!C108)+hydrodata!C108</f>
        <v>2543.755396904643</v>
      </c>
      <c r="D60" s="41">
        <f>(($C$55-$B$22)/($B$23-$B$22))*(hydrodata!D117-hydrodata!D108)+hydrodata!D108</f>
        <v>77.260276984523216</v>
      </c>
      <c r="E60" s="41">
        <f>(($C$55-$B$22)/($B$23-$B$22))*(hydrodata!E117-hydrodata!E108)+hydrodata!E108</f>
        <v>4862.755396904643</v>
      </c>
      <c r="F60" s="41">
        <f>(($C$55-$B$22)/($B$23-$B$22))*(hydrodata!F117-hydrodata!F108)+hydrodata!F108</f>
        <v>2.1346751572641039E-2</v>
      </c>
      <c r="G60" s="41">
        <f>(($C$55-$B$22)/($B$23-$B$22))*(hydrodata!G117-hydrodata!G108)+hydrodata!G108</f>
        <v>-0.56145539690464308</v>
      </c>
      <c r="H60" s="139"/>
      <c r="I60" s="139"/>
      <c r="J60" s="139"/>
      <c r="K60" s="139"/>
      <c r="L60" s="139"/>
      <c r="M60" s="139"/>
    </row>
    <row r="61" spans="1:13" ht="15.75" x14ac:dyDescent="0.25">
      <c r="A61" s="41"/>
      <c r="B61" s="41">
        <f>(($C$55-$B$22)/($B$23-$B$22))*(hydrodata!B118-hydrodata!B109)+hydrodata!B109</f>
        <v>-455.51384922616074</v>
      </c>
      <c r="C61" s="41">
        <f>(($C$55-$B$22)/($B$23-$B$22))*(hydrodata!C118-hydrodata!C109)+hydrodata!C109</f>
        <v>2.1828392910634049E-2</v>
      </c>
      <c r="D61" s="41">
        <f>(($C$55-$B$22)/($B$23-$B$22))*(hydrodata!D118-hydrodata!D109)+hydrodata!D109</f>
        <v>7.8581028557164243E-2</v>
      </c>
      <c r="E61" s="41">
        <f>(($C$55-$B$22)/($B$23-$B$22))*(hydrodata!E118-hydrodata!E109)+hydrodata!E109</f>
        <v>1.2119126210683973E-2</v>
      </c>
      <c r="F61" s="41">
        <f>(($C$55-$B$22)/($B$23-$B$22))*(hydrodata!F118-hydrodata!F109)+hydrodata!F109</f>
        <v>227.26830953569646</v>
      </c>
      <c r="G61" s="41">
        <f>(($C$55-$B$22)/($B$23-$B$22))*(hydrodata!G118-hydrodata!G109)+hydrodata!G109</f>
        <v>38.981384922616073</v>
      </c>
      <c r="H61" s="139"/>
      <c r="I61" s="139"/>
      <c r="J61" s="139"/>
      <c r="K61" s="139"/>
      <c r="L61" s="139"/>
      <c r="M61" s="139"/>
    </row>
    <row r="62" spans="1:13" ht="15.75" x14ac:dyDescent="0.25">
      <c r="A62" s="41"/>
      <c r="B62" s="41">
        <f>(($C$55-$B$22)/($B$23-$B$22))*(hydrodata!B119-hydrodata!B110)+hydrodata!B110</f>
        <v>-75.625215876185734</v>
      </c>
      <c r="C62" s="41">
        <f>(($C$55-$B$22)/($B$23-$B$22))*(hydrodata!C119-hydrodata!C110)+hydrodata!C110</f>
        <v>-0.36674676185721417</v>
      </c>
      <c r="D62" s="41">
        <f>(($C$55-$B$22)/($B$23-$B$22))*(hydrodata!D119-hydrodata!D110)+hydrodata!D110</f>
        <v>5.1958169046430351E-2</v>
      </c>
      <c r="E62" s="41">
        <f>(($C$55-$B$22)/($B$23-$B$22))*(hydrodata!E119-hydrodata!E110)+hydrodata!E110</f>
        <v>-0.5995559680479281</v>
      </c>
      <c r="F62" s="41">
        <f>(($C$55-$B$22)/($B$23-$B$22))*(hydrodata!F119-hydrodata!F110)+hydrodata!F110</f>
        <v>38.447107938092856</v>
      </c>
      <c r="G62" s="41">
        <f>(($C$55-$B$22)/($B$23-$B$22))*(hydrodata!G119-hydrodata!G110)+hydrodata!G110</f>
        <v>3551.7830953569642</v>
      </c>
      <c r="H62" s="139"/>
      <c r="I62" s="139"/>
      <c r="J62" s="139"/>
      <c r="K62" s="139"/>
      <c r="L62" s="139"/>
      <c r="M62" s="139"/>
    </row>
    <row r="63" spans="1:13" ht="15.75" x14ac:dyDescent="0.25"/>
    <row r="65" spans="1:13" ht="29.85" customHeight="1" x14ac:dyDescent="0.4">
      <c r="A65" s="7" t="s">
        <v>123</v>
      </c>
      <c r="B65" s="7"/>
      <c r="C65" s="7"/>
      <c r="D65" s="7"/>
      <c r="E65" s="7"/>
      <c r="F65" s="7"/>
      <c r="G65" s="7"/>
      <c r="H65" s="7"/>
      <c r="I65" s="7"/>
      <c r="J65" s="7"/>
    </row>
    <row r="66" spans="1:13" ht="15.6" customHeight="1" x14ac:dyDescent="0.25">
      <c r="A66" s="6" t="s">
        <v>124</v>
      </c>
      <c r="B66" s="6"/>
      <c r="C66" s="6"/>
      <c r="D66" s="6"/>
      <c r="E66" s="6"/>
      <c r="F66" s="6"/>
      <c r="G66" s="6"/>
      <c r="H66" s="6"/>
      <c r="I66" s="6"/>
      <c r="J66" s="6"/>
    </row>
    <row r="69" spans="1:13" ht="24.6" customHeight="1" x14ac:dyDescent="0.35">
      <c r="A69" s="5" t="s">
        <v>125</v>
      </c>
      <c r="B69" s="5"/>
      <c r="C69" s="5"/>
      <c r="D69" s="5"/>
      <c r="E69" s="5"/>
      <c r="F69" s="5"/>
      <c r="G69" s="5"/>
      <c r="H69" s="5"/>
      <c r="I69" s="5"/>
      <c r="J69" s="5"/>
    </row>
    <row r="70" spans="1:13" ht="15.6" customHeight="1" x14ac:dyDescent="0.25">
      <c r="A70" s="6" t="s">
        <v>126</v>
      </c>
      <c r="B70" s="6"/>
      <c r="C70" s="6"/>
      <c r="D70" s="6"/>
      <c r="E70" s="6"/>
      <c r="F70" s="6"/>
      <c r="G70" s="6"/>
      <c r="H70" s="6"/>
      <c r="I70" s="6"/>
      <c r="J70" s="6"/>
    </row>
    <row r="72" spans="1:13" ht="15.6" customHeight="1" x14ac:dyDescent="0.25">
      <c r="A72" s="22" t="s">
        <v>44</v>
      </c>
      <c r="B72" s="22"/>
      <c r="C72" s="48">
        <f>freq</f>
        <v>0.159</v>
      </c>
      <c r="D72" s="38" t="s">
        <v>16</v>
      </c>
    </row>
    <row r="73" spans="1:13" ht="15.6" customHeight="1" x14ac:dyDescent="0.25">
      <c r="A73" s="22" t="s">
        <v>45</v>
      </c>
      <c r="B73" s="22"/>
    </row>
    <row r="74" spans="1:13" ht="14.45" customHeight="1" x14ac:dyDescent="0.25">
      <c r="A74" s="41"/>
      <c r="B74" s="41">
        <f>(($C$72-$B$22)/($B$23-$B$22))*(hydrodata!B136-hydrodata!B127)+hydrodata!B127</f>
        <v>0</v>
      </c>
      <c r="C74" s="41">
        <f>(($C$72-$B$22)/($B$23-$B$22))*(hydrodata!C136-hydrodata!C127)+hydrodata!C127</f>
        <v>0</v>
      </c>
      <c r="D74" s="41">
        <f>(($C$72-$B$22)/($B$23-$B$22))*(hydrodata!D136-hydrodata!D127)+hydrodata!D127</f>
        <v>0</v>
      </c>
      <c r="E74" s="41">
        <f>(($C$72-$B$22)/($B$23-$B$22))*(hydrodata!E136-hydrodata!E127)+hydrodata!E127</f>
        <v>0</v>
      </c>
      <c r="F74" s="41">
        <f>(($C$72-$B$22)/($B$23-$B$22))*(hydrodata!F136-hydrodata!F127)+hydrodata!F127</f>
        <v>0</v>
      </c>
      <c r="G74" s="41">
        <f>(($C$72-$B$22)/($B$23-$B$22))*(hydrodata!G136-hydrodata!G127)+hydrodata!G127</f>
        <v>0</v>
      </c>
      <c r="H74" s="139" t="s">
        <v>117</v>
      </c>
      <c r="I74" s="139"/>
      <c r="J74" s="139"/>
      <c r="K74" s="139" t="s">
        <v>118</v>
      </c>
      <c r="L74" s="139"/>
      <c r="M74" s="139"/>
    </row>
    <row r="75" spans="1:13" ht="15.75" x14ac:dyDescent="0.25">
      <c r="A75" s="41"/>
      <c r="B75" s="41">
        <f>(($C$72-$B$22)/($B$23-$B$22))*(hydrodata!B137-hydrodata!B128)+hydrodata!B128</f>
        <v>0</v>
      </c>
      <c r="C75" s="41">
        <f>(($C$72-$B$22)/($B$23-$B$22))*(hydrodata!C137-hydrodata!C128)+hydrodata!C128</f>
        <v>0</v>
      </c>
      <c r="D75" s="41">
        <f>(($C$72-$B$22)/($B$23-$B$22))*(hydrodata!D137-hydrodata!D128)+hydrodata!D128</f>
        <v>0</v>
      </c>
      <c r="E75" s="41">
        <f>(($C$72-$B$22)/($B$23-$B$22))*(hydrodata!E137-hydrodata!E128)+hydrodata!E128</f>
        <v>0</v>
      </c>
      <c r="F75" s="41">
        <f>(($C$72-$B$22)/($B$23-$B$22))*(hydrodata!F137-hydrodata!F128)+hydrodata!F128</f>
        <v>0</v>
      </c>
      <c r="G75" s="41">
        <f>(($C$72-$B$22)/($B$23-$B$22))*(hydrodata!G137-hydrodata!G128)+hydrodata!G128</f>
        <v>0</v>
      </c>
      <c r="H75" s="139"/>
      <c r="I75" s="139"/>
      <c r="J75" s="139"/>
      <c r="K75" s="139"/>
      <c r="L75" s="139"/>
      <c r="M75" s="139"/>
    </row>
    <row r="76" spans="1:13" ht="15.75" x14ac:dyDescent="0.25">
      <c r="A76" s="41"/>
      <c r="B76" s="41">
        <f>(($C$72-$B$22)/($B$23-$B$22))*(hydrodata!B138-hydrodata!B129)+hydrodata!B129</f>
        <v>0</v>
      </c>
      <c r="C76" s="41">
        <f>(($C$72-$B$22)/($B$23-$B$22))*(hydrodata!C138-hydrodata!C129)+hydrodata!C129</f>
        <v>0</v>
      </c>
      <c r="D76" s="41">
        <f>(($C$72-$B$22)/($B$23-$B$22))*(hydrodata!D138-hydrodata!D129)+hydrodata!D129</f>
        <v>0</v>
      </c>
      <c r="E76" s="41">
        <f>(($C$72-$B$22)/($B$23-$B$22))*(hydrodata!E138-hydrodata!E129)+hydrodata!E129</f>
        <v>0</v>
      </c>
      <c r="F76" s="41">
        <f>(($C$72-$B$22)/($B$23-$B$22))*(hydrodata!F138-hydrodata!F129)+hydrodata!F129</f>
        <v>0</v>
      </c>
      <c r="G76" s="41">
        <f>(($C$72-$B$22)/($B$23-$B$22))*(hydrodata!G138-hydrodata!G129)+hydrodata!G129</f>
        <v>0</v>
      </c>
      <c r="H76" s="139"/>
      <c r="I76" s="139"/>
      <c r="J76" s="139"/>
      <c r="K76" s="139"/>
      <c r="L76" s="139"/>
      <c r="M76" s="139"/>
    </row>
    <row r="77" spans="1:13" ht="15.75" x14ac:dyDescent="0.25">
      <c r="A77" s="41"/>
      <c r="B77" s="41">
        <f>(($C$72-$B$22)/($B$23-$B$22))*(hydrodata!B139-hydrodata!B130)+hydrodata!B130</f>
        <v>0</v>
      </c>
      <c r="C77" s="41">
        <f>(($C$72-$B$22)/($B$23-$B$22))*(hydrodata!C139-hydrodata!C130)+hydrodata!C130</f>
        <v>0</v>
      </c>
      <c r="D77" s="41">
        <f>(($C$72-$B$22)/($B$23-$B$22))*(hydrodata!D139-hydrodata!D130)+hydrodata!D130</f>
        <v>0</v>
      </c>
      <c r="E77" s="41">
        <f>(($C$72-$B$22)/($B$23-$B$22))*(hydrodata!E139-hydrodata!E130)+hydrodata!E130</f>
        <v>0</v>
      </c>
      <c r="F77" s="41">
        <f>(($C$72-$B$22)/($B$23-$B$22))*(hydrodata!F139-hydrodata!F130)+hydrodata!F130</f>
        <v>0</v>
      </c>
      <c r="G77" s="41">
        <f>(($C$72-$B$22)/($B$23-$B$22))*(hydrodata!G139-hydrodata!G130)+hydrodata!G130</f>
        <v>0</v>
      </c>
      <c r="H77" s="139"/>
      <c r="I77" s="139"/>
      <c r="J77" s="139"/>
      <c r="K77" s="139"/>
      <c r="L77" s="139"/>
      <c r="M77" s="139"/>
    </row>
    <row r="78" spans="1:13" ht="15.75" x14ac:dyDescent="0.25">
      <c r="A78" s="41"/>
      <c r="B78" s="41">
        <f>(($C$72-$B$22)/($B$23-$B$22))*(hydrodata!B140-hydrodata!B131)+hydrodata!B131</f>
        <v>0</v>
      </c>
      <c r="C78" s="41">
        <f>(($C$72-$B$22)/($B$23-$B$22))*(hydrodata!C140-hydrodata!C131)+hydrodata!C131</f>
        <v>0</v>
      </c>
      <c r="D78" s="41">
        <f>(($C$72-$B$22)/($B$23-$B$22))*(hydrodata!D140-hydrodata!D131)+hydrodata!D131</f>
        <v>0</v>
      </c>
      <c r="E78" s="41">
        <f>(($C$72-$B$22)/($B$23-$B$22))*(hydrodata!E140-hydrodata!E131)+hydrodata!E131</f>
        <v>0</v>
      </c>
      <c r="F78" s="41">
        <f>(($C$72-$B$22)/($B$23-$B$22))*(hydrodata!F140-hydrodata!F131)+hydrodata!F131</f>
        <v>0</v>
      </c>
      <c r="G78" s="41">
        <f>(($C$72-$B$22)/($B$23-$B$22))*(hydrodata!G140-hydrodata!G131)+hydrodata!G131</f>
        <v>0</v>
      </c>
      <c r="H78" s="139"/>
      <c r="I78" s="139"/>
      <c r="J78" s="139"/>
      <c r="K78" s="139"/>
      <c r="L78" s="139"/>
      <c r="M78" s="139"/>
    </row>
    <row r="79" spans="1:13" ht="15.75" x14ac:dyDescent="0.25">
      <c r="A79" s="41"/>
      <c r="B79" s="41">
        <f>(($C$72-$B$22)/($B$23-$B$22))*(hydrodata!B141-hydrodata!B132)+hydrodata!B132</f>
        <v>0</v>
      </c>
      <c r="C79" s="41">
        <f>(($C$72-$B$22)/($B$23-$B$22))*(hydrodata!C141-hydrodata!C132)+hydrodata!C132</f>
        <v>0</v>
      </c>
      <c r="D79" s="41">
        <f>(($C$72-$B$22)/($B$23-$B$22))*(hydrodata!D141-hydrodata!D132)+hydrodata!D132</f>
        <v>0</v>
      </c>
      <c r="E79" s="41">
        <f>(($C$72-$B$22)/($B$23-$B$22))*(hydrodata!E141-hydrodata!E132)+hydrodata!E132</f>
        <v>0</v>
      </c>
      <c r="F79" s="41">
        <f>(($C$72-$B$22)/($B$23-$B$22))*(hydrodata!F141-hydrodata!F132)+hydrodata!F132</f>
        <v>0</v>
      </c>
      <c r="G79" s="41">
        <f>(($C$72-$B$22)/($B$23-$B$22))*(hydrodata!G141-hydrodata!G132)+hydrodata!G132</f>
        <v>0</v>
      </c>
      <c r="H79" s="139"/>
      <c r="I79" s="139"/>
      <c r="J79" s="139"/>
      <c r="K79" s="139"/>
      <c r="L79" s="139"/>
      <c r="M79" s="139"/>
    </row>
    <row r="80" spans="1:13" ht="15.75" x14ac:dyDescent="0.25"/>
    <row r="82" spans="1:13" ht="24.6" customHeight="1" x14ac:dyDescent="0.35">
      <c r="A82" s="5" t="s">
        <v>127</v>
      </c>
      <c r="B82" s="5"/>
      <c r="C82" s="5"/>
      <c r="D82" s="5"/>
      <c r="E82" s="5"/>
      <c r="F82" s="5"/>
      <c r="G82" s="5"/>
      <c r="H82" s="5"/>
      <c r="I82" s="5"/>
      <c r="J82" s="5"/>
    </row>
    <row r="83" spans="1:13" ht="15.6" customHeight="1" x14ac:dyDescent="0.25">
      <c r="A83" s="6" t="s">
        <v>128</v>
      </c>
      <c r="B83" s="6"/>
      <c r="C83" s="6"/>
      <c r="D83" s="6"/>
      <c r="E83" s="6"/>
      <c r="F83" s="6"/>
      <c r="G83" s="6"/>
      <c r="H83" s="6"/>
      <c r="I83" s="6"/>
      <c r="J83" s="6"/>
    </row>
    <row r="85" spans="1:13" ht="15.6" customHeight="1" x14ac:dyDescent="0.25">
      <c r="A85" s="22" t="s">
        <v>44</v>
      </c>
      <c r="B85" s="22"/>
      <c r="C85" s="48">
        <f>freq</f>
        <v>0.159</v>
      </c>
      <c r="D85" s="38" t="s">
        <v>16</v>
      </c>
    </row>
    <row r="86" spans="1:13" ht="15.6" customHeight="1" x14ac:dyDescent="0.25">
      <c r="A86" s="22" t="s">
        <v>45</v>
      </c>
      <c r="B86" s="22"/>
    </row>
    <row r="87" spans="1:13" ht="14.45" customHeight="1" x14ac:dyDescent="0.25">
      <c r="A87" s="41"/>
      <c r="B87" s="41">
        <f>(($C$85-$B$22)/($B$23-$B$22))*(hydrodata!B158-hydrodata!B149)+hydrodata!B149</f>
        <v>1.2306040098851723E-6</v>
      </c>
      <c r="C87" s="41">
        <f>(($C$85-$B$22)/($B$23-$B$22))*(hydrodata!C158-hydrodata!C149)+hydrodata!C149</f>
        <v>5.7937136772840744E-8</v>
      </c>
      <c r="D87" s="41">
        <f>(($C$85-$B$22)/($B$23-$B$22))*(hydrodata!D158-hydrodata!D149)+hydrodata!D149</f>
        <v>4.414181250124813E-8</v>
      </c>
      <c r="E87" s="41">
        <f>(($C$85-$B$22)/($B$23-$B$22))*(hydrodata!E158-hydrodata!E149)+hydrodata!E149</f>
        <v>9.7124378711932103E-8</v>
      </c>
      <c r="F87" s="41">
        <f>(($C$85-$B$22)/($B$23-$B$22))*(hydrodata!F158-hydrodata!F149)+hydrodata!F149</f>
        <v>-6.0303726953569643E-7</v>
      </c>
      <c r="G87" s="41">
        <f>(($C$85-$B$22)/($B$23-$B$22))*(hydrodata!G158-hydrodata!G149)+hydrodata!G149</f>
        <v>-5.1483232497254128E-7</v>
      </c>
      <c r="H87" s="139" t="s">
        <v>117</v>
      </c>
      <c r="I87" s="139"/>
      <c r="J87" s="139"/>
      <c r="K87" s="139" t="s">
        <v>118</v>
      </c>
      <c r="L87" s="139"/>
      <c r="M87" s="139"/>
    </row>
    <row r="88" spans="1:13" ht="15.75" x14ac:dyDescent="0.25">
      <c r="A88" s="41"/>
      <c r="B88" s="41">
        <f>(($C$85-$B$22)/($B$23-$B$22))*(hydrodata!B159-hydrodata!B150)+hydrodata!B150</f>
        <v>-8.7888673250124824E-8</v>
      </c>
      <c r="C88" s="41">
        <f>(($C$85-$B$22)/($B$23-$B$22))*(hydrodata!C159-hydrodata!C150)+hydrodata!C150</f>
        <v>1.8274987547878184E-6</v>
      </c>
      <c r="D88" s="41">
        <f>(($C$85-$B$22)/($B$23-$B$22))*(hydrodata!D159-hydrodata!D150)+hydrodata!D150</f>
        <v>-5.5422531800299547E-6</v>
      </c>
      <c r="E88" s="41">
        <f>(($C$85-$B$22)/($B$23-$B$22))*(hydrodata!E159-hydrodata!E150)+hydrodata!E150</f>
        <v>3.1554507267099355E-6</v>
      </c>
      <c r="F88" s="41">
        <f>(($C$85-$B$22)/($B$23-$B$22))*(hydrodata!F159-hydrodata!F150)+hydrodata!F150</f>
        <v>1.0280700121817274E-8</v>
      </c>
      <c r="G88" s="41">
        <f>(($C$85-$B$22)/($B$23-$B$22))*(hydrodata!G159-hydrodata!G150)+hydrodata!G150</f>
        <v>-7.8033333599600606E-8</v>
      </c>
      <c r="H88" s="139"/>
      <c r="I88" s="139"/>
      <c r="J88" s="139"/>
      <c r="K88" s="139"/>
      <c r="L88" s="139"/>
      <c r="M88" s="139"/>
    </row>
    <row r="89" spans="1:13" ht="15.75" x14ac:dyDescent="0.25">
      <c r="A89" s="41"/>
      <c r="B89" s="41">
        <f>(($C$85-$B$22)/($B$23-$B$22))*(hydrodata!B160-hydrodata!B151)+hydrodata!B151</f>
        <v>3.8841651143285073E-5</v>
      </c>
      <c r="C89" s="41">
        <f>(($C$85-$B$22)/($B$23-$B$22))*(hydrodata!C160-hydrodata!C151)+hydrodata!C151</f>
        <v>2.3090327988017972E-3</v>
      </c>
      <c r="D89" s="41">
        <f>(($C$85-$B$22)/($B$23-$B$22))*(hydrodata!D160-hydrodata!D151)+hydrodata!D151</f>
        <v>2.1661358602096857E-2</v>
      </c>
      <c r="E89" s="41">
        <f>(($C$85-$B$22)/($B$23-$B$22))*(hydrodata!E160-hydrodata!E151)+hydrodata!E151</f>
        <v>3.5016798362456315E-3</v>
      </c>
      <c r="F89" s="41">
        <f>(($C$85-$B$22)/($B$23-$B$22))*(hydrodata!F160-hydrodata!F151)+hydrodata!F151</f>
        <v>-1.8357640579131301E-5</v>
      </c>
      <c r="G89" s="41">
        <f>(($C$85-$B$22)/($B$23-$B$22))*(hydrodata!G160-hydrodata!G151)+hydrodata!G151</f>
        <v>5.2735114867698451E-5</v>
      </c>
      <c r="H89" s="139"/>
      <c r="I89" s="139"/>
      <c r="J89" s="139"/>
      <c r="K89" s="139"/>
      <c r="L89" s="139"/>
      <c r="M89" s="139"/>
    </row>
    <row r="90" spans="1:13" ht="15.75" x14ac:dyDescent="0.25">
      <c r="A90" s="41"/>
      <c r="B90" s="41">
        <f>(($C$85-$B$22)/($B$23-$B$22))*(hydrodata!B161-hydrodata!B152)+hydrodata!B152</f>
        <v>-1.8911848385421866E-7</v>
      </c>
      <c r="C90" s="41">
        <f>(($C$85-$B$22)/($B$23-$B$22))*(hydrodata!C161-hydrodata!C152)+hydrodata!C152</f>
        <v>1.828408889266101E-6</v>
      </c>
      <c r="D90" s="41">
        <f>(($C$85-$B$22)/($B$23-$B$22))*(hydrodata!D161-hydrodata!D152)+hydrodata!D152</f>
        <v>-2.0629736523215181E-5</v>
      </c>
      <c r="E90" s="41">
        <f>(($C$85-$B$22)/($B$23-$B$22))*(hydrodata!E161-hydrodata!E152)+hydrodata!E152</f>
        <v>3.3607333679480779E-6</v>
      </c>
      <c r="F90" s="41">
        <f>(($C$85-$B$22)/($B$23-$B$22))*(hydrodata!F161-hydrodata!F152)+hydrodata!F152</f>
        <v>2.897084001997005E-8</v>
      </c>
      <c r="G90" s="41">
        <f>(($C$85-$B$22)/($B$23-$B$22))*(hydrodata!G161-hydrodata!G152)+hydrodata!G152</f>
        <v>-1.0051677148277584E-7</v>
      </c>
      <c r="H90" s="139"/>
      <c r="I90" s="139"/>
      <c r="J90" s="139"/>
      <c r="K90" s="139"/>
      <c r="L90" s="139"/>
      <c r="M90" s="139"/>
    </row>
    <row r="91" spans="1:13" ht="15.75" x14ac:dyDescent="0.25">
      <c r="A91" s="41"/>
      <c r="B91" s="41">
        <f>(($C$85-$B$22)/($B$23-$B$22))*(hydrodata!B162-hydrodata!B153)+hydrodata!B153</f>
        <v>-6.1203984597703455E-7</v>
      </c>
      <c r="C91" s="41">
        <f>(($C$85-$B$22)/($B$23-$B$22))*(hydrodata!C162-hydrodata!C153)+hydrodata!C153</f>
        <v>1.4476276724912633E-8</v>
      </c>
      <c r="D91" s="41">
        <f>(($C$85-$B$22)/($B$23-$B$22))*(hydrodata!D162-hydrodata!D153)+hydrodata!D153</f>
        <v>3.8190357343984027E-7</v>
      </c>
      <c r="E91" s="41">
        <f>(($C$85-$B$22)/($B$23-$B$22))*(hydrodata!E162-hydrodata!E153)+hydrodata!E153</f>
        <v>1.8423262146779831E-8</v>
      </c>
      <c r="F91" s="41">
        <f>(($C$85-$B$22)/($B$23-$B$22))*(hydrodata!F162-hydrodata!F153)+hydrodata!F153</f>
        <v>2.9967353019470797E-7</v>
      </c>
      <c r="G91" s="41">
        <f>(($C$85-$B$22)/($B$23-$B$22))*(hydrodata!G162-hydrodata!G153)+hydrodata!G153</f>
        <v>2.5562213901148279E-7</v>
      </c>
      <c r="H91" s="139"/>
      <c r="I91" s="139"/>
      <c r="J91" s="139"/>
      <c r="K91" s="139"/>
      <c r="L91" s="139"/>
      <c r="M91" s="139"/>
    </row>
    <row r="92" spans="1:13" ht="15.75" x14ac:dyDescent="0.25">
      <c r="A92" s="41"/>
      <c r="B92" s="41">
        <f>(($C$85-$B$22)/($B$23-$B$22))*(hydrodata!B163-hydrodata!B154)+hydrodata!B154</f>
        <v>4.8950500561158268E-8</v>
      </c>
      <c r="C92" s="41">
        <f>(($C$85-$B$22)/($B$23-$B$22))*(hydrodata!C163-hydrodata!C154)+hydrodata!C154</f>
        <v>-1.1261277659910135E-7</v>
      </c>
      <c r="D92" s="41">
        <f>(($C$85-$B$22)/($B$23-$B$22))*(hydrodata!D163-hydrodata!D154)+hydrodata!D154</f>
        <v>-6.9141338512231653E-8</v>
      </c>
      <c r="E92" s="41">
        <f>(($C$85-$B$22)/($B$23-$B$22))*(hydrodata!E163-hydrodata!E154)+hydrodata!E154</f>
        <v>1.1597447193210186E-7</v>
      </c>
      <c r="F92" s="41">
        <f>(($C$85-$B$22)/($B$23-$B$22))*(hydrodata!F163-hydrodata!F154)+hydrodata!F154</f>
        <v>-3.4011712952571149E-8</v>
      </c>
      <c r="G92" s="41">
        <f>(($C$85-$B$22)/($B$23-$B$22))*(hydrodata!G163-hydrodata!G154)+hydrodata!G154</f>
        <v>8.8047704443335007E-10</v>
      </c>
      <c r="H92" s="139"/>
      <c r="I92" s="139"/>
      <c r="J92" s="139"/>
      <c r="K92" s="139"/>
      <c r="L92" s="139"/>
      <c r="M92" s="139"/>
    </row>
    <row r="93" spans="1:13" ht="15.75" x14ac:dyDescent="0.25"/>
    <row r="95" spans="1:13" ht="24.6" customHeight="1" x14ac:dyDescent="0.35">
      <c r="A95" s="5" t="s">
        <v>121</v>
      </c>
      <c r="B95" s="5"/>
      <c r="C95" s="5"/>
      <c r="D95" s="5"/>
      <c r="E95" s="5"/>
      <c r="F95" s="5"/>
      <c r="G95" s="5"/>
      <c r="H95" s="5"/>
      <c r="I95" s="5"/>
      <c r="J95" s="5"/>
    </row>
    <row r="96" spans="1:13" ht="15.6" customHeight="1" x14ac:dyDescent="0.25">
      <c r="A96" s="6" t="s">
        <v>129</v>
      </c>
      <c r="B96" s="6"/>
      <c r="C96" s="6"/>
      <c r="D96" s="6"/>
      <c r="E96" s="6"/>
      <c r="F96" s="6"/>
      <c r="G96" s="6"/>
      <c r="H96" s="6"/>
      <c r="I96" s="6"/>
      <c r="J96" s="6"/>
    </row>
    <row r="98" spans="1:13" ht="15.6" customHeight="1" x14ac:dyDescent="0.25">
      <c r="A98" s="22" t="s">
        <v>44</v>
      </c>
      <c r="B98" s="22"/>
      <c r="C98" s="48">
        <f>freq</f>
        <v>0.159</v>
      </c>
      <c r="D98" s="38" t="s">
        <v>16</v>
      </c>
    </row>
    <row r="99" spans="1:13" ht="15.6" customHeight="1" x14ac:dyDescent="0.25">
      <c r="A99" s="22" t="s">
        <v>45</v>
      </c>
      <c r="B99" s="22"/>
    </row>
    <row r="100" spans="1:13" ht="14.45" customHeight="1" x14ac:dyDescent="0.25">
      <c r="A100" s="41"/>
      <c r="B100" s="41">
        <f>(($C$98-$B$22)/($B$23-$B$22))*(hydrodata!B180-hydrodata!B171)+hydrodata!B171</f>
        <v>913.2676984523215</v>
      </c>
      <c r="C100" s="41">
        <f>(($C$98-$B$22)/($B$23-$B$22))*(hydrodata!C180-hydrodata!C171)+hydrodata!C171</f>
        <v>-4.3505115926110831E-2</v>
      </c>
      <c r="D100" s="41">
        <f>(($C$98-$B$22)/($B$23-$B$22))*(hydrodata!D180-hydrodata!D171)+hydrodata!D171</f>
        <v>-8.8050032551173232E-2</v>
      </c>
      <c r="E100" s="41">
        <f>(($C$98-$B$22)/($B$23-$B$22))*(hydrodata!E180-hydrodata!E171)+hydrodata!E171</f>
        <v>-5.7139989715426859E-2</v>
      </c>
      <c r="F100" s="41">
        <f>(($C$98-$B$22)/($B$23-$B$22))*(hydrodata!F180-hydrodata!F171)+hydrodata!F171</f>
        <v>-455.55384922616076</v>
      </c>
      <c r="G100" s="41">
        <f>(($C$98-$B$22)/($B$23-$B$22))*(hydrodata!G180-hydrodata!G171)+hydrodata!G171</f>
        <v>-76.634492860708946</v>
      </c>
      <c r="H100" s="139" t="s">
        <v>117</v>
      </c>
      <c r="I100" s="139"/>
      <c r="J100" s="139"/>
      <c r="K100" s="139" t="s">
        <v>118</v>
      </c>
      <c r="L100" s="139"/>
      <c r="M100" s="139"/>
    </row>
    <row r="101" spans="1:13" ht="15.75" x14ac:dyDescent="0.25">
      <c r="A101" s="41"/>
      <c r="B101" s="41">
        <f>(($C$98-$B$22)/($B$23-$B$22))*(hydrodata!B181-hydrodata!B172)+hydrodata!B172</f>
        <v>-4.4938582526210684E-2</v>
      </c>
      <c r="C101" s="41">
        <f>(($C$98-$B$22)/($B$23-$B$22))*(hydrodata!C181-hydrodata!C172)+hydrodata!C172</f>
        <v>1632.9276984523217</v>
      </c>
      <c r="D101" s="41">
        <f>(($C$98-$B$22)/($B$23-$B$22))*(hydrodata!D181-hydrodata!D172)+hydrodata!D172</f>
        <v>40.903276984523217</v>
      </c>
      <c r="E101" s="41">
        <f>(($C$98-$B$22)/($B$23-$B$22))*(hydrodata!E181-hydrodata!E172)+hydrodata!E172</f>
        <v>2544.0553969046432</v>
      </c>
      <c r="F101" s="41">
        <f>(($C$98-$B$22)/($B$23-$B$22))*(hydrodata!F181-hydrodata!F172)+hydrodata!F172</f>
        <v>2.6493431752371441E-2</v>
      </c>
      <c r="G101" s="41">
        <f>(($C$98-$B$22)/($B$23-$B$22))*(hydrodata!G181-hydrodata!G172)+hydrodata!G172</f>
        <v>-0.36060309535696455</v>
      </c>
      <c r="H101" s="139"/>
      <c r="I101" s="139"/>
      <c r="J101" s="139"/>
      <c r="K101" s="139"/>
      <c r="L101" s="139"/>
      <c r="M101" s="139"/>
    </row>
    <row r="102" spans="1:13" ht="15.75" x14ac:dyDescent="0.25">
      <c r="A102" s="41"/>
      <c r="B102" s="41">
        <f>(($C$98-$B$22)/($B$23-$B$22))*(hydrodata!B182-hydrodata!B173)+hydrodata!B173</f>
        <v>-8.1833961757363946E-2</v>
      </c>
      <c r="C102" s="41">
        <f>(($C$98-$B$22)/($B$23-$B$22))*(hydrodata!C182-hydrodata!C173)+hydrodata!C173</f>
        <v>41.63115476784823</v>
      </c>
      <c r="D102" s="41">
        <f>(($C$98-$B$22)/($B$23-$B$22))*(hydrodata!D182-hydrodata!D173)+hydrodata!D173</f>
        <v>698.50600798801804</v>
      </c>
      <c r="E102" s="41">
        <f>(($C$98-$B$22)/($B$23-$B$22))*(hydrodata!E182-hydrodata!E173)+hydrodata!E173</f>
        <v>78.285093659510721</v>
      </c>
      <c r="F102" s="41">
        <f>(($C$98-$B$22)/($B$23-$B$22))*(hydrodata!F182-hydrodata!F173)+hydrodata!F173</f>
        <v>7.3222222166749881E-2</v>
      </c>
      <c r="G102" s="41">
        <f>(($C$98-$B$22)/($B$23-$B$22))*(hydrodata!G182-hydrodata!G173)+hydrodata!G173</f>
        <v>2.5220346080878683E-2</v>
      </c>
      <c r="H102" s="139"/>
      <c r="I102" s="139"/>
      <c r="J102" s="139"/>
      <c r="K102" s="139"/>
      <c r="L102" s="139"/>
      <c r="M102" s="139"/>
    </row>
    <row r="103" spans="1:13" ht="15.75" x14ac:dyDescent="0.25">
      <c r="A103" s="41"/>
      <c r="B103" s="41">
        <f>(($C$98-$B$22)/($B$23-$B$22))*(hydrodata!B183-hydrodata!B174)+hydrodata!B174</f>
        <v>-6.4146727009485774E-2</v>
      </c>
      <c r="C103" s="41">
        <f>(($C$98-$B$22)/($B$23-$B$22))*(hydrodata!C183-hydrodata!C174)+hydrodata!C174</f>
        <v>2543.755396904643</v>
      </c>
      <c r="D103" s="41">
        <f>(($C$98-$B$22)/($B$23-$B$22))*(hydrodata!D183-hydrodata!D174)+hydrodata!D174</f>
        <v>77.260276984523216</v>
      </c>
      <c r="E103" s="41">
        <f>(($C$98-$B$22)/($B$23-$B$22))*(hydrodata!E183-hydrodata!E174)+hydrodata!E174</f>
        <v>4862.755396904643</v>
      </c>
      <c r="F103" s="41">
        <f>(($C$98-$B$22)/($B$23-$B$22))*(hydrodata!F183-hydrodata!F174)+hydrodata!F174</f>
        <v>2.1346751572641039E-2</v>
      </c>
      <c r="G103" s="41">
        <f>(($C$98-$B$22)/($B$23-$B$22))*(hydrodata!G183-hydrodata!G174)+hydrodata!G174</f>
        <v>-0.56145539690464308</v>
      </c>
      <c r="H103" s="139"/>
      <c r="I103" s="139"/>
      <c r="J103" s="139"/>
      <c r="K103" s="139"/>
      <c r="L103" s="139"/>
      <c r="M103" s="139"/>
    </row>
    <row r="104" spans="1:13" ht="15.75" x14ac:dyDescent="0.25">
      <c r="A104" s="41"/>
      <c r="B104" s="41">
        <f>(($C$98-$B$22)/($B$23-$B$22))*(hydrodata!B184-hydrodata!B175)+hydrodata!B175</f>
        <v>-455.51384922616074</v>
      </c>
      <c r="C104" s="41">
        <f>(($C$98-$B$22)/($B$23-$B$22))*(hydrodata!C184-hydrodata!C175)+hydrodata!C175</f>
        <v>2.1828392910634049E-2</v>
      </c>
      <c r="D104" s="41">
        <f>(($C$98-$B$22)/($B$23-$B$22))*(hydrodata!D184-hydrodata!D175)+hydrodata!D175</f>
        <v>7.8581028557164243E-2</v>
      </c>
      <c r="E104" s="41">
        <f>(($C$98-$B$22)/($B$23-$B$22))*(hydrodata!E184-hydrodata!E175)+hydrodata!E175</f>
        <v>1.2119126210683973E-2</v>
      </c>
      <c r="F104" s="41">
        <f>(($C$98-$B$22)/($B$23-$B$22))*(hydrodata!F184-hydrodata!F175)+hydrodata!F175</f>
        <v>227.26830953569646</v>
      </c>
      <c r="G104" s="41">
        <f>(($C$98-$B$22)/($B$23-$B$22))*(hydrodata!G184-hydrodata!G175)+hydrodata!G175</f>
        <v>38.981384922616073</v>
      </c>
      <c r="H104" s="139"/>
      <c r="I104" s="139"/>
      <c r="J104" s="139"/>
      <c r="K104" s="139"/>
      <c r="L104" s="139"/>
      <c r="M104" s="139"/>
    </row>
    <row r="105" spans="1:13" ht="15.75" x14ac:dyDescent="0.25">
      <c r="A105" s="41"/>
      <c r="B105" s="41">
        <f>(($C$98-$B$22)/($B$23-$B$22))*(hydrodata!B185-hydrodata!B176)+hydrodata!B176</f>
        <v>-75.625215876185734</v>
      </c>
      <c r="C105" s="41">
        <f>(($C$98-$B$22)/($B$23-$B$22))*(hydrodata!C185-hydrodata!C176)+hydrodata!C176</f>
        <v>-0.36674676185721417</v>
      </c>
      <c r="D105" s="41">
        <f>(($C$98-$B$22)/($B$23-$B$22))*(hydrodata!D185-hydrodata!D176)+hydrodata!D176</f>
        <v>5.1958169046430351E-2</v>
      </c>
      <c r="E105" s="41">
        <f>(($C$98-$B$22)/($B$23-$B$22))*(hydrodata!E185-hydrodata!E176)+hydrodata!E176</f>
        <v>-0.5995559680479281</v>
      </c>
      <c r="F105" s="41">
        <f>(($C$98-$B$22)/($B$23-$B$22))*(hydrodata!F185-hydrodata!F176)+hydrodata!F176</f>
        <v>38.447107938092856</v>
      </c>
      <c r="G105" s="41">
        <f>(($C$98-$B$22)/($B$23-$B$22))*(hydrodata!G185-hydrodata!G176)+hydrodata!G176</f>
        <v>3551.7830953569642</v>
      </c>
      <c r="H105" s="139"/>
      <c r="I105" s="139"/>
      <c r="J105" s="139"/>
      <c r="K105" s="139"/>
      <c r="L105" s="139"/>
      <c r="M105" s="139"/>
    </row>
    <row r="106" spans="1:13" ht="15.75" x14ac:dyDescent="0.25"/>
    <row r="109" spans="1:13" ht="29.85" customHeight="1" thickBot="1" x14ac:dyDescent="0.45">
      <c r="A109" s="7" t="s">
        <v>130</v>
      </c>
      <c r="B109" s="7"/>
      <c r="C109" s="7"/>
      <c r="D109" s="7"/>
      <c r="E109" s="7"/>
      <c r="F109" s="7"/>
      <c r="G109" s="7"/>
      <c r="H109" s="7"/>
      <c r="I109" s="7"/>
      <c r="J109" s="7"/>
    </row>
    <row r="110" spans="1:13" ht="44.1" customHeight="1" thickTop="1" x14ac:dyDescent="0.25">
      <c r="A110" s="138" t="s">
        <v>131</v>
      </c>
      <c r="B110" s="138"/>
      <c r="C110" s="138"/>
      <c r="D110" s="138"/>
      <c r="E110" s="138"/>
      <c r="F110" s="138"/>
      <c r="G110" s="138"/>
      <c r="H110" s="138"/>
      <c r="I110" s="138"/>
      <c r="J110" s="138"/>
    </row>
    <row r="111" spans="1:13" ht="15.75" x14ac:dyDescent="0.25"/>
    <row r="112" spans="1:13" ht="24.6" customHeight="1" thickBot="1" x14ac:dyDescent="0.4">
      <c r="A112" s="5" t="s">
        <v>132</v>
      </c>
      <c r="B112" s="5"/>
      <c r="C112" s="5"/>
      <c r="D112" s="5"/>
      <c r="E112" s="5"/>
      <c r="F112" s="5"/>
      <c r="G112" s="5"/>
      <c r="H112" s="5"/>
      <c r="I112" s="5"/>
      <c r="J112" s="5"/>
    </row>
    <row r="113" spans="1:10" ht="29.85" customHeight="1" thickTop="1" x14ac:dyDescent="0.25">
      <c r="A113" s="138" t="s">
        <v>133</v>
      </c>
      <c r="B113" s="138"/>
      <c r="C113" s="138"/>
      <c r="D113" s="138"/>
      <c r="E113" s="138"/>
      <c r="F113" s="138"/>
      <c r="G113" s="138"/>
      <c r="H113" s="138"/>
      <c r="I113" s="138"/>
      <c r="J113" s="138"/>
    </row>
    <row r="114" spans="1:10" ht="15.75" x14ac:dyDescent="0.25"/>
    <row r="115" spans="1:10" ht="15.6" customHeight="1" x14ac:dyDescent="0.25">
      <c r="A115" s="22" t="s">
        <v>44</v>
      </c>
      <c r="B115" s="22"/>
      <c r="C115" s="48">
        <f>freq</f>
        <v>0.159</v>
      </c>
      <c r="D115" s="38" t="s">
        <v>16</v>
      </c>
    </row>
    <row r="116" spans="1:10" ht="15.6" customHeight="1" x14ac:dyDescent="0.25">
      <c r="A116" s="22" t="s">
        <v>45</v>
      </c>
      <c r="B116" s="22"/>
      <c r="C116" s="40"/>
    </row>
    <row r="117" spans="1:10" ht="15.75" x14ac:dyDescent="0.25">
      <c r="A117" s="40" t="s">
        <v>53</v>
      </c>
      <c r="B117" s="40" t="s">
        <v>54</v>
      </c>
      <c r="D117" s="40" t="s">
        <v>55</v>
      </c>
    </row>
    <row r="118" spans="1:10" ht="15.75" x14ac:dyDescent="0.25">
      <c r="A118" s="41">
        <f>(($C$115-$B$22)/($B$23-$B$22))*(hydrodata!B203-hydrodata!B193)+hydrodata!B193</f>
        <v>3.2504811760457808E-4</v>
      </c>
      <c r="B118" s="41">
        <f>(($C$115-$B$22)/($B$23-$B$22))*(hydrodata!C203-hydrodata!C193)+hydrodata!C193</f>
        <v>0.69158053760194527</v>
      </c>
      <c r="D118" s="42" t="str">
        <f t="shared" ref="D118:D123" si="0">COMPLEX(A118,B118)</f>
        <v>0.000325048117604578+0.691580537601945i</v>
      </c>
    </row>
    <row r="119" spans="1:10" ht="15.75" x14ac:dyDescent="0.25">
      <c r="A119" s="41">
        <f>(($C$115-$B$22)/($B$23-$B$22))*(hydrodata!B204-hydrodata!B194)+hydrodata!B194</f>
        <v>9.9750778736546194E-6</v>
      </c>
      <c r="B119" s="41">
        <f>(($C$115-$B$22)/($B$23-$B$22))*(hydrodata!C204-hydrodata!C194)+hydrodata!C194</f>
        <v>49.448983010356265</v>
      </c>
      <c r="D119" s="42" t="str">
        <f t="shared" si="0"/>
        <v>9.97507787365462E-06+49.4489830103563i</v>
      </c>
    </row>
    <row r="120" spans="1:10" ht="15.75" x14ac:dyDescent="0.25">
      <c r="A120" s="41">
        <f>(($C$115-$B$22)/($B$23-$B$22))*(hydrodata!B205-hydrodata!B195)+hydrodata!B195</f>
        <v>954.46931452685476</v>
      </c>
      <c r="B120" s="41">
        <f>(($C$115-$B$22)/($B$23-$B$22))*(hydrodata!C205-hydrodata!C195)+hydrodata!C195</f>
        <v>-5.328487834501594</v>
      </c>
      <c r="D120" s="42" t="str">
        <f t="shared" si="0"/>
        <v>954.469314526855-5.32848783450159i</v>
      </c>
    </row>
    <row r="121" spans="1:10" ht="15.75" x14ac:dyDescent="0.25">
      <c r="A121" s="41">
        <f>(($C$115-$B$22)/($B$23-$B$22))*(hydrodata!B206-hydrodata!B196)+hydrodata!B196</f>
        <v>4364.9172357863199</v>
      </c>
      <c r="B121" s="41">
        <f>(($C$115-$B$22)/($B$23-$B$22))*(hydrodata!C206-hydrodata!C196)+hydrodata!C196</f>
        <v>0</v>
      </c>
      <c r="D121" s="42" t="str">
        <f t="shared" si="0"/>
        <v>4364.91723578632</v>
      </c>
    </row>
    <row r="122" spans="1:10" ht="15.75" x14ac:dyDescent="0.25">
      <c r="A122" s="41">
        <f>(($C$115-$B$22)/($B$23-$B$22))*(hydrodata!B207-hydrodata!B197)+hydrodata!B197</f>
        <v>-3.2123830828422397</v>
      </c>
      <c r="B122" s="41">
        <f>(($C$115-$B$22)/($B$23-$B$22))*(hydrodata!C207-hydrodata!C197)+hydrodata!C197</f>
        <v>8.9058491898667703E-3</v>
      </c>
      <c r="D122" s="42" t="str">
        <f t="shared" si="0"/>
        <v>-3.21238308284224+0.00890584918986677i</v>
      </c>
    </row>
    <row r="123" spans="1:10" ht="15.75" x14ac:dyDescent="0.25">
      <c r="A123" s="41">
        <f>(($C$115-$B$22)/($B$23-$B$22))*(hydrodata!B208-hydrodata!B198)+hydrodata!B198</f>
        <v>8.48252061760741E-2</v>
      </c>
      <c r="B123" s="41">
        <f>(($C$115-$B$22)/($B$23-$B$22))*(hydrodata!C208-hydrodata!C198)+hydrodata!C198</f>
        <v>-24.565650929596899</v>
      </c>
      <c r="D123" s="42" t="str">
        <f t="shared" si="0"/>
        <v>0.0848252061760741-24.5656509295969i</v>
      </c>
    </row>
    <row r="126" spans="1:10" ht="24.6" customHeight="1" thickBot="1" x14ac:dyDescent="0.4">
      <c r="A126" s="5" t="s">
        <v>134</v>
      </c>
      <c r="B126" s="5"/>
      <c r="C126" s="5"/>
      <c r="D126" s="5"/>
      <c r="E126" s="5"/>
      <c r="F126" s="5"/>
      <c r="G126" s="5"/>
      <c r="H126" s="5"/>
      <c r="I126" s="5"/>
      <c r="J126" s="5"/>
    </row>
    <row r="127" spans="1:10" ht="44.1" customHeight="1" thickTop="1" x14ac:dyDescent="0.25">
      <c r="A127" s="138" t="s">
        <v>135</v>
      </c>
      <c r="B127" s="138"/>
      <c r="C127" s="138"/>
      <c r="D127" s="138"/>
      <c r="E127" s="138"/>
      <c r="F127" s="138"/>
      <c r="G127" s="138"/>
      <c r="H127" s="138"/>
      <c r="I127" s="138"/>
      <c r="J127" s="138"/>
    </row>
    <row r="128" spans="1:10" ht="44.1" customHeight="1" x14ac:dyDescent="0.25">
      <c r="A128" s="138" t="s">
        <v>136</v>
      </c>
      <c r="B128" s="138"/>
      <c r="C128" s="138"/>
      <c r="D128" s="138"/>
      <c r="E128" s="138"/>
      <c r="F128" s="138"/>
      <c r="G128" s="138"/>
      <c r="H128" s="138"/>
      <c r="I128" s="138"/>
      <c r="J128" s="138"/>
    </row>
    <row r="129" spans="1:4" ht="15.75" x14ac:dyDescent="0.25"/>
    <row r="130" spans="1:4" ht="15.75" x14ac:dyDescent="0.25">
      <c r="C130" s="40" t="s">
        <v>38</v>
      </c>
    </row>
    <row r="131" spans="1:4" ht="15.6" customHeight="1" x14ac:dyDescent="0.25">
      <c r="A131" s="22" t="s">
        <v>137</v>
      </c>
      <c r="B131" s="22"/>
      <c r="C131" s="48">
        <f>hydrodata!I48</f>
        <v>1</v>
      </c>
      <c r="D131" s="38" t="s">
        <v>31</v>
      </c>
    </row>
    <row r="132" spans="1:4" ht="15.6" customHeight="1" x14ac:dyDescent="0.25">
      <c r="A132" s="22" t="s">
        <v>138</v>
      </c>
      <c r="B132" s="22"/>
      <c r="C132" s="48">
        <f>seaenv.in!I118</f>
        <v>11.919444578809259</v>
      </c>
      <c r="D132" s="38" t="s">
        <v>31</v>
      </c>
    </row>
    <row r="134" spans="1:4" ht="15.6" customHeight="1" x14ac:dyDescent="0.25">
      <c r="A134" s="22" t="s">
        <v>45</v>
      </c>
      <c r="B134" s="22"/>
      <c r="C134" s="40"/>
    </row>
    <row r="135" spans="1:4" ht="15.75" x14ac:dyDescent="0.25">
      <c r="A135" s="40" t="s">
        <v>53</v>
      </c>
      <c r="B135" s="40" t="s">
        <v>54</v>
      </c>
      <c r="D135" s="40" t="s">
        <v>55</v>
      </c>
    </row>
    <row r="136" spans="1:4" ht="15.75" x14ac:dyDescent="0.25">
      <c r="A136" s="41">
        <f t="shared" ref="A136:B141" si="1">A118*($C$132/$C$131)</f>
        <v>3.8743930232340426E-3</v>
      </c>
      <c r="B136" s="41">
        <f t="shared" si="1"/>
        <v>8.2432558897294985</v>
      </c>
      <c r="D136" s="42" t="str">
        <f t="shared" ref="D136:D141" si="2">COMPLEX(A136,B136)</f>
        <v>0.00387439302323404+8.2432558897295i</v>
      </c>
    </row>
    <row r="137" spans="1:4" ht="15.75" x14ac:dyDescent="0.25">
      <c r="A137" s="41">
        <f t="shared" si="1"/>
        <v>1.1889738788433274E-4</v>
      </c>
      <c r="B137" s="41">
        <f t="shared" si="1"/>
        <v>589.40441247042213</v>
      </c>
      <c r="D137" s="42" t="str">
        <f t="shared" si="2"/>
        <v>0.000118897387884333+589.404412470422i</v>
      </c>
    </row>
    <row r="138" spans="1:4" ht="15.75" x14ac:dyDescent="0.25">
      <c r="A138" s="41">
        <f t="shared" si="1"/>
        <v>11376.744096676908</v>
      </c>
      <c r="B138" s="41">
        <f t="shared" si="1"/>
        <v>-63.512615432201109</v>
      </c>
      <c r="D138" s="42" t="str">
        <f t="shared" si="2"/>
        <v>11376.7440966769-63.5126154322011i</v>
      </c>
    </row>
    <row r="139" spans="1:4" ht="15.75" x14ac:dyDescent="0.25">
      <c r="A139" s="41">
        <f t="shared" si="1"/>
        <v>52027.389083044349</v>
      </c>
      <c r="B139" s="41">
        <f t="shared" si="1"/>
        <v>0</v>
      </c>
      <c r="D139" s="42" t="str">
        <f t="shared" si="2"/>
        <v>52027.3890830443</v>
      </c>
    </row>
    <row r="140" spans="1:4" ht="15.75" x14ac:dyDescent="0.25">
      <c r="A140" s="41">
        <f t="shared" si="1"/>
        <v>-38.289822121842505</v>
      </c>
      <c r="B140" s="41">
        <f t="shared" si="1"/>
        <v>0.1061527758458503</v>
      </c>
      <c r="D140" s="42" t="str">
        <f t="shared" si="2"/>
        <v>-38.2898221218425+0.10615277584585i</v>
      </c>
    </row>
    <row r="141" spans="1:4" ht="15.75" x14ac:dyDescent="0.25">
      <c r="A141" s="41">
        <f t="shared" si="1"/>
        <v>1.0110693439017842</v>
      </c>
      <c r="B141" s="41">
        <f t="shared" si="1"/>
        <v>-292.8089147977044</v>
      </c>
      <c r="D141" s="42" t="str">
        <f t="shared" si="2"/>
        <v>1.01106934390178-292.808914797704i</v>
      </c>
    </row>
  </sheetData>
  <mergeCells count="62">
    <mergeCell ref="A132:B132"/>
    <mergeCell ref="A134:B134"/>
    <mergeCell ref="A116:B116"/>
    <mergeCell ref="A126:J126"/>
    <mergeCell ref="A127:J127"/>
    <mergeCell ref="A128:J128"/>
    <mergeCell ref="A131:B131"/>
    <mergeCell ref="A109:J109"/>
    <mergeCell ref="A110:J110"/>
    <mergeCell ref="A112:J112"/>
    <mergeCell ref="A113:J113"/>
    <mergeCell ref="A115:B115"/>
    <mergeCell ref="A96:J96"/>
    <mergeCell ref="A98:B98"/>
    <mergeCell ref="A99:B99"/>
    <mergeCell ref="H100:J105"/>
    <mergeCell ref="K100:M105"/>
    <mergeCell ref="A85:B85"/>
    <mergeCell ref="A86:B86"/>
    <mergeCell ref="H87:J92"/>
    <mergeCell ref="K87:M92"/>
    <mergeCell ref="A95:J95"/>
    <mergeCell ref="A73:B73"/>
    <mergeCell ref="H74:J79"/>
    <mergeCell ref="K74:M79"/>
    <mergeCell ref="A82:J82"/>
    <mergeCell ref="A83:J83"/>
    <mergeCell ref="A65:J65"/>
    <mergeCell ref="A66:J66"/>
    <mergeCell ref="A69:J69"/>
    <mergeCell ref="A70:J70"/>
    <mergeCell ref="A72:B72"/>
    <mergeCell ref="A53:J53"/>
    <mergeCell ref="A55:B55"/>
    <mergeCell ref="A56:B56"/>
    <mergeCell ref="H57:J62"/>
    <mergeCell ref="K57:M62"/>
    <mergeCell ref="A42:B42"/>
    <mergeCell ref="A43:B43"/>
    <mergeCell ref="H44:J49"/>
    <mergeCell ref="K44:M49"/>
    <mergeCell ref="A52:J52"/>
    <mergeCell ref="A30:B30"/>
    <mergeCell ref="H31:J36"/>
    <mergeCell ref="K31:M36"/>
    <mergeCell ref="A39:J39"/>
    <mergeCell ref="A40:J40"/>
    <mergeCell ref="A17:J17"/>
    <mergeCell ref="A18:J18"/>
    <mergeCell ref="A26:J26"/>
    <mergeCell ref="A27:J27"/>
    <mergeCell ref="A29:B29"/>
    <mergeCell ref="A7:J7"/>
    <mergeCell ref="A8:J8"/>
    <mergeCell ref="A12:J12"/>
    <mergeCell ref="A13:J13"/>
    <mergeCell ref="A14:J14"/>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0"/>
  <sheetViews>
    <sheetView topLeftCell="A141" zoomScale="90" zoomScaleNormal="90" zoomScalePageLayoutView="179" workbookViewId="0">
      <selection activeCell="R139" sqref="R139"/>
    </sheetView>
  </sheetViews>
  <sheetFormatPr defaultRowHeight="15" x14ac:dyDescent="0.25"/>
  <cols>
    <col min="1" max="4" width="6.625"/>
    <col min="5" max="5" width="9.5"/>
    <col min="6" max="7" width="6.625"/>
    <col min="8" max="8" width="8.375"/>
    <col min="9" max="18" width="6.625"/>
    <col min="19"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139</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44.1" customHeight="1" x14ac:dyDescent="0.25">
      <c r="A8" s="138" t="s">
        <v>140</v>
      </c>
      <c r="B8" s="138"/>
      <c r="C8" s="138"/>
      <c r="D8" s="138"/>
      <c r="E8" s="138"/>
      <c r="F8" s="138"/>
      <c r="G8" s="138"/>
      <c r="H8" s="138"/>
      <c r="I8" s="138"/>
      <c r="J8" s="138"/>
    </row>
    <row r="9" spans="1:10" ht="15.75" x14ac:dyDescent="0.25"/>
    <row r="12" spans="1:10" ht="29.85" customHeight="1" thickBot="1" x14ac:dyDescent="0.45">
      <c r="A12" s="7" t="s">
        <v>141</v>
      </c>
      <c r="B12" s="7"/>
      <c r="C12" s="7"/>
      <c r="D12" s="7"/>
      <c r="E12" s="7"/>
      <c r="F12" s="7"/>
      <c r="G12" s="7"/>
      <c r="H12" s="7"/>
      <c r="I12" s="7"/>
      <c r="J12" s="7"/>
    </row>
    <row r="13" spans="1:10" ht="29.85" customHeight="1" thickTop="1" x14ac:dyDescent="0.25">
      <c r="A13" s="138" t="s">
        <v>142</v>
      </c>
      <c r="B13" s="138"/>
      <c r="C13" s="138"/>
      <c r="D13" s="138"/>
      <c r="E13" s="138"/>
      <c r="F13" s="138"/>
      <c r="G13" s="138"/>
      <c r="H13" s="138"/>
      <c r="I13" s="138"/>
      <c r="J13" s="138"/>
    </row>
    <row r="14" spans="1:10" ht="15.75" x14ac:dyDescent="0.25"/>
    <row r="16" spans="1:10" ht="24.6" customHeight="1" x14ac:dyDescent="0.35">
      <c r="E16" s="5" t="s">
        <v>143</v>
      </c>
      <c r="F16" s="5"/>
      <c r="G16" s="5"/>
      <c r="H16" s="5"/>
      <c r="I16" s="5"/>
      <c r="J16" s="5"/>
    </row>
    <row r="17" spans="1:10" ht="15.75" x14ac:dyDescent="0.25">
      <c r="A17" s="42" t="s">
        <v>144</v>
      </c>
      <c r="E17" s="33" t="s">
        <v>145</v>
      </c>
      <c r="F17" s="33"/>
      <c r="G17" s="33" t="s">
        <v>146</v>
      </c>
      <c r="H17" s="33" t="s">
        <v>147</v>
      </c>
      <c r="I17" s="33"/>
      <c r="J17" s="36" t="s">
        <v>55</v>
      </c>
    </row>
    <row r="18" spans="1:10" ht="15.75" x14ac:dyDescent="0.25">
      <c r="A18" s="42" t="s">
        <v>148</v>
      </c>
      <c r="E18" s="34">
        <v>1</v>
      </c>
      <c r="G18">
        <v>6</v>
      </c>
      <c r="H18">
        <v>5</v>
      </c>
      <c r="J18" s="42" t="str">
        <f t="shared" ref="J18:J23" si="0">COMPLEX(G18,H18)</f>
        <v>6+5i</v>
      </c>
    </row>
    <row r="19" spans="1:10" ht="15.75" x14ac:dyDescent="0.25">
      <c r="A19" s="42" t="s">
        <v>149</v>
      </c>
      <c r="E19" s="34">
        <v>2</v>
      </c>
      <c r="G19">
        <v>8.1999999999999993</v>
      </c>
      <c r="H19">
        <v>23</v>
      </c>
      <c r="J19" s="42" t="str">
        <f t="shared" si="0"/>
        <v>8.2+23i</v>
      </c>
    </row>
    <row r="20" spans="1:10" ht="15.75" x14ac:dyDescent="0.25">
      <c r="A20" s="42" t="s">
        <v>150</v>
      </c>
      <c r="E20" s="34">
        <v>3</v>
      </c>
      <c r="G20">
        <v>56.2</v>
      </c>
      <c r="H20">
        <v>-5</v>
      </c>
      <c r="J20" s="42" t="str">
        <f t="shared" si="0"/>
        <v>56.2-5i</v>
      </c>
    </row>
    <row r="21" spans="1:10" ht="15.75" x14ac:dyDescent="0.25">
      <c r="A21" s="42"/>
      <c r="E21" s="34">
        <v>4</v>
      </c>
      <c r="G21">
        <v>2</v>
      </c>
      <c r="H21">
        <v>-53</v>
      </c>
      <c r="J21" s="42" t="str">
        <f t="shared" si="0"/>
        <v>2-53i</v>
      </c>
    </row>
    <row r="22" spans="1:10" ht="15.75" x14ac:dyDescent="0.25">
      <c r="A22" s="42" t="s">
        <v>144</v>
      </c>
      <c r="E22" s="34">
        <v>5</v>
      </c>
      <c r="G22">
        <v>6200</v>
      </c>
      <c r="H22">
        <v>1300</v>
      </c>
      <c r="J22" s="42" t="str">
        <f t="shared" si="0"/>
        <v>6200+1300i</v>
      </c>
    </row>
    <row r="23" spans="1:10" ht="15.75" x14ac:dyDescent="0.25">
      <c r="A23" s="42" t="s">
        <v>151</v>
      </c>
      <c r="E23" s="34">
        <v>6</v>
      </c>
      <c r="G23">
        <v>5300</v>
      </c>
      <c r="H23">
        <v>-23300</v>
      </c>
      <c r="J23" s="42" t="str">
        <f t="shared" si="0"/>
        <v>5300-23300i</v>
      </c>
    </row>
    <row r="24" spans="1:10" ht="15.75" x14ac:dyDescent="0.25">
      <c r="A24" s="42" t="s">
        <v>152</v>
      </c>
    </row>
    <row r="25" spans="1:10" ht="15.75" x14ac:dyDescent="0.25">
      <c r="A25" s="42" t="s">
        <v>150</v>
      </c>
    </row>
    <row r="26" spans="1:10" ht="24.6" customHeight="1" x14ac:dyDescent="0.35">
      <c r="A26" s="42"/>
      <c r="E26" s="5" t="s">
        <v>153</v>
      </c>
      <c r="F26" s="5"/>
      <c r="G26" s="5"/>
      <c r="H26" s="5"/>
      <c r="I26" s="5"/>
      <c r="J26" s="5"/>
    </row>
    <row r="27" spans="1:10" ht="17.25" thickTop="1" thickBot="1" x14ac:dyDescent="0.3">
      <c r="A27" s="42" t="s">
        <v>144</v>
      </c>
      <c r="E27" s="49" t="str">
        <f t="shared" ref="E27:E32" si="1">J18</f>
        <v>6+5i</v>
      </c>
    </row>
    <row r="28" spans="1:10" ht="14.45" customHeight="1" thickBot="1" x14ac:dyDescent="0.3">
      <c r="A28" s="42" t="s">
        <v>154</v>
      </c>
      <c r="E28" s="49" t="str">
        <f t="shared" si="1"/>
        <v>8.2+23i</v>
      </c>
      <c r="F28" s="139" t="s">
        <v>155</v>
      </c>
      <c r="G28" s="139"/>
      <c r="H28" s="139"/>
      <c r="I28" s="139"/>
      <c r="J28" s="139"/>
    </row>
    <row r="29" spans="1:10" ht="16.5" thickBot="1" x14ac:dyDescent="0.3">
      <c r="A29" s="42" t="s">
        <v>156</v>
      </c>
      <c r="E29" s="49" t="str">
        <f t="shared" si="1"/>
        <v>56.2-5i</v>
      </c>
      <c r="F29" s="139"/>
      <c r="G29" s="139"/>
      <c r="H29" s="139"/>
      <c r="I29" s="139"/>
      <c r="J29" s="139"/>
    </row>
    <row r="30" spans="1:10" ht="16.5" thickBot="1" x14ac:dyDescent="0.3">
      <c r="A30" s="42" t="s">
        <v>150</v>
      </c>
      <c r="E30" s="49" t="str">
        <f t="shared" si="1"/>
        <v>2-53i</v>
      </c>
      <c r="F30" s="139"/>
      <c r="G30" s="139"/>
      <c r="H30" s="139"/>
      <c r="I30" s="139"/>
      <c r="J30" s="139"/>
    </row>
    <row r="31" spans="1:10" ht="16.5" thickBot="1" x14ac:dyDescent="0.3">
      <c r="A31" s="42"/>
      <c r="E31" s="49" t="str">
        <f t="shared" si="1"/>
        <v>6200+1300i</v>
      </c>
      <c r="F31" s="139"/>
      <c r="G31" s="139"/>
      <c r="H31" s="139"/>
      <c r="I31" s="139"/>
      <c r="J31" s="139"/>
    </row>
    <row r="32" spans="1:10" ht="16.5" thickBot="1" x14ac:dyDescent="0.3">
      <c r="A32" s="42" t="s">
        <v>144</v>
      </c>
      <c r="E32" s="49" t="str">
        <f t="shared" si="1"/>
        <v>5300-23300i</v>
      </c>
      <c r="F32" s="139"/>
      <c r="G32" s="139"/>
      <c r="H32" s="139"/>
      <c r="I32" s="139"/>
      <c r="J32" s="139"/>
    </row>
    <row r="33" spans="1:10" ht="15.75" x14ac:dyDescent="0.25">
      <c r="A33" s="42" t="s">
        <v>157</v>
      </c>
      <c r="F33" s="139"/>
      <c r="G33" s="139"/>
      <c r="H33" s="139"/>
      <c r="I33" s="139"/>
      <c r="J33" s="139"/>
    </row>
    <row r="34" spans="1:10" ht="15.75" x14ac:dyDescent="0.25">
      <c r="A34" s="42" t="s">
        <v>158</v>
      </c>
      <c r="F34" s="139"/>
      <c r="G34" s="139"/>
      <c r="H34" s="139"/>
      <c r="I34" s="139"/>
      <c r="J34" s="139"/>
    </row>
    <row r="35" spans="1:10" ht="15.75" x14ac:dyDescent="0.25">
      <c r="A35" s="42" t="s">
        <v>150</v>
      </c>
      <c r="F35" s="139"/>
      <c r="G35" s="139"/>
      <c r="H35" s="139"/>
      <c r="I35" s="139"/>
      <c r="J35" s="139"/>
    </row>
    <row r="36" spans="1:10" ht="15.75" x14ac:dyDescent="0.25">
      <c r="A36" s="42"/>
      <c r="F36" s="139"/>
      <c r="G36" s="139"/>
      <c r="H36" s="139"/>
      <c r="I36" s="139"/>
      <c r="J36" s="139"/>
    </row>
    <row r="37" spans="1:10" ht="15.75" x14ac:dyDescent="0.25">
      <c r="A37" s="42" t="s">
        <v>144</v>
      </c>
      <c r="F37" s="139"/>
      <c r="G37" s="139"/>
      <c r="H37" s="139"/>
      <c r="I37" s="139"/>
      <c r="J37" s="139"/>
    </row>
    <row r="38" spans="1:10" ht="15.75" x14ac:dyDescent="0.25">
      <c r="A38" s="42" t="s">
        <v>159</v>
      </c>
    </row>
    <row r="39" spans="1:10" ht="15.75" x14ac:dyDescent="0.25">
      <c r="A39" s="42" t="s">
        <v>160</v>
      </c>
    </row>
    <row r="40" spans="1:10" ht="15.75" x14ac:dyDescent="0.25">
      <c r="A40" s="42"/>
    </row>
    <row r="41" spans="1:10" ht="15.75" x14ac:dyDescent="0.25">
      <c r="A41" s="42" t="s">
        <v>144</v>
      </c>
    </row>
    <row r="42" spans="1:10" ht="15.75" x14ac:dyDescent="0.25">
      <c r="A42" s="42" t="s">
        <v>161</v>
      </c>
    </row>
    <row r="43" spans="1:10" ht="15.75" x14ac:dyDescent="0.25">
      <c r="A43" s="42" t="s">
        <v>162</v>
      </c>
    </row>
    <row r="44" spans="1:10" ht="15.75" x14ac:dyDescent="0.25">
      <c r="A44" s="42" t="s">
        <v>150</v>
      </c>
    </row>
    <row r="48" spans="1:10" ht="29.85" customHeight="1" thickBot="1" x14ac:dyDescent="0.45">
      <c r="A48" s="7" t="s">
        <v>163</v>
      </c>
      <c r="B48" s="7"/>
      <c r="C48" s="7"/>
      <c r="D48" s="7"/>
      <c r="E48" s="7"/>
      <c r="F48" s="7"/>
      <c r="G48" s="7"/>
      <c r="H48" s="7"/>
      <c r="I48" s="7"/>
      <c r="J48" s="7"/>
    </row>
    <row r="49" spans="1:19" ht="58.15" customHeight="1" thickTop="1" x14ac:dyDescent="0.25">
      <c r="A49" s="138" t="s">
        <v>164</v>
      </c>
      <c r="B49" s="138"/>
      <c r="C49" s="138"/>
      <c r="D49" s="138"/>
      <c r="E49" s="138"/>
      <c r="F49" s="138"/>
      <c r="G49" s="138"/>
      <c r="H49" s="138"/>
      <c r="I49" s="138"/>
      <c r="J49" s="138"/>
    </row>
    <row r="50" spans="1:19" ht="15.75" x14ac:dyDescent="0.25"/>
    <row r="51" spans="1:19" ht="24.6" customHeight="1" thickBot="1" x14ac:dyDescent="0.4">
      <c r="A51" s="42" t="s">
        <v>165</v>
      </c>
      <c r="I51" s="5" t="s">
        <v>143</v>
      </c>
      <c r="J51" s="5"/>
      <c r="K51" s="5"/>
      <c r="L51" s="5"/>
      <c r="M51" s="5"/>
      <c r="N51" s="5"/>
    </row>
    <row r="52" spans="1:19" ht="14.45" customHeight="1" thickTop="1" x14ac:dyDescent="0.25">
      <c r="A52" s="42" t="s">
        <v>166</v>
      </c>
      <c r="I52" s="142" t="s">
        <v>167</v>
      </c>
      <c r="J52" s="142"/>
      <c r="K52" s="142"/>
      <c r="L52" s="142"/>
      <c r="M52" s="142"/>
      <c r="N52" s="142"/>
    </row>
    <row r="53" spans="1:19" ht="15.75" x14ac:dyDescent="0.25">
      <c r="A53" s="42" t="s">
        <v>168</v>
      </c>
      <c r="I53" s="142"/>
      <c r="J53" s="142"/>
      <c r="K53" s="142"/>
      <c r="L53" s="142"/>
      <c r="M53" s="142"/>
      <c r="N53" s="142"/>
    </row>
    <row r="54" spans="1:19" ht="15.75" x14ac:dyDescent="0.25">
      <c r="A54" s="42" t="s">
        <v>169</v>
      </c>
      <c r="I54" s="142"/>
      <c r="J54" s="142"/>
      <c r="K54" s="142"/>
      <c r="L54" s="142"/>
      <c r="M54" s="142"/>
      <c r="N54" s="142"/>
    </row>
    <row r="55" spans="1:19" ht="15.75" x14ac:dyDescent="0.25">
      <c r="A55" s="42" t="s">
        <v>170</v>
      </c>
      <c r="I55" s="142"/>
      <c r="J55" s="142"/>
      <c r="K55" s="142"/>
      <c r="L55" s="142"/>
      <c r="M55" s="142"/>
      <c r="N55" s="142"/>
    </row>
    <row r="56" spans="1:19" ht="15.75" x14ac:dyDescent="0.25">
      <c r="A56" s="42" t="s">
        <v>171</v>
      </c>
      <c r="I56" s="142"/>
      <c r="J56" s="142"/>
      <c r="K56" s="142"/>
      <c r="L56" s="142"/>
      <c r="M56" s="142"/>
      <c r="N56" s="142"/>
    </row>
    <row r="57" spans="1:19" ht="15.75" x14ac:dyDescent="0.25">
      <c r="A57" s="42"/>
      <c r="I57" s="142"/>
      <c r="J57" s="142"/>
      <c r="K57" s="142"/>
      <c r="L57" s="142"/>
      <c r="M57" s="142"/>
      <c r="N57" s="142"/>
    </row>
    <row r="58" spans="1:19" ht="15.75" x14ac:dyDescent="0.25">
      <c r="A58" s="42" t="s">
        <v>172</v>
      </c>
      <c r="I58" s="142"/>
      <c r="J58" s="142"/>
      <c r="K58" s="142"/>
      <c r="L58" s="142"/>
      <c r="M58" s="142"/>
      <c r="N58" s="142"/>
    </row>
    <row r="59" spans="1:19" ht="15.75" x14ac:dyDescent="0.25">
      <c r="A59" s="42" t="s">
        <v>173</v>
      </c>
    </row>
    <row r="60" spans="1:19" ht="15.75" x14ac:dyDescent="0.25">
      <c r="A60" s="42" t="s">
        <v>174</v>
      </c>
    </row>
    <row r="61" spans="1:19" ht="19.350000000000001" customHeight="1" x14ac:dyDescent="0.3">
      <c r="A61" s="42" t="s">
        <v>175</v>
      </c>
      <c r="I61" s="20" t="s">
        <v>176</v>
      </c>
      <c r="J61" s="20"/>
      <c r="K61" s="20"/>
      <c r="L61" s="20"/>
      <c r="M61" s="20"/>
      <c r="N61" s="20"/>
      <c r="O61" s="20"/>
    </row>
    <row r="62" spans="1:19" ht="15.75" x14ac:dyDescent="0.25">
      <c r="A62" s="42" t="s">
        <v>177</v>
      </c>
      <c r="I62" s="17" t="s">
        <v>178</v>
      </c>
      <c r="J62" s="17"/>
      <c r="K62" s="17"/>
      <c r="M62" s="34">
        <v>0</v>
      </c>
    </row>
    <row r="63" spans="1:19" ht="14.45" customHeight="1" thickBot="1" x14ac:dyDescent="0.3">
      <c r="A63" s="42" t="s">
        <v>179</v>
      </c>
      <c r="I63" s="33"/>
      <c r="J63" s="50" t="s">
        <v>180</v>
      </c>
      <c r="K63" s="50" t="s">
        <v>181</v>
      </c>
      <c r="L63" s="50" t="s">
        <v>182</v>
      </c>
      <c r="M63" s="50" t="s">
        <v>183</v>
      </c>
      <c r="N63" s="50" t="s">
        <v>184</v>
      </c>
      <c r="O63" s="50" t="s">
        <v>185</v>
      </c>
      <c r="Q63" s="139" t="s">
        <v>186</v>
      </c>
      <c r="R63" s="139"/>
      <c r="S63" s="139"/>
    </row>
    <row r="64" spans="1:19" ht="17.25" thickTop="1" thickBot="1" x14ac:dyDescent="0.3">
      <c r="A64" s="42" t="s">
        <v>187</v>
      </c>
      <c r="I64" s="33" t="s">
        <v>188</v>
      </c>
      <c r="J64" s="51">
        <v>1</v>
      </c>
      <c r="K64" s="51">
        <v>0</v>
      </c>
      <c r="L64" s="51">
        <v>0</v>
      </c>
      <c r="M64" s="51">
        <v>-5</v>
      </c>
      <c r="N64" s="51">
        <v>0</v>
      </c>
      <c r="O64" s="51">
        <v>1.2</v>
      </c>
      <c r="Q64" s="139"/>
      <c r="R64" s="139"/>
      <c r="S64" s="139"/>
    </row>
    <row r="65" spans="1:19" ht="17.25" thickTop="1" thickBot="1" x14ac:dyDescent="0.3">
      <c r="A65" s="42" t="s">
        <v>189</v>
      </c>
      <c r="I65" s="33" t="s">
        <v>190</v>
      </c>
      <c r="J65" s="52">
        <v>2</v>
      </c>
      <c r="K65" s="52">
        <v>0</v>
      </c>
      <c r="L65" s="52">
        <v>0</v>
      </c>
      <c r="M65" s="52">
        <v>-10</v>
      </c>
      <c r="N65" s="52">
        <v>0</v>
      </c>
      <c r="O65" s="52">
        <v>3</v>
      </c>
      <c r="Q65" s="139"/>
      <c r="R65" s="139"/>
      <c r="S65" s="139"/>
    </row>
    <row r="66" spans="1:19" ht="17.25" thickTop="1" thickBot="1" x14ac:dyDescent="0.3">
      <c r="A66" s="42" t="s">
        <v>191</v>
      </c>
      <c r="I66" s="33" t="s">
        <v>192</v>
      </c>
      <c r="J66" s="52">
        <v>0</v>
      </c>
      <c r="K66" s="52">
        <v>0</v>
      </c>
      <c r="L66" s="52">
        <v>0</v>
      </c>
      <c r="M66" s="52">
        <v>0</v>
      </c>
      <c r="N66" s="52">
        <v>0</v>
      </c>
      <c r="O66" s="52">
        <v>0</v>
      </c>
      <c r="Q66" s="139"/>
      <c r="R66" s="139"/>
      <c r="S66" s="139"/>
    </row>
    <row r="67" spans="1:19" ht="17.25" thickTop="1" thickBot="1" x14ac:dyDescent="0.3">
      <c r="A67" s="42" t="s">
        <v>193</v>
      </c>
      <c r="I67" s="33" t="s">
        <v>194</v>
      </c>
      <c r="J67" s="52">
        <v>0</v>
      </c>
      <c r="K67" s="52">
        <v>0</v>
      </c>
      <c r="L67" s="52">
        <v>0</v>
      </c>
      <c r="M67" s="52">
        <v>0</v>
      </c>
      <c r="N67" s="52">
        <v>0</v>
      </c>
      <c r="O67" s="52">
        <v>0</v>
      </c>
      <c r="Q67" s="139"/>
      <c r="R67" s="139"/>
      <c r="S67" s="139"/>
    </row>
    <row r="68" spans="1:19" ht="17.25" thickTop="1" thickBot="1" x14ac:dyDescent="0.3">
      <c r="A68" s="42" t="s">
        <v>195</v>
      </c>
      <c r="I68" s="33" t="s">
        <v>196</v>
      </c>
      <c r="J68" s="52">
        <v>0</v>
      </c>
      <c r="K68" s="52">
        <v>0</v>
      </c>
      <c r="L68" s="52">
        <v>0</v>
      </c>
      <c r="M68" s="52">
        <v>0</v>
      </c>
      <c r="N68" s="52">
        <v>0</v>
      </c>
      <c r="O68" s="52">
        <v>0</v>
      </c>
      <c r="Q68" s="139"/>
      <c r="R68" s="139"/>
      <c r="S68" s="139"/>
    </row>
    <row r="69" spans="1:19" ht="17.25" thickTop="1" thickBot="1" x14ac:dyDescent="0.3">
      <c r="A69" s="42" t="s">
        <v>197</v>
      </c>
      <c r="I69" s="33" t="s">
        <v>198</v>
      </c>
      <c r="J69" s="52">
        <v>0</v>
      </c>
      <c r="K69" s="52">
        <v>0</v>
      </c>
      <c r="L69" s="52">
        <v>0</v>
      </c>
      <c r="M69" s="52">
        <v>0</v>
      </c>
      <c r="N69" s="52">
        <v>0</v>
      </c>
      <c r="O69" s="52">
        <v>0</v>
      </c>
      <c r="Q69" s="139"/>
      <c r="R69" s="139"/>
      <c r="S69" s="139"/>
    </row>
    <row r="70" spans="1:19" ht="16.5" thickTop="1" x14ac:dyDescent="0.25">
      <c r="A70" s="42" t="s">
        <v>199</v>
      </c>
      <c r="Q70" s="139"/>
      <c r="R70" s="139"/>
      <c r="S70" s="139"/>
    </row>
    <row r="71" spans="1:19" ht="19.350000000000001" customHeight="1" thickBot="1" x14ac:dyDescent="0.35">
      <c r="A71" s="42" t="s">
        <v>150</v>
      </c>
      <c r="I71" s="20" t="s">
        <v>176</v>
      </c>
      <c r="J71" s="20"/>
      <c r="K71" s="20"/>
      <c r="L71" s="20"/>
      <c r="M71" s="20"/>
      <c r="N71" s="20"/>
      <c r="O71" s="20"/>
      <c r="Q71" s="139"/>
      <c r="R71" s="139"/>
      <c r="S71" s="139"/>
    </row>
    <row r="72" spans="1:19" ht="15.75" x14ac:dyDescent="0.25">
      <c r="A72" s="42"/>
      <c r="I72" s="17" t="s">
        <v>178</v>
      </c>
      <c r="J72" s="17"/>
      <c r="K72" s="17"/>
      <c r="M72" s="34">
        <v>1</v>
      </c>
      <c r="Q72" s="139"/>
      <c r="R72" s="139"/>
      <c r="S72" s="139"/>
    </row>
    <row r="73" spans="1:19" ht="16.5" thickBot="1" x14ac:dyDescent="0.3">
      <c r="A73" s="42" t="s">
        <v>174</v>
      </c>
      <c r="I73" s="33"/>
      <c r="J73" s="50" t="s">
        <v>180</v>
      </c>
      <c r="K73" s="50" t="s">
        <v>181</v>
      </c>
      <c r="L73" s="50" t="s">
        <v>182</v>
      </c>
      <c r="M73" s="50" t="s">
        <v>183</v>
      </c>
      <c r="N73" s="50" t="s">
        <v>184</v>
      </c>
      <c r="O73" s="50" t="s">
        <v>185</v>
      </c>
      <c r="Q73" s="139"/>
      <c r="R73" s="139"/>
      <c r="S73" s="139"/>
    </row>
    <row r="74" spans="1:19" ht="17.25" thickTop="1" thickBot="1" x14ac:dyDescent="0.3">
      <c r="A74" s="42" t="s">
        <v>200</v>
      </c>
      <c r="I74" s="33" t="s">
        <v>188</v>
      </c>
      <c r="J74" s="52">
        <v>0</v>
      </c>
      <c r="K74" s="52">
        <v>0</v>
      </c>
      <c r="L74" s="52">
        <v>4.2300000000000004</v>
      </c>
      <c r="M74" s="52">
        <v>-5.34</v>
      </c>
      <c r="N74" s="52">
        <v>0</v>
      </c>
      <c r="O74" s="52">
        <v>0</v>
      </c>
      <c r="Q74" s="139"/>
      <c r="R74" s="139"/>
      <c r="S74" s="139"/>
    </row>
    <row r="75" spans="1:19" ht="17.25" thickTop="1" thickBot="1" x14ac:dyDescent="0.3">
      <c r="A75" s="42" t="s">
        <v>177</v>
      </c>
      <c r="I75" s="33" t="s">
        <v>190</v>
      </c>
      <c r="J75" s="52">
        <v>0</v>
      </c>
      <c r="K75" s="52">
        <v>0</v>
      </c>
      <c r="L75" s="52">
        <v>0</v>
      </c>
      <c r="M75" s="52">
        <v>0</v>
      </c>
      <c r="N75" s="52">
        <v>0</v>
      </c>
      <c r="O75" s="52">
        <v>0</v>
      </c>
      <c r="Q75" s="139"/>
      <c r="R75" s="139"/>
      <c r="S75" s="139"/>
    </row>
    <row r="76" spans="1:19" ht="17.25" thickTop="1" thickBot="1" x14ac:dyDescent="0.3">
      <c r="A76" s="42" t="s">
        <v>179</v>
      </c>
      <c r="I76" s="33" t="s">
        <v>192</v>
      </c>
      <c r="J76" s="52">
        <v>0</v>
      </c>
      <c r="K76" s="52">
        <v>0</v>
      </c>
      <c r="L76" s="52">
        <v>0</v>
      </c>
      <c r="M76" s="52">
        <v>0</v>
      </c>
      <c r="N76" s="52">
        <v>0</v>
      </c>
      <c r="O76" s="52">
        <v>0</v>
      </c>
      <c r="Q76" s="139"/>
      <c r="R76" s="139"/>
      <c r="S76" s="139"/>
    </row>
    <row r="77" spans="1:19" ht="17.25" thickTop="1" thickBot="1" x14ac:dyDescent="0.3">
      <c r="A77" s="42" t="s">
        <v>201</v>
      </c>
      <c r="I77" s="33" t="s">
        <v>194</v>
      </c>
      <c r="J77" s="52">
        <v>0</v>
      </c>
      <c r="K77" s="52">
        <v>0</v>
      </c>
      <c r="L77" s="52">
        <v>0</v>
      </c>
      <c r="M77" s="52">
        <v>0</v>
      </c>
      <c r="N77" s="52">
        <v>0</v>
      </c>
      <c r="O77" s="52">
        <v>0</v>
      </c>
      <c r="Q77" s="139"/>
      <c r="R77" s="139"/>
      <c r="S77" s="139"/>
    </row>
    <row r="78" spans="1:19" ht="17.25" thickTop="1" thickBot="1" x14ac:dyDescent="0.3">
      <c r="A78" s="42" t="s">
        <v>189</v>
      </c>
      <c r="I78" s="33" t="s">
        <v>196</v>
      </c>
      <c r="J78" s="52">
        <v>0</v>
      </c>
      <c r="K78" s="52">
        <v>0</v>
      </c>
      <c r="L78" s="52">
        <v>0</v>
      </c>
      <c r="M78" s="52">
        <v>0</v>
      </c>
      <c r="N78" s="52">
        <v>0</v>
      </c>
      <c r="O78" s="52">
        <v>0</v>
      </c>
      <c r="Q78" s="139"/>
      <c r="R78" s="139"/>
      <c r="S78" s="139"/>
    </row>
    <row r="79" spans="1:19" ht="17.25" thickTop="1" thickBot="1" x14ac:dyDescent="0.3">
      <c r="A79" s="42" t="s">
        <v>191</v>
      </c>
      <c r="I79" s="33" t="s">
        <v>198</v>
      </c>
      <c r="J79" s="52">
        <v>0</v>
      </c>
      <c r="K79" s="52">
        <v>0</v>
      </c>
      <c r="L79" s="52">
        <v>9.23</v>
      </c>
      <c r="M79" s="52">
        <v>-34</v>
      </c>
      <c r="N79" s="52">
        <v>0</v>
      </c>
      <c r="O79" s="52">
        <v>0</v>
      </c>
      <c r="Q79" s="139"/>
      <c r="R79" s="139"/>
      <c r="S79" s="139"/>
    </row>
    <row r="80" spans="1:19" ht="16.5" thickTop="1" x14ac:dyDescent="0.25">
      <c r="A80" s="42" t="s">
        <v>202</v>
      </c>
      <c r="Q80" s="139"/>
      <c r="R80" s="139"/>
      <c r="S80" s="139"/>
    </row>
    <row r="81" spans="1:19" ht="19.350000000000001" customHeight="1" thickBot="1" x14ac:dyDescent="0.35">
      <c r="A81" s="42" t="s">
        <v>195</v>
      </c>
      <c r="I81" s="20" t="s">
        <v>176</v>
      </c>
      <c r="J81" s="20"/>
      <c r="K81" s="20"/>
      <c r="L81" s="20"/>
      <c r="M81" s="20"/>
      <c r="N81" s="20"/>
      <c r="O81" s="20"/>
      <c r="Q81" s="139"/>
      <c r="R81" s="139"/>
      <c r="S81" s="139"/>
    </row>
    <row r="82" spans="1:19" ht="15.75" x14ac:dyDescent="0.25">
      <c r="A82" s="42" t="s">
        <v>203</v>
      </c>
      <c r="I82" s="17" t="s">
        <v>178</v>
      </c>
      <c r="J82" s="17"/>
      <c r="K82" s="17"/>
      <c r="M82" s="34">
        <v>2</v>
      </c>
      <c r="Q82" s="139"/>
      <c r="R82" s="139"/>
      <c r="S82" s="139"/>
    </row>
    <row r="83" spans="1:19" ht="16.5" thickBot="1" x14ac:dyDescent="0.3">
      <c r="A83" s="42" t="s">
        <v>199</v>
      </c>
      <c r="I83" s="33"/>
      <c r="J83" s="50" t="s">
        <v>180</v>
      </c>
      <c r="K83" s="50" t="s">
        <v>181</v>
      </c>
      <c r="L83" s="50" t="s">
        <v>182</v>
      </c>
      <c r="M83" s="50" t="s">
        <v>183</v>
      </c>
      <c r="N83" s="50" t="s">
        <v>184</v>
      </c>
      <c r="O83" s="50" t="s">
        <v>185</v>
      </c>
    </row>
    <row r="84" spans="1:19" ht="15.75" x14ac:dyDescent="0.25">
      <c r="A84" s="42" t="s">
        <v>150</v>
      </c>
      <c r="I84" s="33" t="s">
        <v>188</v>
      </c>
      <c r="J84" s="52">
        <v>0</v>
      </c>
      <c r="K84" s="52">
        <v>0</v>
      </c>
      <c r="L84" s="52">
        <v>9.8000000000000007</v>
      </c>
      <c r="M84" s="52">
        <v>-10</v>
      </c>
      <c r="N84" s="52">
        <v>0</v>
      </c>
      <c r="O84" s="52">
        <v>0</v>
      </c>
    </row>
    <row r="85" spans="1:19" ht="15.75" x14ac:dyDescent="0.25">
      <c r="A85" s="42" t="s">
        <v>204</v>
      </c>
      <c r="I85" s="33" t="s">
        <v>190</v>
      </c>
      <c r="J85" s="52">
        <v>0</v>
      </c>
      <c r="K85" s="52">
        <v>0</v>
      </c>
      <c r="L85" s="52">
        <v>0</v>
      </c>
      <c r="M85" s="52">
        <v>0</v>
      </c>
      <c r="N85" s="52">
        <v>0</v>
      </c>
      <c r="O85" s="52">
        <v>0</v>
      </c>
    </row>
    <row r="86" spans="1:19" ht="15.75" x14ac:dyDescent="0.25">
      <c r="A86" s="42"/>
      <c r="I86" s="33" t="s">
        <v>192</v>
      </c>
      <c r="J86" s="52">
        <v>0</v>
      </c>
      <c r="K86" s="52">
        <v>0</v>
      </c>
      <c r="L86" s="52">
        <v>0</v>
      </c>
      <c r="M86" s="52">
        <v>0</v>
      </c>
      <c r="N86" s="52">
        <v>0</v>
      </c>
      <c r="O86" s="52">
        <v>0</v>
      </c>
    </row>
    <row r="87" spans="1:19" ht="15.75" x14ac:dyDescent="0.25">
      <c r="A87" s="42" t="s">
        <v>172</v>
      </c>
      <c r="I87" s="33" t="s">
        <v>194</v>
      </c>
      <c r="J87" s="52">
        <v>0</v>
      </c>
      <c r="K87" s="52">
        <v>0</v>
      </c>
      <c r="L87" s="52">
        <v>0</v>
      </c>
      <c r="M87" s="52">
        <v>0</v>
      </c>
      <c r="N87" s="52">
        <v>0</v>
      </c>
      <c r="O87" s="52">
        <v>0</v>
      </c>
    </row>
    <row r="88" spans="1:19" ht="15.75" x14ac:dyDescent="0.25">
      <c r="A88" s="42" t="s">
        <v>205</v>
      </c>
      <c r="I88" s="33" t="s">
        <v>196</v>
      </c>
      <c r="J88" s="52">
        <v>0</v>
      </c>
      <c r="K88" s="52">
        <v>0</v>
      </c>
      <c r="L88" s="52">
        <v>0</v>
      </c>
      <c r="M88" s="52">
        <v>0</v>
      </c>
      <c r="N88" s="52">
        <v>0</v>
      </c>
      <c r="O88" s="52">
        <v>0</v>
      </c>
    </row>
    <row r="89" spans="1:19" ht="15.75" x14ac:dyDescent="0.25">
      <c r="A89" s="42" t="s">
        <v>174</v>
      </c>
      <c r="I89" s="33" t="s">
        <v>198</v>
      </c>
      <c r="J89" s="52">
        <v>0</v>
      </c>
      <c r="K89" s="52">
        <v>0</v>
      </c>
      <c r="L89" s="52">
        <v>9.81</v>
      </c>
      <c r="M89" s="52">
        <v>-0.01</v>
      </c>
      <c r="N89" s="52">
        <v>0</v>
      </c>
      <c r="O89" s="52">
        <v>0</v>
      </c>
    </row>
    <row r="90" spans="1:19" ht="15.75" x14ac:dyDescent="0.25">
      <c r="A90" s="42" t="s">
        <v>175</v>
      </c>
    </row>
    <row r="91" spans="1:19" ht="15.75" x14ac:dyDescent="0.25">
      <c r="A91" s="42" t="s">
        <v>177</v>
      </c>
    </row>
    <row r="92" spans="1:19" ht="15.75" x14ac:dyDescent="0.25">
      <c r="A92" s="42" t="s">
        <v>179</v>
      </c>
    </row>
    <row r="93" spans="1:19" ht="15.75" x14ac:dyDescent="0.25">
      <c r="A93" s="42" t="s">
        <v>206</v>
      </c>
    </row>
    <row r="94" spans="1:19" ht="15.75" x14ac:dyDescent="0.25">
      <c r="A94" s="42" t="s">
        <v>207</v>
      </c>
    </row>
    <row r="95" spans="1:19" ht="15.75" x14ac:dyDescent="0.25">
      <c r="A95" s="42" t="s">
        <v>199</v>
      </c>
    </row>
    <row r="96" spans="1:19" ht="15.75" x14ac:dyDescent="0.25">
      <c r="A96" s="42" t="s">
        <v>150</v>
      </c>
    </row>
    <row r="97" spans="1:1" ht="15.75" x14ac:dyDescent="0.25">
      <c r="A97" s="42"/>
    </row>
    <row r="98" spans="1:1" ht="15.75" x14ac:dyDescent="0.25">
      <c r="A98" s="42" t="s">
        <v>174</v>
      </c>
    </row>
    <row r="99" spans="1:1" ht="15.75" x14ac:dyDescent="0.25">
      <c r="A99" s="42" t="s">
        <v>208</v>
      </c>
    </row>
    <row r="100" spans="1:1" ht="15.75" x14ac:dyDescent="0.25">
      <c r="A100" s="42" t="s">
        <v>177</v>
      </c>
    </row>
    <row r="101" spans="1:1" ht="15.75" x14ac:dyDescent="0.25">
      <c r="A101" s="42" t="s">
        <v>179</v>
      </c>
    </row>
    <row r="102" spans="1:1" ht="15.75" x14ac:dyDescent="0.25">
      <c r="A102" s="42" t="s">
        <v>209</v>
      </c>
    </row>
    <row r="103" spans="1:1" ht="15.75" x14ac:dyDescent="0.25">
      <c r="A103" s="42" t="s">
        <v>210</v>
      </c>
    </row>
    <row r="104" spans="1:1" ht="15.75" x14ac:dyDescent="0.25">
      <c r="A104" s="42" t="s">
        <v>199</v>
      </c>
    </row>
    <row r="105" spans="1:1" ht="15.75" x14ac:dyDescent="0.25">
      <c r="A105" s="42" t="s">
        <v>150</v>
      </c>
    </row>
    <row r="106" spans="1:1" ht="15.75" x14ac:dyDescent="0.25">
      <c r="A106" s="42" t="s">
        <v>204</v>
      </c>
    </row>
    <row r="107" spans="1:1" ht="15.75" x14ac:dyDescent="0.25">
      <c r="A107" s="42"/>
    </row>
    <row r="108" spans="1:1" ht="15.75" x14ac:dyDescent="0.25">
      <c r="A108" s="42" t="s">
        <v>172</v>
      </c>
    </row>
    <row r="109" spans="1:1" ht="15.75" x14ac:dyDescent="0.25">
      <c r="A109" s="42" t="s">
        <v>211</v>
      </c>
    </row>
    <row r="110" spans="1:1" ht="15.75" x14ac:dyDescent="0.25">
      <c r="A110" s="42" t="s">
        <v>174</v>
      </c>
    </row>
    <row r="111" spans="1:1" ht="15.75" x14ac:dyDescent="0.25">
      <c r="A111" s="42" t="s">
        <v>175</v>
      </c>
    </row>
    <row r="112" spans="1:1" ht="15.75" x14ac:dyDescent="0.25">
      <c r="A112" s="42" t="s">
        <v>177</v>
      </c>
    </row>
    <row r="113" spans="1:1" ht="15.75" x14ac:dyDescent="0.25">
      <c r="A113" s="42" t="s">
        <v>179</v>
      </c>
    </row>
    <row r="114" spans="1:1" ht="15.75" x14ac:dyDescent="0.25">
      <c r="A114" s="42" t="s">
        <v>212</v>
      </c>
    </row>
    <row r="115" spans="1:1" ht="15.75" x14ac:dyDescent="0.25">
      <c r="A115" s="42" t="s">
        <v>213</v>
      </c>
    </row>
    <row r="116" spans="1:1" ht="15.75" x14ac:dyDescent="0.25">
      <c r="A116" s="42" t="s">
        <v>199</v>
      </c>
    </row>
    <row r="117" spans="1:1" ht="15.75" x14ac:dyDescent="0.25">
      <c r="A117" s="42" t="s">
        <v>150</v>
      </c>
    </row>
    <row r="118" spans="1:1" ht="15.75" x14ac:dyDescent="0.25">
      <c r="A118" s="42"/>
    </row>
    <row r="119" spans="1:1" ht="15.75" x14ac:dyDescent="0.25">
      <c r="A119" s="42" t="s">
        <v>174</v>
      </c>
    </row>
    <row r="120" spans="1:1" ht="15.75" x14ac:dyDescent="0.25">
      <c r="A120" s="42" t="s">
        <v>214</v>
      </c>
    </row>
    <row r="121" spans="1:1" ht="15.75" x14ac:dyDescent="0.25">
      <c r="A121" s="42" t="s">
        <v>179</v>
      </c>
    </row>
    <row r="122" spans="1:1" ht="15.75" x14ac:dyDescent="0.25">
      <c r="A122" s="42" t="s">
        <v>215</v>
      </c>
    </row>
    <row r="123" spans="1:1" ht="15.75" x14ac:dyDescent="0.25">
      <c r="A123" s="42" t="s">
        <v>216</v>
      </c>
    </row>
    <row r="124" spans="1:1" ht="15.75" x14ac:dyDescent="0.25">
      <c r="A124" s="42" t="s">
        <v>199</v>
      </c>
    </row>
    <row r="125" spans="1:1" ht="15.75" x14ac:dyDescent="0.25">
      <c r="A125" s="42" t="s">
        <v>150</v>
      </c>
    </row>
    <row r="126" spans="1:1" ht="15.75" x14ac:dyDescent="0.25">
      <c r="A126" s="42" t="s">
        <v>204</v>
      </c>
    </row>
    <row r="127" spans="1:1" ht="15.75" x14ac:dyDescent="0.25">
      <c r="A127" s="42" t="s">
        <v>217</v>
      </c>
    </row>
    <row r="131" spans="1:15" ht="29.85" customHeight="1" thickBot="1" x14ac:dyDescent="0.45">
      <c r="A131" s="7" t="s">
        <v>218</v>
      </c>
      <c r="B131" s="7"/>
      <c r="C131" s="7"/>
      <c r="D131" s="7"/>
      <c r="E131" s="7"/>
      <c r="F131" s="7"/>
      <c r="G131" s="7"/>
      <c r="H131" s="7"/>
      <c r="I131" s="7"/>
      <c r="J131" s="7"/>
    </row>
    <row r="132" spans="1:15" ht="86.65" customHeight="1" thickTop="1" x14ac:dyDescent="0.25">
      <c r="A132" s="138" t="s">
        <v>164</v>
      </c>
      <c r="B132" s="138"/>
      <c r="C132" s="138"/>
      <c r="D132" s="138"/>
      <c r="E132" s="138"/>
      <c r="F132" s="138"/>
      <c r="G132" s="138"/>
      <c r="H132" s="138"/>
      <c r="I132" s="138"/>
      <c r="J132" s="138"/>
    </row>
    <row r="133" spans="1:15" ht="15.75" x14ac:dyDescent="0.25"/>
    <row r="134" spans="1:15" ht="24.6" customHeight="1" thickBot="1" x14ac:dyDescent="0.4">
      <c r="A134" s="42" t="s">
        <v>219</v>
      </c>
      <c r="I134" s="5" t="s">
        <v>143</v>
      </c>
      <c r="J134" s="5"/>
      <c r="K134" s="5"/>
      <c r="L134" s="5"/>
      <c r="M134" s="5"/>
      <c r="N134" s="5"/>
    </row>
    <row r="135" spans="1:15" ht="14.45" customHeight="1" thickTop="1" x14ac:dyDescent="0.25">
      <c r="A135" s="42" t="s">
        <v>166</v>
      </c>
      <c r="I135" s="142" t="s">
        <v>167</v>
      </c>
      <c r="J135" s="142"/>
      <c r="K135" s="142"/>
      <c r="L135" s="142"/>
      <c r="M135" s="142"/>
      <c r="N135" s="142"/>
    </row>
    <row r="136" spans="1:15" ht="15.75" x14ac:dyDescent="0.25">
      <c r="A136" s="42" t="s">
        <v>220</v>
      </c>
      <c r="I136" s="142"/>
      <c r="J136" s="142"/>
      <c r="K136" s="142"/>
      <c r="L136" s="142"/>
      <c r="M136" s="142"/>
      <c r="N136" s="142"/>
    </row>
    <row r="137" spans="1:15" ht="15.75" x14ac:dyDescent="0.25">
      <c r="A137" s="42" t="s">
        <v>169</v>
      </c>
      <c r="I137" s="142"/>
      <c r="J137" s="142"/>
      <c r="K137" s="142"/>
      <c r="L137" s="142"/>
      <c r="M137" s="142"/>
      <c r="N137" s="142"/>
    </row>
    <row r="138" spans="1:15" ht="15.75" x14ac:dyDescent="0.25">
      <c r="A138" s="42" t="s">
        <v>170</v>
      </c>
      <c r="I138" s="142"/>
      <c r="J138" s="142"/>
      <c r="K138" s="142"/>
      <c r="L138" s="142"/>
      <c r="M138" s="142"/>
      <c r="N138" s="142"/>
    </row>
    <row r="139" spans="1:15" ht="15.75" x14ac:dyDescent="0.25">
      <c r="A139" s="42" t="s">
        <v>171</v>
      </c>
      <c r="I139" s="142"/>
      <c r="J139" s="142"/>
      <c r="K139" s="142"/>
      <c r="L139" s="142"/>
      <c r="M139" s="142"/>
      <c r="N139" s="142"/>
    </row>
    <row r="140" spans="1:15" ht="15.75" x14ac:dyDescent="0.25">
      <c r="A140" s="42"/>
      <c r="I140" s="142"/>
      <c r="J140" s="142"/>
      <c r="K140" s="142"/>
      <c r="L140" s="142"/>
      <c r="M140" s="142"/>
      <c r="N140" s="142"/>
    </row>
    <row r="141" spans="1:15" ht="15.75" x14ac:dyDescent="0.25">
      <c r="A141" s="42" t="s">
        <v>172</v>
      </c>
      <c r="I141" s="142"/>
      <c r="J141" s="142"/>
      <c r="K141" s="142"/>
      <c r="L141" s="142"/>
      <c r="M141" s="142"/>
      <c r="N141" s="142"/>
    </row>
    <row r="142" spans="1:15" ht="15.75" x14ac:dyDescent="0.25">
      <c r="A142" s="42" t="s">
        <v>173</v>
      </c>
    </row>
    <row r="143" spans="1:15" ht="15.75" x14ac:dyDescent="0.25">
      <c r="A143" s="42" t="s">
        <v>174</v>
      </c>
    </row>
    <row r="144" spans="1:15" ht="19.350000000000001" customHeight="1" x14ac:dyDescent="0.3">
      <c r="A144" s="42" t="s">
        <v>175</v>
      </c>
      <c r="I144" s="20" t="s">
        <v>176</v>
      </c>
      <c r="J144" s="20"/>
      <c r="K144" s="20"/>
      <c r="L144" s="20"/>
      <c r="M144" s="20"/>
      <c r="N144" s="20"/>
      <c r="O144" s="20"/>
    </row>
    <row r="145" spans="1:19" ht="15.75" x14ac:dyDescent="0.25">
      <c r="A145" s="42" t="s">
        <v>177</v>
      </c>
      <c r="I145" s="17" t="s">
        <v>178</v>
      </c>
      <c r="J145" s="17"/>
      <c r="K145" s="17"/>
      <c r="M145" s="34">
        <v>0</v>
      </c>
    </row>
    <row r="146" spans="1:19" ht="14.45" customHeight="1" thickBot="1" x14ac:dyDescent="0.3">
      <c r="A146" s="42" t="s">
        <v>179</v>
      </c>
      <c r="I146" s="33"/>
      <c r="J146" s="50" t="s">
        <v>180</v>
      </c>
      <c r="K146" s="50" t="s">
        <v>181</v>
      </c>
      <c r="L146" s="50" t="s">
        <v>182</v>
      </c>
      <c r="M146" s="50" t="s">
        <v>183</v>
      </c>
      <c r="N146" s="50" t="s">
        <v>184</v>
      </c>
      <c r="O146" s="50" t="s">
        <v>185</v>
      </c>
      <c r="Q146" s="139" t="s">
        <v>186</v>
      </c>
      <c r="R146" s="139"/>
      <c r="S146" s="139"/>
    </row>
    <row r="147" spans="1:19" ht="17.25" thickTop="1" thickBot="1" x14ac:dyDescent="0.3">
      <c r="A147" s="42" t="s">
        <v>221</v>
      </c>
      <c r="I147" s="33" t="s">
        <v>188</v>
      </c>
      <c r="J147" s="52">
        <v>2.5</v>
      </c>
      <c r="K147" s="52">
        <v>1.3</v>
      </c>
      <c r="L147" s="52">
        <v>-8.8000000000000007</v>
      </c>
      <c r="M147" s="52">
        <v>3</v>
      </c>
      <c r="N147" s="52">
        <v>0</v>
      </c>
      <c r="O147" s="52">
        <v>12.4</v>
      </c>
      <c r="Q147" s="139"/>
      <c r="R147" s="139"/>
      <c r="S147" s="139"/>
    </row>
    <row r="148" spans="1:19" ht="17.25" thickTop="1" thickBot="1" x14ac:dyDescent="0.3">
      <c r="A148" s="42" t="s">
        <v>222</v>
      </c>
      <c r="I148" s="33" t="s">
        <v>190</v>
      </c>
      <c r="J148" s="52">
        <v>0</v>
      </c>
      <c r="K148" s="52">
        <v>0</v>
      </c>
      <c r="L148" s="52">
        <v>0</v>
      </c>
      <c r="M148" s="52">
        <v>0</v>
      </c>
      <c r="N148" s="52">
        <v>0</v>
      </c>
      <c r="O148" s="52">
        <v>0</v>
      </c>
      <c r="Q148" s="139"/>
      <c r="R148" s="139"/>
      <c r="S148" s="139"/>
    </row>
    <row r="149" spans="1:19" ht="17.25" thickTop="1" thickBot="1" x14ac:dyDescent="0.3">
      <c r="A149" s="42" t="s">
        <v>223</v>
      </c>
      <c r="I149" s="33" t="s">
        <v>192</v>
      </c>
      <c r="J149" s="52">
        <v>3.58</v>
      </c>
      <c r="K149" s="52">
        <v>8.9499999999999993</v>
      </c>
      <c r="L149" s="52">
        <v>132</v>
      </c>
      <c r="M149" s="52">
        <v>6.87</v>
      </c>
      <c r="N149" s="52">
        <v>9.3279999999999994</v>
      </c>
      <c r="O149" s="52">
        <v>3.5</v>
      </c>
      <c r="Q149" s="139"/>
      <c r="R149" s="139"/>
      <c r="S149" s="139"/>
    </row>
    <row r="150" spans="1:19" ht="17.25" thickTop="1" thickBot="1" x14ac:dyDescent="0.3">
      <c r="A150" s="42" t="s">
        <v>224</v>
      </c>
      <c r="I150" s="33" t="s">
        <v>194</v>
      </c>
      <c r="J150" s="52">
        <v>0</v>
      </c>
      <c r="K150" s="52">
        <v>0</v>
      </c>
      <c r="L150" s="52">
        <v>0</v>
      </c>
      <c r="M150" s="52">
        <v>0</v>
      </c>
      <c r="N150" s="52">
        <v>0</v>
      </c>
      <c r="O150" s="52">
        <v>0</v>
      </c>
      <c r="Q150" s="139"/>
      <c r="R150" s="139"/>
      <c r="S150" s="139"/>
    </row>
    <row r="151" spans="1:19" ht="17.25" thickTop="1" thickBot="1" x14ac:dyDescent="0.3">
      <c r="A151" s="42" t="s">
        <v>195</v>
      </c>
      <c r="I151" s="33" t="s">
        <v>196</v>
      </c>
      <c r="J151" s="52">
        <v>0</v>
      </c>
      <c r="K151" s="52">
        <v>0</v>
      </c>
      <c r="L151" s="52">
        <v>0</v>
      </c>
      <c r="M151" s="52">
        <v>0</v>
      </c>
      <c r="N151" s="52">
        <v>0</v>
      </c>
      <c r="O151" s="52">
        <v>0</v>
      </c>
      <c r="Q151" s="139"/>
      <c r="R151" s="139"/>
      <c r="S151" s="139"/>
    </row>
    <row r="152" spans="1:19" ht="17.25" thickTop="1" thickBot="1" x14ac:dyDescent="0.3">
      <c r="A152" s="42" t="s">
        <v>225</v>
      </c>
      <c r="I152" s="33" t="s">
        <v>198</v>
      </c>
      <c r="J152" s="52">
        <v>0</v>
      </c>
      <c r="K152" s="52">
        <v>0</v>
      </c>
      <c r="L152" s="52">
        <v>0</v>
      </c>
      <c r="M152" s="52">
        <v>0</v>
      </c>
      <c r="N152" s="52">
        <v>0</v>
      </c>
      <c r="O152" s="52">
        <v>0</v>
      </c>
      <c r="Q152" s="139"/>
      <c r="R152" s="139"/>
      <c r="S152" s="139"/>
    </row>
    <row r="153" spans="1:19" ht="16.5" thickTop="1" x14ac:dyDescent="0.25">
      <c r="A153" s="42" t="s">
        <v>199</v>
      </c>
      <c r="Q153" s="139"/>
      <c r="R153" s="139"/>
      <c r="S153" s="139"/>
    </row>
    <row r="154" spans="1:19" ht="19.350000000000001" customHeight="1" thickBot="1" x14ac:dyDescent="0.35">
      <c r="A154" s="42" t="s">
        <v>150</v>
      </c>
      <c r="I154" s="20" t="s">
        <v>176</v>
      </c>
      <c r="J154" s="20"/>
      <c r="K154" s="20"/>
      <c r="L154" s="20"/>
      <c r="M154" s="20"/>
      <c r="N154" s="20"/>
      <c r="O154" s="20"/>
      <c r="Q154" s="139"/>
      <c r="R154" s="139"/>
      <c r="S154" s="139"/>
    </row>
    <row r="155" spans="1:19" ht="15.75" x14ac:dyDescent="0.25">
      <c r="A155" s="42"/>
      <c r="I155" s="17" t="s">
        <v>178</v>
      </c>
      <c r="J155" s="17"/>
      <c r="K155" s="17"/>
      <c r="M155" s="34">
        <v>1</v>
      </c>
      <c r="Q155" s="139"/>
      <c r="R155" s="139"/>
      <c r="S155" s="139"/>
    </row>
    <row r="156" spans="1:19" ht="16.5" thickBot="1" x14ac:dyDescent="0.3">
      <c r="A156" s="42" t="s">
        <v>174</v>
      </c>
      <c r="I156" s="33"/>
      <c r="J156" s="50" t="s">
        <v>180</v>
      </c>
      <c r="K156" s="50" t="s">
        <v>181</v>
      </c>
      <c r="L156" s="50" t="s">
        <v>182</v>
      </c>
      <c r="M156" s="50" t="s">
        <v>183</v>
      </c>
      <c r="N156" s="50" t="s">
        <v>184</v>
      </c>
      <c r="O156" s="50" t="s">
        <v>185</v>
      </c>
      <c r="Q156" s="139"/>
      <c r="R156" s="139"/>
      <c r="S156" s="139"/>
    </row>
    <row r="157" spans="1:19" ht="17.25" thickTop="1" thickBot="1" x14ac:dyDescent="0.3">
      <c r="A157" s="42" t="s">
        <v>226</v>
      </c>
      <c r="I157" s="33" t="s">
        <v>188</v>
      </c>
      <c r="J157" s="52">
        <v>0</v>
      </c>
      <c r="K157" s="52">
        <v>0</v>
      </c>
      <c r="L157" s="52">
        <v>0</v>
      </c>
      <c r="M157" s="52">
        <v>0</v>
      </c>
      <c r="N157" s="52">
        <v>0</v>
      </c>
      <c r="O157" s="52">
        <v>0</v>
      </c>
      <c r="Q157" s="139"/>
      <c r="R157" s="139"/>
      <c r="S157" s="139"/>
    </row>
    <row r="158" spans="1:19" ht="17.25" thickTop="1" thickBot="1" x14ac:dyDescent="0.3">
      <c r="A158" s="42" t="s">
        <v>177</v>
      </c>
      <c r="I158" s="33" t="s">
        <v>190</v>
      </c>
      <c r="J158" s="52">
        <v>0</v>
      </c>
      <c r="K158" s="52">
        <v>0</v>
      </c>
      <c r="L158" s="52">
        <v>0</v>
      </c>
      <c r="M158" s="52">
        <v>0</v>
      </c>
      <c r="N158" s="52">
        <v>0</v>
      </c>
      <c r="O158" s="52">
        <v>0</v>
      </c>
      <c r="Q158" s="139"/>
      <c r="R158" s="139"/>
      <c r="S158" s="139"/>
    </row>
    <row r="159" spans="1:19" ht="17.25" thickTop="1" thickBot="1" x14ac:dyDescent="0.3">
      <c r="A159" s="42" t="s">
        <v>179</v>
      </c>
      <c r="I159" s="33" t="s">
        <v>192</v>
      </c>
      <c r="J159" s="52">
        <v>6.57</v>
      </c>
      <c r="K159" s="52">
        <v>0</v>
      </c>
      <c r="L159" s="52">
        <v>-582.5</v>
      </c>
      <c r="M159" s="52">
        <v>0</v>
      </c>
      <c r="N159" s="52">
        <v>0</v>
      </c>
      <c r="O159" s="52">
        <v>0</v>
      </c>
      <c r="Q159" s="139"/>
      <c r="R159" s="139"/>
      <c r="S159" s="139"/>
    </row>
    <row r="160" spans="1:19" ht="17.25" thickTop="1" thickBot="1" x14ac:dyDescent="0.3">
      <c r="A160" s="42" t="s">
        <v>227</v>
      </c>
      <c r="I160" s="33" t="s">
        <v>194</v>
      </c>
      <c r="J160" s="52">
        <v>0</v>
      </c>
      <c r="K160" s="52">
        <v>0</v>
      </c>
      <c r="L160" s="52">
        <v>0</v>
      </c>
      <c r="M160" s="52">
        <v>0</v>
      </c>
      <c r="N160" s="52">
        <v>0</v>
      </c>
      <c r="O160" s="52">
        <v>0</v>
      </c>
      <c r="Q160" s="139"/>
      <c r="R160" s="139"/>
      <c r="S160" s="139"/>
    </row>
    <row r="161" spans="1:19" ht="17.25" thickTop="1" thickBot="1" x14ac:dyDescent="0.3">
      <c r="A161" s="42" t="s">
        <v>228</v>
      </c>
      <c r="I161" s="33" t="s">
        <v>196</v>
      </c>
      <c r="J161" s="52">
        <v>0</v>
      </c>
      <c r="K161" s="52">
        <v>-4.5830000000000002</v>
      </c>
      <c r="L161" s="52">
        <v>0</v>
      </c>
      <c r="M161" s="52">
        <v>0</v>
      </c>
      <c r="N161" s="52">
        <v>3.24</v>
      </c>
      <c r="O161" s="52">
        <v>0</v>
      </c>
      <c r="Q161" s="139"/>
      <c r="R161" s="139"/>
      <c r="S161" s="139"/>
    </row>
    <row r="162" spans="1:19" ht="17.25" thickTop="1" thickBot="1" x14ac:dyDescent="0.3">
      <c r="A162" s="42" t="s">
        <v>229</v>
      </c>
      <c r="I162" s="33" t="s">
        <v>198</v>
      </c>
      <c r="J162" s="52">
        <v>0</v>
      </c>
      <c r="K162" s="52">
        <v>0</v>
      </c>
      <c r="L162" s="52">
        <v>0</v>
      </c>
      <c r="M162" s="52">
        <v>0</v>
      </c>
      <c r="N162" s="52">
        <v>0</v>
      </c>
      <c r="O162" s="52">
        <v>0</v>
      </c>
      <c r="Q162" s="139"/>
      <c r="R162" s="139"/>
      <c r="S162" s="139"/>
    </row>
    <row r="163" spans="1:19" ht="16.5" thickTop="1" x14ac:dyDescent="0.25">
      <c r="A163" s="42" t="s">
        <v>230</v>
      </c>
      <c r="Q163" s="139"/>
      <c r="R163" s="139"/>
      <c r="S163" s="139"/>
    </row>
    <row r="164" spans="1:19" ht="19.350000000000001" customHeight="1" thickBot="1" x14ac:dyDescent="0.35">
      <c r="A164" s="42" t="s">
        <v>231</v>
      </c>
      <c r="I164" s="20" t="s">
        <v>176</v>
      </c>
      <c r="J164" s="20"/>
      <c r="K164" s="20"/>
      <c r="L164" s="20"/>
      <c r="M164" s="20"/>
      <c r="N164" s="20"/>
      <c r="O164" s="20"/>
      <c r="Q164" s="139"/>
      <c r="R164" s="139"/>
      <c r="S164" s="139"/>
    </row>
    <row r="165" spans="1:19" ht="15.75" x14ac:dyDescent="0.25">
      <c r="A165" s="42" t="s">
        <v>232</v>
      </c>
      <c r="I165" s="17" t="s">
        <v>178</v>
      </c>
      <c r="J165" s="17"/>
      <c r="K165" s="17"/>
      <c r="M165" s="34">
        <v>2</v>
      </c>
      <c r="Q165" s="139"/>
      <c r="R165" s="139"/>
      <c r="S165" s="139"/>
    </row>
    <row r="166" spans="1:19" ht="16.5" thickBot="1" x14ac:dyDescent="0.3">
      <c r="A166" s="42" t="s">
        <v>199</v>
      </c>
      <c r="I166" s="33"/>
      <c r="J166" s="50" t="s">
        <v>180</v>
      </c>
      <c r="K166" s="50" t="s">
        <v>181</v>
      </c>
      <c r="L166" s="50" t="s">
        <v>182</v>
      </c>
      <c r="M166" s="50" t="s">
        <v>183</v>
      </c>
      <c r="N166" s="50" t="s">
        <v>184</v>
      </c>
      <c r="O166" s="50" t="s">
        <v>185</v>
      </c>
    </row>
    <row r="167" spans="1:19" ht="15.75" x14ac:dyDescent="0.25">
      <c r="A167" s="42" t="s">
        <v>150</v>
      </c>
      <c r="I167" s="33" t="s">
        <v>188</v>
      </c>
      <c r="J167" s="52">
        <v>0</v>
      </c>
      <c r="K167" s="52">
        <v>0</v>
      </c>
      <c r="L167" s="52">
        <v>9.8000000000000007</v>
      </c>
      <c r="M167" s="52">
        <v>-10</v>
      </c>
      <c r="N167" s="52">
        <v>0</v>
      </c>
      <c r="O167" s="52">
        <v>0</v>
      </c>
    </row>
    <row r="168" spans="1:19" ht="15.75" x14ac:dyDescent="0.25">
      <c r="A168" s="42" t="s">
        <v>204</v>
      </c>
      <c r="I168" s="33" t="s">
        <v>190</v>
      </c>
      <c r="J168" s="52">
        <v>0</v>
      </c>
      <c r="K168" s="52">
        <v>0</v>
      </c>
      <c r="L168" s="52">
        <v>0</v>
      </c>
      <c r="M168" s="52">
        <v>0</v>
      </c>
      <c r="N168" s="52">
        <v>0</v>
      </c>
      <c r="O168" s="52">
        <v>0</v>
      </c>
    </row>
    <row r="169" spans="1:19" ht="15.75" x14ac:dyDescent="0.25">
      <c r="A169" s="42"/>
      <c r="I169" s="33" t="s">
        <v>192</v>
      </c>
      <c r="J169" s="52">
        <v>0</v>
      </c>
      <c r="K169" s="52">
        <v>0</v>
      </c>
      <c r="L169" s="52">
        <v>0</v>
      </c>
      <c r="M169" s="52">
        <v>0</v>
      </c>
      <c r="N169" s="52">
        <v>0</v>
      </c>
      <c r="O169" s="52">
        <v>0</v>
      </c>
    </row>
    <row r="170" spans="1:19" ht="15.75" x14ac:dyDescent="0.25">
      <c r="A170" s="42" t="s">
        <v>172</v>
      </c>
      <c r="I170" s="33" t="s">
        <v>194</v>
      </c>
      <c r="J170" s="52">
        <v>0</v>
      </c>
      <c r="K170" s="52">
        <v>0</v>
      </c>
      <c r="L170" s="52">
        <v>0</v>
      </c>
      <c r="M170" s="52">
        <v>0</v>
      </c>
      <c r="N170" s="52">
        <v>0</v>
      </c>
      <c r="O170" s="52">
        <v>0</v>
      </c>
    </row>
    <row r="171" spans="1:19" ht="15.75" x14ac:dyDescent="0.25">
      <c r="A171" s="42" t="s">
        <v>205</v>
      </c>
      <c r="I171" s="33" t="s">
        <v>196</v>
      </c>
      <c r="J171" s="52">
        <v>0</v>
      </c>
      <c r="K171" s="52">
        <v>0</v>
      </c>
      <c r="L171" s="52">
        <v>9.81</v>
      </c>
      <c r="M171" s="52">
        <v>-0.01</v>
      </c>
      <c r="N171" s="52">
        <v>0</v>
      </c>
      <c r="O171" s="52">
        <v>0</v>
      </c>
    </row>
    <row r="172" spans="1:19" ht="15.75" x14ac:dyDescent="0.25">
      <c r="A172" s="42" t="s">
        <v>174</v>
      </c>
      <c r="I172" s="33" t="s">
        <v>198</v>
      </c>
      <c r="J172" s="52">
        <v>0</v>
      </c>
      <c r="K172" s="52">
        <v>0</v>
      </c>
      <c r="L172" s="52">
        <v>0</v>
      </c>
      <c r="M172" s="52">
        <v>0</v>
      </c>
      <c r="N172" s="52">
        <v>0</v>
      </c>
      <c r="O172" s="52">
        <v>0</v>
      </c>
    </row>
    <row r="173" spans="1:19" ht="15.75" x14ac:dyDescent="0.25">
      <c r="A173" s="42" t="s">
        <v>214</v>
      </c>
    </row>
    <row r="174" spans="1:19" ht="15.75" x14ac:dyDescent="0.25">
      <c r="A174" s="42" t="s">
        <v>177</v>
      </c>
    </row>
    <row r="175" spans="1:19" ht="15.75" x14ac:dyDescent="0.25">
      <c r="A175" s="42" t="s">
        <v>179</v>
      </c>
    </row>
    <row r="176" spans="1:19" ht="15.75" x14ac:dyDescent="0.25">
      <c r="A176" s="42" t="s">
        <v>233</v>
      </c>
    </row>
    <row r="177" spans="1:1" ht="15.75" x14ac:dyDescent="0.25">
      <c r="A177" s="42" t="s">
        <v>234</v>
      </c>
    </row>
    <row r="178" spans="1:1" ht="15.75" x14ac:dyDescent="0.25">
      <c r="A178" s="42" t="s">
        <v>199</v>
      </c>
    </row>
    <row r="179" spans="1:1" ht="15.75" x14ac:dyDescent="0.25">
      <c r="A179" s="42" t="s">
        <v>150</v>
      </c>
    </row>
    <row r="180" spans="1:1" ht="15.75" x14ac:dyDescent="0.25">
      <c r="A180" s="42"/>
    </row>
    <row r="181" spans="1:1" ht="15.75" x14ac:dyDescent="0.25">
      <c r="A181" s="42" t="s">
        <v>174</v>
      </c>
    </row>
    <row r="182" spans="1:1" ht="15.75" x14ac:dyDescent="0.25">
      <c r="A182" s="42" t="s">
        <v>226</v>
      </c>
    </row>
    <row r="183" spans="1:1" ht="15.75" x14ac:dyDescent="0.25">
      <c r="A183" s="42" t="s">
        <v>177</v>
      </c>
    </row>
    <row r="184" spans="1:1" ht="15.75" x14ac:dyDescent="0.25">
      <c r="A184" s="42" t="s">
        <v>179</v>
      </c>
    </row>
    <row r="185" spans="1:1" ht="15.75" x14ac:dyDescent="0.25">
      <c r="A185" s="42" t="s">
        <v>235</v>
      </c>
    </row>
    <row r="186" spans="1:1" ht="15.75" x14ac:dyDescent="0.25">
      <c r="A186" s="42" t="s">
        <v>236</v>
      </c>
    </row>
    <row r="187" spans="1:1" ht="15.75" x14ac:dyDescent="0.25">
      <c r="A187" s="42" t="s">
        <v>199</v>
      </c>
    </row>
    <row r="188" spans="1:1" ht="15.75" x14ac:dyDescent="0.25">
      <c r="A188" s="42" t="s">
        <v>150</v>
      </c>
    </row>
    <row r="189" spans="1:1" ht="15.75" x14ac:dyDescent="0.25">
      <c r="A189" s="42" t="s">
        <v>204</v>
      </c>
    </row>
    <row r="190" spans="1:1" ht="15.75" x14ac:dyDescent="0.25">
      <c r="A190" s="42"/>
    </row>
    <row r="191" spans="1:1" ht="15.75" x14ac:dyDescent="0.25">
      <c r="A191" s="42" t="s">
        <v>172</v>
      </c>
    </row>
    <row r="192" spans="1:1" ht="15.75" x14ac:dyDescent="0.25">
      <c r="A192" s="42" t="s">
        <v>211</v>
      </c>
    </row>
    <row r="193" spans="1:1" ht="15.75" x14ac:dyDescent="0.25">
      <c r="A193" s="42" t="s">
        <v>174</v>
      </c>
    </row>
    <row r="194" spans="1:1" ht="15.75" x14ac:dyDescent="0.25">
      <c r="A194" s="42" t="s">
        <v>175</v>
      </c>
    </row>
    <row r="195" spans="1:1" ht="15.75" x14ac:dyDescent="0.25">
      <c r="A195" s="42" t="s">
        <v>177</v>
      </c>
    </row>
    <row r="196" spans="1:1" ht="15.75" x14ac:dyDescent="0.25">
      <c r="A196" s="42" t="s">
        <v>179</v>
      </c>
    </row>
    <row r="197" spans="1:1" ht="15.75" x14ac:dyDescent="0.25">
      <c r="A197" s="42" t="s">
        <v>212</v>
      </c>
    </row>
    <row r="198" spans="1:1" ht="15.75" x14ac:dyDescent="0.25">
      <c r="A198" s="42" t="s">
        <v>213</v>
      </c>
    </row>
    <row r="199" spans="1:1" ht="15.75" x14ac:dyDescent="0.25">
      <c r="A199" s="42" t="s">
        <v>199</v>
      </c>
    </row>
    <row r="200" spans="1:1" ht="15.75" x14ac:dyDescent="0.25">
      <c r="A200" s="42" t="s">
        <v>150</v>
      </c>
    </row>
    <row r="201" spans="1:1" ht="15.75" x14ac:dyDescent="0.25">
      <c r="A201" s="42"/>
    </row>
    <row r="202" spans="1:1" ht="15.75" x14ac:dyDescent="0.25">
      <c r="A202" s="42" t="s">
        <v>174</v>
      </c>
    </row>
    <row r="203" spans="1:1" ht="15.75" x14ac:dyDescent="0.25">
      <c r="A203" s="42" t="s">
        <v>214</v>
      </c>
    </row>
    <row r="204" spans="1:1" ht="15.75" x14ac:dyDescent="0.25">
      <c r="A204" s="42" t="s">
        <v>179</v>
      </c>
    </row>
    <row r="205" spans="1:1" ht="15.75" x14ac:dyDescent="0.25">
      <c r="A205" s="42" t="s">
        <v>215</v>
      </c>
    </row>
    <row r="206" spans="1:1" ht="15.75" x14ac:dyDescent="0.25">
      <c r="A206" s="42" t="s">
        <v>216</v>
      </c>
    </row>
    <row r="207" spans="1:1" ht="15.75" x14ac:dyDescent="0.25">
      <c r="A207" s="42" t="s">
        <v>199</v>
      </c>
    </row>
    <row r="208" spans="1:1" ht="15.75" x14ac:dyDescent="0.25">
      <c r="A208" s="42" t="s">
        <v>150</v>
      </c>
    </row>
    <row r="209" spans="1:1" ht="15.75" x14ac:dyDescent="0.25">
      <c r="A209" s="42" t="s">
        <v>204</v>
      </c>
    </row>
    <row r="210" spans="1:1" ht="15.75" x14ac:dyDescent="0.25">
      <c r="A210" s="42" t="s">
        <v>217</v>
      </c>
    </row>
  </sheetData>
  <mergeCells count="34">
    <mergeCell ref="I145:K145"/>
    <mergeCell ref="Q146:S165"/>
    <mergeCell ref="I154:O154"/>
    <mergeCell ref="I155:K155"/>
    <mergeCell ref="I164:O164"/>
    <mergeCell ref="I165:K165"/>
    <mergeCell ref="A131:J131"/>
    <mergeCell ref="A132:J132"/>
    <mergeCell ref="I134:N134"/>
    <mergeCell ref="I135:N141"/>
    <mergeCell ref="I144:O144"/>
    <mergeCell ref="I52:N58"/>
    <mergeCell ref="I61:O61"/>
    <mergeCell ref="I62:K62"/>
    <mergeCell ref="Q63:S82"/>
    <mergeCell ref="I71:O71"/>
    <mergeCell ref="I72:K72"/>
    <mergeCell ref="I81:O81"/>
    <mergeCell ref="I82:K82"/>
    <mergeCell ref="E26:J26"/>
    <mergeCell ref="F28:J37"/>
    <mergeCell ref="A48:J48"/>
    <mergeCell ref="A49:J49"/>
    <mergeCell ref="I51:N51"/>
    <mergeCell ref="A7:J7"/>
    <mergeCell ref="A8:J8"/>
    <mergeCell ref="A12:J12"/>
    <mergeCell ref="A13:J13"/>
    <mergeCell ref="E16:J16"/>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topLeftCell="A73" zoomScale="90" zoomScaleNormal="90" zoomScalePageLayoutView="179" workbookViewId="0">
      <selection activeCell="G79" sqref="G79"/>
    </sheetView>
  </sheetViews>
  <sheetFormatPr defaultRowHeight="15" x14ac:dyDescent="0.25"/>
  <cols>
    <col min="1" max="9" width="6.625"/>
    <col min="10" max="12" width="8.875"/>
    <col min="13" max="15" width="9.5"/>
    <col min="16" max="18" width="6.625"/>
    <col min="19" max="1025" width="8.375"/>
  </cols>
  <sheetData>
    <row r="1" spans="1:14" ht="29.85" customHeight="1" x14ac:dyDescent="0.25">
      <c r="A1" s="23"/>
      <c r="B1" s="24"/>
      <c r="C1" s="24"/>
      <c r="D1" s="12" t="s">
        <v>0</v>
      </c>
      <c r="E1" s="12"/>
      <c r="F1" s="12"/>
      <c r="G1" s="12"/>
      <c r="H1" s="12"/>
      <c r="I1" s="12"/>
      <c r="J1" s="12"/>
    </row>
    <row r="2" spans="1:14" ht="20.25" x14ac:dyDescent="0.25">
      <c r="A2" s="26"/>
      <c r="B2" s="27"/>
      <c r="D2" s="11" t="s">
        <v>237</v>
      </c>
      <c r="E2" s="11"/>
      <c r="F2" s="11"/>
      <c r="G2" s="11"/>
      <c r="H2" s="11"/>
      <c r="I2" s="11"/>
      <c r="J2" s="11"/>
    </row>
    <row r="3" spans="1:14" ht="15.6" customHeight="1" x14ac:dyDescent="0.25">
      <c r="A3" s="23"/>
      <c r="B3" s="24"/>
      <c r="C3" s="24"/>
      <c r="D3" s="10" t="s">
        <v>2</v>
      </c>
      <c r="E3" s="10"/>
      <c r="F3" s="10"/>
      <c r="G3" s="10"/>
      <c r="H3" s="28" t="s">
        <v>3</v>
      </c>
      <c r="I3" s="9">
        <v>1</v>
      </c>
      <c r="J3" s="9"/>
    </row>
    <row r="4" spans="1:14" ht="15.75" x14ac:dyDescent="0.25">
      <c r="A4" s="29"/>
      <c r="B4" s="30"/>
      <c r="C4" s="30"/>
      <c r="D4" s="10"/>
      <c r="E4" s="10"/>
      <c r="F4" s="10"/>
      <c r="G4" s="10"/>
      <c r="H4" s="31" t="s">
        <v>4</v>
      </c>
      <c r="I4" s="8">
        <v>41385</v>
      </c>
      <c r="J4" s="8"/>
    </row>
    <row r="7" spans="1:14" ht="29.85" customHeight="1" x14ac:dyDescent="0.4">
      <c r="A7" s="7" t="s">
        <v>5</v>
      </c>
      <c r="B7" s="7"/>
      <c r="C7" s="7"/>
      <c r="D7" s="7"/>
      <c r="E7" s="7"/>
      <c r="F7" s="7"/>
      <c r="G7" s="7"/>
      <c r="H7" s="7"/>
      <c r="I7" s="7"/>
      <c r="J7" s="7"/>
    </row>
    <row r="8" spans="1:14" ht="15.6" customHeight="1" x14ac:dyDescent="0.25">
      <c r="A8" s="6" t="s">
        <v>238</v>
      </c>
      <c r="B8" s="6"/>
      <c r="C8" s="6"/>
      <c r="D8" s="6"/>
      <c r="E8" s="6"/>
      <c r="F8" s="6"/>
      <c r="G8" s="6"/>
      <c r="H8" s="6"/>
      <c r="I8" s="6"/>
      <c r="J8" s="6"/>
    </row>
    <row r="11" spans="1:14" ht="28.9" customHeight="1" x14ac:dyDescent="0.4">
      <c r="A11" s="7" t="s">
        <v>239</v>
      </c>
      <c r="B11" s="7"/>
      <c r="C11" s="7"/>
      <c r="D11" s="7"/>
      <c r="E11" s="7"/>
      <c r="F11" s="7"/>
      <c r="G11" s="7"/>
      <c r="H11" s="7"/>
      <c r="I11" s="7"/>
      <c r="J11" s="7"/>
    </row>
    <row r="13" spans="1:14" ht="24.6" customHeight="1" x14ac:dyDescent="0.35">
      <c r="A13" s="42" t="s">
        <v>240</v>
      </c>
      <c r="I13" s="5" t="s">
        <v>143</v>
      </c>
      <c r="J13" s="5"/>
      <c r="K13" s="5"/>
      <c r="L13" s="5"/>
      <c r="M13" s="5"/>
      <c r="N13" s="5"/>
    </row>
    <row r="14" spans="1:14" ht="15.75" x14ac:dyDescent="0.25">
      <c r="A14" s="42" t="s">
        <v>241</v>
      </c>
      <c r="I14" t="s">
        <v>242</v>
      </c>
      <c r="N14" t="s">
        <v>243</v>
      </c>
    </row>
    <row r="15" spans="1:14" ht="15.75" x14ac:dyDescent="0.25">
      <c r="A15" s="42" t="s">
        <v>244</v>
      </c>
      <c r="I15" t="s">
        <v>245</v>
      </c>
      <c r="N15" t="s">
        <v>243</v>
      </c>
    </row>
    <row r="16" spans="1:14" ht="15.75" x14ac:dyDescent="0.25">
      <c r="A16" s="42"/>
    </row>
    <row r="17" spans="1:15" ht="15.75" x14ac:dyDescent="0.25">
      <c r="A17" s="42" t="s">
        <v>246</v>
      </c>
    </row>
    <row r="18" spans="1:15" ht="24.6" customHeight="1" x14ac:dyDescent="0.35">
      <c r="A18" s="42" t="s">
        <v>247</v>
      </c>
      <c r="I18" s="5" t="s">
        <v>248</v>
      </c>
      <c r="J18" s="5"/>
      <c r="K18" s="5"/>
      <c r="L18" s="5"/>
      <c r="M18" s="5"/>
      <c r="N18" s="5"/>
    </row>
    <row r="19" spans="1:15" ht="14.45" customHeight="1" x14ac:dyDescent="0.25">
      <c r="A19" s="42" t="s">
        <v>249</v>
      </c>
      <c r="I19" s="138" t="s">
        <v>250</v>
      </c>
      <c r="J19" s="138"/>
      <c r="K19" s="138"/>
      <c r="L19" s="138"/>
      <c r="M19" s="138"/>
      <c r="N19" s="138"/>
    </row>
    <row r="20" spans="1:15" ht="15.75" x14ac:dyDescent="0.25">
      <c r="A20" s="42" t="s">
        <v>251</v>
      </c>
      <c r="I20" s="138"/>
      <c r="J20" s="138"/>
      <c r="K20" s="138"/>
      <c r="L20" s="138"/>
      <c r="M20" s="138"/>
      <c r="N20" s="138"/>
    </row>
    <row r="21" spans="1:15" ht="15.75" x14ac:dyDescent="0.25">
      <c r="A21" s="42" t="s">
        <v>252</v>
      </c>
      <c r="I21" s="138"/>
      <c r="J21" s="138"/>
      <c r="K21" s="138"/>
      <c r="L21" s="138"/>
      <c r="M21" s="138"/>
      <c r="N21" s="138"/>
    </row>
    <row r="22" spans="1:15" ht="14.45" customHeight="1" x14ac:dyDescent="0.25">
      <c r="A22" s="42" t="s">
        <v>253</v>
      </c>
      <c r="I22" s="139" t="s">
        <v>422</v>
      </c>
      <c r="J22" s="139"/>
      <c r="K22" s="139"/>
      <c r="L22" s="139"/>
      <c r="M22" s="139"/>
      <c r="N22" s="139"/>
    </row>
    <row r="23" spans="1:15" ht="15.75" x14ac:dyDescent="0.25">
      <c r="A23" s="42" t="s">
        <v>255</v>
      </c>
      <c r="I23" s="139"/>
      <c r="J23" s="139"/>
      <c r="K23" s="139"/>
      <c r="L23" s="139"/>
      <c r="M23" s="139"/>
      <c r="N23" s="139"/>
    </row>
    <row r="24" spans="1:15" ht="15.75" x14ac:dyDescent="0.25">
      <c r="A24" s="42" t="s">
        <v>256</v>
      </c>
      <c r="I24" s="139"/>
      <c r="J24" s="139"/>
      <c r="K24" s="139"/>
      <c r="L24" s="139"/>
      <c r="M24" s="139"/>
      <c r="N24" s="139"/>
    </row>
    <row r="25" spans="1:15" ht="15.75" x14ac:dyDescent="0.25">
      <c r="A25" s="42" t="s">
        <v>257</v>
      </c>
      <c r="I25" s="139"/>
      <c r="J25" s="139"/>
      <c r="K25" s="139"/>
      <c r="L25" s="139"/>
      <c r="M25" s="139"/>
      <c r="N25" s="139"/>
    </row>
    <row r="26" spans="1:15" ht="15.75" x14ac:dyDescent="0.25">
      <c r="A26" s="42" t="s">
        <v>258</v>
      </c>
      <c r="I26" s="139"/>
      <c r="J26" s="139"/>
      <c r="K26" s="139"/>
      <c r="L26" s="139"/>
      <c r="M26" s="139"/>
      <c r="N26" s="139"/>
    </row>
    <row r="27" spans="1:15" ht="19.350000000000001" customHeight="1" x14ac:dyDescent="0.3">
      <c r="A27" s="42" t="s">
        <v>259</v>
      </c>
      <c r="I27" s="20" t="s">
        <v>260</v>
      </c>
      <c r="J27" s="20"/>
      <c r="K27" s="20"/>
      <c r="L27" s="20"/>
      <c r="M27" s="20"/>
      <c r="N27" s="20"/>
      <c r="O27" s="20"/>
    </row>
    <row r="28" spans="1:15" ht="15.75" x14ac:dyDescent="0.25">
      <c r="A28" s="42" t="s">
        <v>261</v>
      </c>
      <c r="I28" s="17" t="s">
        <v>178</v>
      </c>
      <c r="J28" s="17"/>
      <c r="K28" s="17"/>
      <c r="M28" s="34">
        <v>2</v>
      </c>
    </row>
    <row r="29" spans="1:15" ht="15.75" x14ac:dyDescent="0.25">
      <c r="A29" s="42" t="s">
        <v>262</v>
      </c>
      <c r="I29" s="33"/>
      <c r="J29" s="50" t="s">
        <v>180</v>
      </c>
      <c r="K29" s="50" t="s">
        <v>181</v>
      </c>
      <c r="L29" s="50" t="s">
        <v>182</v>
      </c>
      <c r="M29" s="50" t="s">
        <v>183</v>
      </c>
      <c r="N29" s="50" t="s">
        <v>184</v>
      </c>
      <c r="O29" s="50" t="s">
        <v>185</v>
      </c>
    </row>
    <row r="30" spans="1:15" ht="15.75" x14ac:dyDescent="0.25">
      <c r="A30" s="42" t="s">
        <v>263</v>
      </c>
      <c r="I30" s="33" t="s">
        <v>188</v>
      </c>
      <c r="J30" s="52" t="s">
        <v>264</v>
      </c>
      <c r="K30" s="52">
        <v>0</v>
      </c>
      <c r="L30" s="52">
        <v>0</v>
      </c>
      <c r="M30" s="52">
        <v>0</v>
      </c>
      <c r="N30" s="52">
        <v>0</v>
      </c>
      <c r="O30" s="52">
        <v>0</v>
      </c>
    </row>
    <row r="31" spans="1:15" ht="15.75" x14ac:dyDescent="0.25">
      <c r="A31" s="42" t="s">
        <v>265</v>
      </c>
      <c r="I31" s="33" t="s">
        <v>190</v>
      </c>
      <c r="J31" s="52">
        <v>0</v>
      </c>
      <c r="K31" s="52" t="s">
        <v>264</v>
      </c>
      <c r="L31" s="52">
        <v>0</v>
      </c>
      <c r="M31" s="52">
        <v>0</v>
      </c>
      <c r="N31" s="52">
        <v>0</v>
      </c>
      <c r="O31" s="52">
        <v>0</v>
      </c>
    </row>
    <row r="32" spans="1:15" ht="15.75" x14ac:dyDescent="0.25">
      <c r="A32" s="42" t="s">
        <v>266</v>
      </c>
      <c r="I32" s="33" t="s">
        <v>192</v>
      </c>
      <c r="J32" s="52">
        <v>0</v>
      </c>
      <c r="K32" s="52">
        <v>0</v>
      </c>
      <c r="L32" s="52" t="s">
        <v>264</v>
      </c>
      <c r="M32" s="52">
        <v>0</v>
      </c>
      <c r="N32" s="52">
        <v>0</v>
      </c>
      <c r="O32" s="52">
        <v>0</v>
      </c>
    </row>
    <row r="33" spans="1:15" ht="15.75" x14ac:dyDescent="0.25">
      <c r="A33" s="42" t="s">
        <v>267</v>
      </c>
      <c r="I33" s="33" t="s">
        <v>194</v>
      </c>
      <c r="J33" s="52">
        <v>0</v>
      </c>
      <c r="K33" s="52">
        <v>0</v>
      </c>
      <c r="L33" s="52">
        <v>0</v>
      </c>
      <c r="M33" s="52" t="s">
        <v>268</v>
      </c>
      <c r="N33" s="52" t="s">
        <v>269</v>
      </c>
      <c r="O33" s="52" t="s">
        <v>270</v>
      </c>
    </row>
    <row r="34" spans="1:15" ht="15.75" x14ac:dyDescent="0.25">
      <c r="A34" s="42" t="s">
        <v>271</v>
      </c>
      <c r="I34" s="33" t="s">
        <v>196</v>
      </c>
      <c r="J34" s="52">
        <v>0</v>
      </c>
      <c r="K34" s="52">
        <v>0</v>
      </c>
      <c r="L34" s="52">
        <v>0</v>
      </c>
      <c r="M34" s="52" t="s">
        <v>269</v>
      </c>
      <c r="N34" s="52" t="s">
        <v>272</v>
      </c>
      <c r="O34" s="52" t="s">
        <v>273</v>
      </c>
    </row>
    <row r="35" spans="1:15" ht="15.75" x14ac:dyDescent="0.25">
      <c r="A35" s="42" t="s">
        <v>274</v>
      </c>
      <c r="I35" s="33" t="s">
        <v>198</v>
      </c>
      <c r="J35" s="52">
        <v>0</v>
      </c>
      <c r="K35" s="52">
        <v>0</v>
      </c>
      <c r="L35" s="52">
        <v>0</v>
      </c>
      <c r="M35" s="52" t="s">
        <v>270</v>
      </c>
      <c r="N35" s="52" t="s">
        <v>273</v>
      </c>
      <c r="O35" s="52" t="s">
        <v>275</v>
      </c>
    </row>
    <row r="36" spans="1:15" ht="15.75" x14ac:dyDescent="0.25">
      <c r="A36" s="42" t="s">
        <v>276</v>
      </c>
    </row>
    <row r="37" spans="1:15" ht="19.350000000000001" customHeight="1" x14ac:dyDescent="0.3">
      <c r="A37" s="42" t="s">
        <v>277</v>
      </c>
      <c r="I37" s="20" t="s">
        <v>260</v>
      </c>
      <c r="J37" s="20"/>
      <c r="K37" s="20"/>
      <c r="L37" s="20"/>
      <c r="M37" s="20"/>
      <c r="N37" s="20"/>
      <c r="O37" s="20"/>
    </row>
    <row r="38" spans="1:15" ht="15.75" x14ac:dyDescent="0.25">
      <c r="A38" s="42" t="s">
        <v>278</v>
      </c>
      <c r="I38" s="17" t="s">
        <v>178</v>
      </c>
      <c r="J38" s="17"/>
      <c r="K38" s="17"/>
      <c r="M38" s="34">
        <v>2</v>
      </c>
    </row>
    <row r="39" spans="1:15" ht="15.75" x14ac:dyDescent="0.25">
      <c r="A39" s="42" t="s">
        <v>279</v>
      </c>
      <c r="I39" s="33"/>
      <c r="J39" s="50" t="s">
        <v>180</v>
      </c>
      <c r="K39" s="50" t="s">
        <v>181</v>
      </c>
      <c r="L39" s="50" t="s">
        <v>182</v>
      </c>
      <c r="M39" s="50" t="s">
        <v>183</v>
      </c>
      <c r="N39" s="50" t="s">
        <v>184</v>
      </c>
      <c r="O39" s="50" t="s">
        <v>185</v>
      </c>
    </row>
    <row r="40" spans="1:15" ht="15.75" x14ac:dyDescent="0.25">
      <c r="A40" s="42" t="s">
        <v>150</v>
      </c>
      <c r="I40" s="33" t="s">
        <v>188</v>
      </c>
      <c r="J40" s="53">
        <v>563823</v>
      </c>
      <c r="K40" s="53">
        <v>0</v>
      </c>
      <c r="L40" s="53">
        <v>0</v>
      </c>
      <c r="M40" s="53">
        <v>-5</v>
      </c>
      <c r="N40" s="53">
        <v>0</v>
      </c>
      <c r="O40" s="53">
        <v>1.2</v>
      </c>
    </row>
    <row r="41" spans="1:15" ht="15.75" x14ac:dyDescent="0.25">
      <c r="A41" s="42"/>
      <c r="I41" s="33" t="s">
        <v>190</v>
      </c>
      <c r="J41" s="54">
        <v>2</v>
      </c>
      <c r="K41" s="54">
        <v>863823</v>
      </c>
      <c r="L41" s="54">
        <v>0</v>
      </c>
      <c r="M41" s="54">
        <v>-10</v>
      </c>
      <c r="N41" s="54">
        <v>0</v>
      </c>
      <c r="O41" s="54">
        <v>3</v>
      </c>
    </row>
    <row r="42" spans="1:15" ht="15.75" x14ac:dyDescent="0.25">
      <c r="A42" s="42" t="s">
        <v>280</v>
      </c>
      <c r="I42" s="33" t="s">
        <v>192</v>
      </c>
      <c r="J42" s="54">
        <v>0</v>
      </c>
      <c r="K42" s="54">
        <v>0</v>
      </c>
      <c r="L42" s="54">
        <v>863823</v>
      </c>
      <c r="M42" s="54">
        <v>0</v>
      </c>
      <c r="N42" s="54">
        <v>0</v>
      </c>
      <c r="O42" s="54">
        <v>0</v>
      </c>
    </row>
    <row r="43" spans="1:15" ht="15.75" x14ac:dyDescent="0.25">
      <c r="A43" s="42" t="s">
        <v>281</v>
      </c>
      <c r="I43" s="33" t="s">
        <v>194</v>
      </c>
      <c r="J43" s="54">
        <v>0</v>
      </c>
      <c r="K43" s="54">
        <v>0</v>
      </c>
      <c r="L43" s="54">
        <v>0</v>
      </c>
      <c r="M43" s="54">
        <v>232000000</v>
      </c>
      <c r="N43" s="54">
        <v>6520000000</v>
      </c>
      <c r="O43" s="54">
        <v>-3510000000</v>
      </c>
    </row>
    <row r="44" spans="1:15" ht="15.75" x14ac:dyDescent="0.25">
      <c r="A44" s="42" t="s">
        <v>282</v>
      </c>
      <c r="I44" s="33" t="s">
        <v>196</v>
      </c>
      <c r="J44" s="54">
        <v>0</v>
      </c>
      <c r="K44" s="54">
        <v>0</v>
      </c>
      <c r="L44" s="54">
        <v>0</v>
      </c>
      <c r="M44" s="54">
        <v>6520000000</v>
      </c>
      <c r="N44" s="54">
        <v>254300000000</v>
      </c>
      <c r="O44" s="54">
        <v>-6521000000</v>
      </c>
    </row>
    <row r="45" spans="1:15" ht="15.75" x14ac:dyDescent="0.25">
      <c r="A45" s="42" t="s">
        <v>283</v>
      </c>
      <c r="I45" s="33" t="s">
        <v>198</v>
      </c>
      <c r="J45" s="54">
        <v>0</v>
      </c>
      <c r="K45" s="54">
        <v>0</v>
      </c>
      <c r="L45" s="54">
        <v>0</v>
      </c>
      <c r="M45" s="54">
        <v>-3510000000</v>
      </c>
      <c r="N45" s="54">
        <v>-6521000000</v>
      </c>
      <c r="O45" s="54">
        <v>254300000000</v>
      </c>
    </row>
    <row r="46" spans="1:15" ht="15.75" x14ac:dyDescent="0.25">
      <c r="A46" s="42" t="s">
        <v>284</v>
      </c>
    </row>
    <row r="47" spans="1:15" ht="15.75" x14ac:dyDescent="0.25">
      <c r="A47" s="42" t="s">
        <v>285</v>
      </c>
    </row>
    <row r="48" spans="1:15" ht="19.350000000000001" customHeight="1" x14ac:dyDescent="0.3">
      <c r="A48" s="42" t="s">
        <v>286</v>
      </c>
      <c r="I48" s="20" t="s">
        <v>287</v>
      </c>
      <c r="J48" s="20"/>
      <c r="K48" s="20"/>
      <c r="L48" s="20"/>
      <c r="M48" s="20"/>
      <c r="N48" s="20"/>
      <c r="O48" s="20"/>
    </row>
    <row r="49" spans="1:15" ht="14.45" customHeight="1" x14ac:dyDescent="0.25">
      <c r="A49" s="42" t="s">
        <v>288</v>
      </c>
      <c r="I49" s="138" t="s">
        <v>289</v>
      </c>
      <c r="J49" s="138"/>
      <c r="K49" s="138"/>
      <c r="L49" s="138"/>
      <c r="M49" s="138"/>
      <c r="N49" s="138"/>
      <c r="O49" s="138"/>
    </row>
    <row r="50" spans="1:15" ht="15.75" x14ac:dyDescent="0.25">
      <c r="A50" s="42" t="s">
        <v>290</v>
      </c>
      <c r="I50" s="138"/>
      <c r="J50" s="138"/>
      <c r="K50" s="138"/>
      <c r="L50" s="138"/>
      <c r="M50" s="138"/>
      <c r="N50" s="138"/>
      <c r="O50" s="138"/>
    </row>
    <row r="51" spans="1:15" ht="15.75" x14ac:dyDescent="0.25">
      <c r="A51" s="42"/>
      <c r="I51" s="138"/>
      <c r="J51" s="138"/>
      <c r="K51" s="138"/>
      <c r="L51" s="138"/>
      <c r="M51" s="138"/>
      <c r="N51" s="138"/>
      <c r="O51" s="138"/>
    </row>
    <row r="52" spans="1:15" ht="15.75" x14ac:dyDescent="0.25">
      <c r="A52" s="42" t="s">
        <v>291</v>
      </c>
    </row>
    <row r="53" spans="1:15" ht="15.75" x14ac:dyDescent="0.25">
      <c r="A53" s="42" t="s">
        <v>292</v>
      </c>
      <c r="I53" s="33"/>
      <c r="J53" s="50" t="s">
        <v>293</v>
      </c>
    </row>
    <row r="54" spans="1:15" ht="15.75" x14ac:dyDescent="0.25">
      <c r="A54" s="42" t="s">
        <v>294</v>
      </c>
      <c r="I54" s="33" t="s">
        <v>188</v>
      </c>
      <c r="J54" s="51">
        <v>1</v>
      </c>
    </row>
    <row r="55" spans="1:15" ht="15.75" x14ac:dyDescent="0.25">
      <c r="A55" s="42" t="s">
        <v>295</v>
      </c>
      <c r="I55" s="33" t="s">
        <v>190</v>
      </c>
      <c r="J55" s="52">
        <v>-3.24</v>
      </c>
    </row>
    <row r="56" spans="1:15" ht="15.75" x14ac:dyDescent="0.25">
      <c r="A56" s="42"/>
      <c r="I56" s="33" t="s">
        <v>192</v>
      </c>
      <c r="J56" s="52">
        <v>0</v>
      </c>
    </row>
    <row r="57" spans="1:15" ht="15.75" x14ac:dyDescent="0.25">
      <c r="A57" s="42" t="s">
        <v>296</v>
      </c>
    </row>
    <row r="58" spans="1:15" ht="15.75" x14ac:dyDescent="0.25">
      <c r="A58" s="42" t="s">
        <v>297</v>
      </c>
    </row>
    <row r="59" spans="1:15" ht="19.350000000000001" customHeight="1" x14ac:dyDescent="0.3">
      <c r="A59" s="42"/>
      <c r="I59" s="20" t="s">
        <v>298</v>
      </c>
      <c r="J59" s="20"/>
      <c r="K59" s="20"/>
      <c r="L59" s="20"/>
      <c r="M59" s="20"/>
      <c r="N59" s="20"/>
      <c r="O59" s="20"/>
    </row>
    <row r="60" spans="1:15" ht="14.45" customHeight="1" x14ac:dyDescent="0.25">
      <c r="A60" s="42" t="s">
        <v>299</v>
      </c>
      <c r="I60" s="138" t="s">
        <v>423</v>
      </c>
      <c r="J60" s="138"/>
      <c r="K60" s="138"/>
      <c r="L60" s="138"/>
      <c r="M60" s="138"/>
      <c r="N60" s="138"/>
      <c r="O60" s="138"/>
    </row>
    <row r="61" spans="1:15" ht="15.75" x14ac:dyDescent="0.25">
      <c r="A61" s="42" t="s">
        <v>301</v>
      </c>
      <c r="I61" s="138"/>
      <c r="J61" s="138"/>
      <c r="K61" s="138"/>
      <c r="L61" s="138"/>
      <c r="M61" s="138"/>
      <c r="N61" s="138"/>
      <c r="O61" s="138"/>
    </row>
    <row r="62" spans="1:15" ht="15.75" x14ac:dyDescent="0.25">
      <c r="A62" s="42" t="s">
        <v>302</v>
      </c>
      <c r="I62" s="138"/>
      <c r="J62" s="138"/>
      <c r="K62" s="138"/>
      <c r="L62" s="138"/>
      <c r="M62" s="138"/>
      <c r="N62" s="138"/>
      <c r="O62" s="138"/>
    </row>
    <row r="63" spans="1:15" ht="15.75" x14ac:dyDescent="0.25">
      <c r="A63" s="42" t="s">
        <v>303</v>
      </c>
      <c r="I63" s="138"/>
      <c r="J63" s="138"/>
      <c r="K63" s="138"/>
      <c r="L63" s="138"/>
      <c r="M63" s="138"/>
      <c r="N63" s="138"/>
      <c r="O63" s="138"/>
    </row>
    <row r="64" spans="1:15" ht="15.75" x14ac:dyDescent="0.25">
      <c r="A64" s="42" t="s">
        <v>150</v>
      </c>
      <c r="I64" s="138"/>
      <c r="J64" s="138"/>
      <c r="K64" s="138"/>
      <c r="L64" s="138"/>
      <c r="M64" s="138"/>
      <c r="N64" s="138"/>
      <c r="O64" s="138"/>
    </row>
    <row r="65" spans="1:15" ht="15.75" x14ac:dyDescent="0.25">
      <c r="A65" s="42"/>
    </row>
    <row r="66" spans="1:15" ht="19.350000000000001" customHeight="1" x14ac:dyDescent="0.3">
      <c r="A66" s="42" t="s">
        <v>304</v>
      </c>
      <c r="I66" s="20" t="s">
        <v>305</v>
      </c>
      <c r="J66" s="20"/>
      <c r="K66" s="20"/>
      <c r="L66" s="20"/>
      <c r="M66" s="20"/>
      <c r="N66" s="20"/>
      <c r="O66" s="20"/>
    </row>
    <row r="67" spans="1:15" ht="14.45" customHeight="1" x14ac:dyDescent="0.25">
      <c r="A67" s="42" t="s">
        <v>301</v>
      </c>
      <c r="I67" s="138" t="s">
        <v>424</v>
      </c>
      <c r="J67" s="138"/>
      <c r="K67" s="138"/>
      <c r="L67" s="138"/>
      <c r="M67" s="138"/>
      <c r="N67" s="138"/>
      <c r="O67" s="138"/>
    </row>
    <row r="68" spans="1:15" ht="15.75" x14ac:dyDescent="0.25">
      <c r="A68" s="42" t="s">
        <v>307</v>
      </c>
      <c r="I68" s="138"/>
      <c r="J68" s="138"/>
      <c r="K68" s="138"/>
      <c r="L68" s="138"/>
      <c r="M68" s="138"/>
      <c r="N68" s="138"/>
      <c r="O68" s="138"/>
    </row>
    <row r="69" spans="1:15" ht="15.75" x14ac:dyDescent="0.25">
      <c r="A69" s="42" t="s">
        <v>308</v>
      </c>
      <c r="I69" s="138"/>
      <c r="J69" s="138"/>
      <c r="K69" s="138"/>
      <c r="L69" s="138"/>
      <c r="M69" s="138"/>
      <c r="N69" s="138"/>
      <c r="O69" s="138"/>
    </row>
    <row r="70" spans="1:15" ht="15.75" x14ac:dyDescent="0.25">
      <c r="A70" s="42" t="s">
        <v>150</v>
      </c>
      <c r="I70" s="138"/>
      <c r="J70" s="138"/>
      <c r="K70" s="138"/>
      <c r="L70" s="138"/>
      <c r="M70" s="138"/>
      <c r="N70" s="138"/>
      <c r="O70" s="138"/>
    </row>
    <row r="71" spans="1:15" ht="15.75" x14ac:dyDescent="0.25">
      <c r="A71" s="42"/>
      <c r="I71" s="138"/>
      <c r="J71" s="138"/>
      <c r="K71" s="138"/>
      <c r="L71" s="138"/>
      <c r="M71" s="138"/>
      <c r="N71" s="138"/>
      <c r="O71" s="138"/>
    </row>
    <row r="72" spans="1:15" ht="14.45" customHeight="1" x14ac:dyDescent="0.25">
      <c r="A72" s="42"/>
      <c r="I72" s="138" t="s">
        <v>309</v>
      </c>
      <c r="J72" s="138"/>
      <c r="K72" s="138"/>
      <c r="L72" s="138"/>
      <c r="M72" s="138"/>
      <c r="N72" s="138"/>
      <c r="O72" s="138"/>
    </row>
    <row r="73" spans="1:15" ht="15.75" x14ac:dyDescent="0.25">
      <c r="A73" s="42" t="s">
        <v>310</v>
      </c>
      <c r="I73" s="138"/>
      <c r="J73" s="138"/>
      <c r="K73" s="138"/>
      <c r="L73" s="138"/>
      <c r="M73" s="138"/>
      <c r="N73" s="138"/>
      <c r="O73" s="138"/>
    </row>
    <row r="74" spans="1:15" ht="15.75" x14ac:dyDescent="0.25">
      <c r="A74" s="42" t="s">
        <v>311</v>
      </c>
      <c r="I74" s="138"/>
      <c r="J74" s="138"/>
      <c r="K74" s="138"/>
      <c r="L74" s="138"/>
      <c r="M74" s="138"/>
      <c r="N74" s="138"/>
      <c r="O74" s="138"/>
    </row>
    <row r="75" spans="1:15" ht="15.75" x14ac:dyDescent="0.25">
      <c r="A75" s="42" t="s">
        <v>312</v>
      </c>
    </row>
    <row r="76" spans="1:15" ht="19.350000000000001" customHeight="1" x14ac:dyDescent="0.3">
      <c r="A76" s="42" t="s">
        <v>313</v>
      </c>
      <c r="I76" s="20" t="s">
        <v>314</v>
      </c>
      <c r="J76" s="20"/>
      <c r="K76" s="20"/>
      <c r="L76" s="20"/>
      <c r="M76" s="20"/>
      <c r="N76" s="20"/>
      <c r="O76" s="20"/>
    </row>
    <row r="77" spans="1:15" ht="14.45" customHeight="1" x14ac:dyDescent="0.25">
      <c r="A77" s="42" t="s">
        <v>315</v>
      </c>
      <c r="I77" s="138" t="s">
        <v>316</v>
      </c>
      <c r="J77" s="138"/>
      <c r="K77" s="138"/>
      <c r="L77" s="138"/>
      <c r="M77" s="138"/>
      <c r="N77" s="138"/>
      <c r="O77" s="138"/>
    </row>
    <row r="78" spans="1:15" ht="15.75" x14ac:dyDescent="0.25">
      <c r="A78" s="42" t="s">
        <v>317</v>
      </c>
      <c r="I78" s="138"/>
      <c r="J78" s="138"/>
      <c r="K78" s="138"/>
      <c r="L78" s="138"/>
      <c r="M78" s="138"/>
      <c r="N78" s="138"/>
      <c r="O78" s="138"/>
    </row>
    <row r="79" spans="1:15" ht="15.75" x14ac:dyDescent="0.25">
      <c r="A79" s="42" t="s">
        <v>318</v>
      </c>
      <c r="I79" s="138"/>
      <c r="J79" s="138"/>
      <c r="K79" s="138"/>
      <c r="L79" s="138"/>
      <c r="M79" s="138"/>
      <c r="N79" s="138"/>
      <c r="O79" s="138"/>
    </row>
    <row r="80" spans="1:15" ht="15.75" x14ac:dyDescent="0.25">
      <c r="A80" s="42" t="s">
        <v>150</v>
      </c>
      <c r="I80" s="138"/>
      <c r="J80" s="138"/>
      <c r="K80" s="138"/>
      <c r="L80" s="138"/>
      <c r="M80" s="138"/>
      <c r="N80" s="138"/>
      <c r="O80" s="138"/>
    </row>
    <row r="81" spans="1:15" ht="15.75" x14ac:dyDescent="0.25">
      <c r="A81" s="42" t="s">
        <v>217</v>
      </c>
      <c r="I81" s="138"/>
      <c r="J81" s="138"/>
      <c r="K81" s="138"/>
      <c r="L81" s="138"/>
      <c r="M81" s="138"/>
      <c r="N81" s="138"/>
      <c r="O81" s="138"/>
    </row>
    <row r="82" spans="1:15" ht="15.75" x14ac:dyDescent="0.25"/>
    <row r="86" spans="1:15" ht="28.9" customHeight="1" x14ac:dyDescent="0.4">
      <c r="A86" s="7" t="s">
        <v>319</v>
      </c>
      <c r="B86" s="7"/>
      <c r="C86" s="7"/>
      <c r="D86" s="7"/>
      <c r="E86" s="7"/>
      <c r="F86" s="7"/>
      <c r="G86" s="7"/>
      <c r="H86" s="7"/>
      <c r="I86" s="7"/>
      <c r="J86" s="7"/>
    </row>
    <row r="88" spans="1:15" ht="24.2" customHeight="1" x14ac:dyDescent="0.35">
      <c r="A88" s="42" t="s">
        <v>240</v>
      </c>
      <c r="I88" s="5" t="s">
        <v>143</v>
      </c>
      <c r="J88" s="5"/>
      <c r="K88" s="5"/>
      <c r="L88" s="5"/>
      <c r="M88" s="5"/>
      <c r="N88" s="5"/>
    </row>
    <row r="89" spans="1:15" ht="15.75" x14ac:dyDescent="0.25">
      <c r="A89" s="42" t="s">
        <v>241</v>
      </c>
      <c r="I89" t="s">
        <v>242</v>
      </c>
      <c r="N89" t="s">
        <v>320</v>
      </c>
    </row>
    <row r="90" spans="1:15" ht="15.75" x14ac:dyDescent="0.25">
      <c r="A90" s="42" t="s">
        <v>321</v>
      </c>
      <c r="I90" t="s">
        <v>245</v>
      </c>
      <c r="N90" t="s">
        <v>320</v>
      </c>
    </row>
    <row r="91" spans="1:15" ht="15.75" x14ac:dyDescent="0.25">
      <c r="A91" s="42"/>
    </row>
    <row r="92" spans="1:15" ht="15.75" x14ac:dyDescent="0.25">
      <c r="A92" s="42" t="s">
        <v>246</v>
      </c>
    </row>
    <row r="93" spans="1:15" ht="24.2" customHeight="1" x14ac:dyDescent="0.35">
      <c r="A93" s="42" t="s">
        <v>247</v>
      </c>
      <c r="I93" s="5" t="s">
        <v>248</v>
      </c>
      <c r="J93" s="5"/>
      <c r="K93" s="5"/>
      <c r="L93" s="5"/>
      <c r="M93" s="5"/>
      <c r="N93" s="5"/>
    </row>
    <row r="94" spans="1:15" ht="14.45" customHeight="1" x14ac:dyDescent="0.25">
      <c r="A94" s="42" t="s">
        <v>249</v>
      </c>
      <c r="I94" s="6" t="s">
        <v>250</v>
      </c>
      <c r="J94" s="6"/>
      <c r="K94" s="6"/>
      <c r="L94" s="6"/>
      <c r="M94" s="6"/>
      <c r="N94" s="6"/>
    </row>
    <row r="95" spans="1:15" ht="15.75" x14ac:dyDescent="0.25">
      <c r="A95" s="42" t="s">
        <v>251</v>
      </c>
      <c r="I95" s="6"/>
      <c r="J95" s="6"/>
      <c r="K95" s="6"/>
      <c r="L95" s="6"/>
      <c r="M95" s="6"/>
      <c r="N95" s="6"/>
    </row>
    <row r="96" spans="1:15" ht="15.75" x14ac:dyDescent="0.25">
      <c r="A96" s="42" t="s">
        <v>322</v>
      </c>
      <c r="I96" s="6"/>
      <c r="J96" s="6"/>
      <c r="K96" s="6"/>
      <c r="L96" s="6"/>
      <c r="M96" s="6"/>
      <c r="N96" s="6"/>
    </row>
    <row r="97" spans="1:15" ht="14.45" customHeight="1" x14ac:dyDescent="0.25">
      <c r="A97" s="42" t="s">
        <v>253</v>
      </c>
      <c r="I97" s="4" t="s">
        <v>254</v>
      </c>
      <c r="J97" s="4"/>
      <c r="K97" s="4"/>
      <c r="L97" s="4"/>
      <c r="M97" s="4"/>
      <c r="N97" s="4"/>
    </row>
    <row r="98" spans="1:15" ht="15.75" x14ac:dyDescent="0.25">
      <c r="A98" s="42" t="s">
        <v>255</v>
      </c>
      <c r="I98" s="4"/>
      <c r="J98" s="4"/>
      <c r="K98" s="4"/>
      <c r="L98" s="4"/>
      <c r="M98" s="4"/>
      <c r="N98" s="4"/>
    </row>
    <row r="99" spans="1:15" ht="15.75" x14ac:dyDescent="0.25">
      <c r="A99" s="42" t="s">
        <v>256</v>
      </c>
      <c r="I99" s="4"/>
      <c r="J99" s="4"/>
      <c r="K99" s="4"/>
      <c r="L99" s="4"/>
      <c r="M99" s="4"/>
      <c r="N99" s="4"/>
    </row>
    <row r="100" spans="1:15" ht="15.75" x14ac:dyDescent="0.25">
      <c r="A100" s="42" t="s">
        <v>257</v>
      </c>
      <c r="I100" s="4"/>
      <c r="J100" s="4"/>
      <c r="K100" s="4"/>
      <c r="L100" s="4"/>
      <c r="M100" s="4"/>
      <c r="N100" s="4"/>
    </row>
    <row r="101" spans="1:15" ht="15.75" x14ac:dyDescent="0.25">
      <c r="A101" s="42" t="s">
        <v>258</v>
      </c>
      <c r="I101" s="4"/>
      <c r="J101" s="4"/>
      <c r="K101" s="4"/>
      <c r="L101" s="4"/>
      <c r="M101" s="4"/>
      <c r="N101" s="4"/>
    </row>
    <row r="102" spans="1:15" ht="19.350000000000001" customHeight="1" x14ac:dyDescent="0.3">
      <c r="A102" s="42" t="s">
        <v>259</v>
      </c>
      <c r="I102" s="20" t="s">
        <v>260</v>
      </c>
      <c r="J102" s="20"/>
      <c r="K102" s="20"/>
      <c r="L102" s="20"/>
      <c r="M102" s="20"/>
      <c r="N102" s="20"/>
      <c r="O102" s="20"/>
    </row>
    <row r="103" spans="1:15" ht="15.75" x14ac:dyDescent="0.25">
      <c r="A103" s="42" t="s">
        <v>261</v>
      </c>
      <c r="I103" s="17" t="s">
        <v>178</v>
      </c>
      <c r="J103" s="17"/>
      <c r="K103" s="17"/>
      <c r="M103" s="34">
        <v>2</v>
      </c>
    </row>
    <row r="104" spans="1:15" ht="15.75" x14ac:dyDescent="0.25">
      <c r="A104" s="42" t="s">
        <v>262</v>
      </c>
      <c r="I104" s="33"/>
      <c r="J104" s="50" t="s">
        <v>180</v>
      </c>
      <c r="K104" s="50" t="s">
        <v>181</v>
      </c>
      <c r="L104" s="50" t="s">
        <v>182</v>
      </c>
      <c r="M104" s="50" t="s">
        <v>183</v>
      </c>
      <c r="N104" s="50" t="s">
        <v>184</v>
      </c>
      <c r="O104" s="50" t="s">
        <v>185</v>
      </c>
    </row>
    <row r="105" spans="1:15" ht="15.75" x14ac:dyDescent="0.25">
      <c r="A105" s="42" t="s">
        <v>263</v>
      </c>
      <c r="I105" s="33" t="s">
        <v>188</v>
      </c>
      <c r="J105" s="52" t="s">
        <v>264</v>
      </c>
      <c r="K105" s="52">
        <v>0</v>
      </c>
      <c r="L105" s="52">
        <v>0</v>
      </c>
      <c r="M105" s="52">
        <v>0</v>
      </c>
      <c r="N105" s="52">
        <v>0</v>
      </c>
      <c r="O105" s="52">
        <v>0</v>
      </c>
    </row>
    <row r="106" spans="1:15" ht="15.75" x14ac:dyDescent="0.25">
      <c r="A106" s="42" t="s">
        <v>265</v>
      </c>
      <c r="I106" s="33" t="s">
        <v>190</v>
      </c>
      <c r="J106" s="52">
        <v>0</v>
      </c>
      <c r="K106" s="52" t="s">
        <v>264</v>
      </c>
      <c r="L106" s="52">
        <v>0</v>
      </c>
      <c r="M106" s="52">
        <v>0</v>
      </c>
      <c r="N106" s="52">
        <v>0</v>
      </c>
      <c r="O106" s="52">
        <v>0</v>
      </c>
    </row>
    <row r="107" spans="1:15" ht="15.75" x14ac:dyDescent="0.25">
      <c r="A107" s="42" t="s">
        <v>266</v>
      </c>
      <c r="I107" s="33" t="s">
        <v>192</v>
      </c>
      <c r="J107" s="52">
        <v>0</v>
      </c>
      <c r="K107" s="52">
        <v>0</v>
      </c>
      <c r="L107" s="52" t="s">
        <v>264</v>
      </c>
      <c r="M107" s="52">
        <v>0</v>
      </c>
      <c r="N107" s="52">
        <v>0</v>
      </c>
      <c r="O107" s="52">
        <v>0</v>
      </c>
    </row>
    <row r="108" spans="1:15" ht="15.75" x14ac:dyDescent="0.25">
      <c r="A108" s="42" t="s">
        <v>267</v>
      </c>
      <c r="I108" s="33" t="s">
        <v>194</v>
      </c>
      <c r="J108" s="52">
        <v>0</v>
      </c>
      <c r="K108" s="52">
        <v>0</v>
      </c>
      <c r="L108" s="52">
        <v>0</v>
      </c>
      <c r="M108" s="52" t="s">
        <v>268</v>
      </c>
      <c r="N108" s="52" t="s">
        <v>269</v>
      </c>
      <c r="O108" s="52" t="s">
        <v>270</v>
      </c>
    </row>
    <row r="109" spans="1:15" ht="15.75" x14ac:dyDescent="0.25">
      <c r="A109" s="42" t="s">
        <v>271</v>
      </c>
      <c r="I109" s="33" t="s">
        <v>196</v>
      </c>
      <c r="J109" s="52">
        <v>0</v>
      </c>
      <c r="K109" s="52">
        <v>0</v>
      </c>
      <c r="L109" s="52">
        <v>0</v>
      </c>
      <c r="M109" s="52" t="s">
        <v>269</v>
      </c>
      <c r="N109" s="52" t="s">
        <v>272</v>
      </c>
      <c r="O109" s="52" t="s">
        <v>273</v>
      </c>
    </row>
    <row r="110" spans="1:15" ht="15.75" x14ac:dyDescent="0.25">
      <c r="A110" s="42" t="s">
        <v>274</v>
      </c>
      <c r="I110" s="33" t="s">
        <v>198</v>
      </c>
      <c r="J110" s="52">
        <v>0</v>
      </c>
      <c r="K110" s="52">
        <v>0</v>
      </c>
      <c r="L110" s="52">
        <v>0</v>
      </c>
      <c r="M110" s="52" t="s">
        <v>270</v>
      </c>
      <c r="N110" s="52" t="s">
        <v>273</v>
      </c>
      <c r="O110" s="52" t="s">
        <v>275</v>
      </c>
    </row>
    <row r="111" spans="1:15" ht="15.75" x14ac:dyDescent="0.25">
      <c r="A111" s="42" t="s">
        <v>276</v>
      </c>
    </row>
    <row r="112" spans="1:15" ht="19.350000000000001" customHeight="1" x14ac:dyDescent="0.3">
      <c r="A112" s="42" t="s">
        <v>277</v>
      </c>
      <c r="I112" s="20" t="s">
        <v>260</v>
      </c>
      <c r="J112" s="20"/>
      <c r="K112" s="20"/>
      <c r="L112" s="20"/>
      <c r="M112" s="20"/>
      <c r="N112" s="20"/>
      <c r="O112" s="20"/>
    </row>
    <row r="113" spans="1:15" ht="15.75" x14ac:dyDescent="0.25">
      <c r="A113" s="42" t="s">
        <v>278</v>
      </c>
      <c r="I113" s="17" t="s">
        <v>178</v>
      </c>
      <c r="J113" s="17"/>
      <c r="K113" s="17"/>
      <c r="M113" s="34">
        <v>2</v>
      </c>
    </row>
    <row r="114" spans="1:15" ht="15.75" x14ac:dyDescent="0.25">
      <c r="A114" s="42" t="s">
        <v>279</v>
      </c>
      <c r="I114" s="33"/>
      <c r="J114" s="50" t="s">
        <v>180</v>
      </c>
      <c r="K114" s="50" t="s">
        <v>181</v>
      </c>
      <c r="L114" s="50" t="s">
        <v>182</v>
      </c>
      <c r="M114" s="50" t="s">
        <v>183</v>
      </c>
      <c r="N114" s="50" t="s">
        <v>184</v>
      </c>
      <c r="O114" s="50" t="s">
        <v>185</v>
      </c>
    </row>
    <row r="115" spans="1:15" ht="15.75" x14ac:dyDescent="0.25">
      <c r="A115" s="42" t="s">
        <v>150</v>
      </c>
      <c r="I115" s="33" t="s">
        <v>188</v>
      </c>
      <c r="J115" s="53">
        <v>563823</v>
      </c>
      <c r="K115" s="53">
        <v>0</v>
      </c>
      <c r="L115" s="53">
        <v>0</v>
      </c>
      <c r="M115" s="53">
        <v>-5</v>
      </c>
      <c r="N115" s="53">
        <v>0</v>
      </c>
      <c r="O115" s="53">
        <v>1.2</v>
      </c>
    </row>
    <row r="116" spans="1:15" ht="15.75" x14ac:dyDescent="0.25">
      <c r="A116" s="42"/>
      <c r="I116" s="33" t="s">
        <v>190</v>
      </c>
      <c r="J116" s="54">
        <v>2</v>
      </c>
      <c r="K116" s="54">
        <v>863823</v>
      </c>
      <c r="L116" s="54">
        <v>0</v>
      </c>
      <c r="M116" s="54">
        <v>-10</v>
      </c>
      <c r="N116" s="54">
        <v>0</v>
      </c>
      <c r="O116" s="54">
        <v>3</v>
      </c>
    </row>
    <row r="117" spans="1:15" ht="15.75" x14ac:dyDescent="0.25">
      <c r="A117" s="42" t="s">
        <v>280</v>
      </c>
      <c r="I117" s="33" t="s">
        <v>192</v>
      </c>
      <c r="J117" s="54">
        <v>0</v>
      </c>
      <c r="K117" s="54">
        <v>0</v>
      </c>
      <c r="L117" s="54">
        <v>863823</v>
      </c>
      <c r="M117" s="54">
        <v>0</v>
      </c>
      <c r="N117" s="54">
        <v>0</v>
      </c>
      <c r="O117" s="54">
        <v>0</v>
      </c>
    </row>
    <row r="118" spans="1:15" ht="15.75" x14ac:dyDescent="0.25">
      <c r="A118" s="42" t="s">
        <v>281</v>
      </c>
      <c r="I118" s="33" t="s">
        <v>194</v>
      </c>
      <c r="J118" s="54">
        <v>0</v>
      </c>
      <c r="K118" s="54">
        <v>0</v>
      </c>
      <c r="L118" s="54">
        <v>0</v>
      </c>
      <c r="M118" s="54">
        <v>232000000</v>
      </c>
      <c r="N118" s="54">
        <v>6520000000</v>
      </c>
      <c r="O118" s="54">
        <v>-3510000000</v>
      </c>
    </row>
    <row r="119" spans="1:15" ht="15.75" x14ac:dyDescent="0.25">
      <c r="A119" s="42" t="s">
        <v>282</v>
      </c>
      <c r="I119" s="33" t="s">
        <v>196</v>
      </c>
      <c r="J119" s="54">
        <v>0</v>
      </c>
      <c r="K119" s="54">
        <v>0</v>
      </c>
      <c r="L119" s="54">
        <v>0</v>
      </c>
      <c r="M119" s="54">
        <v>6520000000</v>
      </c>
      <c r="N119" s="54">
        <v>254300000000</v>
      </c>
      <c r="O119" s="54">
        <v>-6521000000</v>
      </c>
    </row>
    <row r="120" spans="1:15" ht="15.75" x14ac:dyDescent="0.25">
      <c r="A120" s="42" t="s">
        <v>283</v>
      </c>
      <c r="I120" s="33" t="s">
        <v>198</v>
      </c>
      <c r="J120" s="54">
        <v>0</v>
      </c>
      <c r="K120" s="54">
        <v>0</v>
      </c>
      <c r="L120" s="54">
        <v>0</v>
      </c>
      <c r="M120" s="54">
        <v>-3510000000</v>
      </c>
      <c r="N120" s="54">
        <v>-6521000000</v>
      </c>
      <c r="O120" s="54">
        <v>254300000000</v>
      </c>
    </row>
    <row r="121" spans="1:15" ht="15.75" x14ac:dyDescent="0.25">
      <c r="A121" s="42" t="s">
        <v>284</v>
      </c>
    </row>
    <row r="122" spans="1:15" ht="15.75" x14ac:dyDescent="0.25">
      <c r="A122" s="42" t="s">
        <v>285</v>
      </c>
    </row>
    <row r="123" spans="1:15" ht="19.350000000000001" customHeight="1" x14ac:dyDescent="0.3">
      <c r="A123" s="42" t="s">
        <v>286</v>
      </c>
      <c r="I123" s="20" t="s">
        <v>287</v>
      </c>
      <c r="J123" s="20"/>
      <c r="K123" s="20"/>
      <c r="L123" s="20"/>
      <c r="M123" s="20"/>
      <c r="N123" s="20"/>
      <c r="O123" s="20"/>
    </row>
    <row r="124" spans="1:15" ht="14.45" customHeight="1" x14ac:dyDescent="0.25">
      <c r="A124" s="42" t="s">
        <v>288</v>
      </c>
      <c r="I124" s="6" t="s">
        <v>289</v>
      </c>
      <c r="J124" s="6"/>
      <c r="K124" s="6"/>
      <c r="L124" s="6"/>
      <c r="M124" s="6"/>
      <c r="N124" s="6"/>
      <c r="O124" s="6"/>
    </row>
    <row r="125" spans="1:15" ht="15.75" x14ac:dyDescent="0.25">
      <c r="A125" s="42" t="s">
        <v>290</v>
      </c>
      <c r="I125" s="6"/>
      <c r="J125" s="6"/>
      <c r="K125" s="6"/>
      <c r="L125" s="6"/>
      <c r="M125" s="6"/>
      <c r="N125" s="6"/>
      <c r="O125" s="6"/>
    </row>
    <row r="126" spans="1:15" ht="15.75" x14ac:dyDescent="0.25">
      <c r="A126" s="42"/>
      <c r="I126" s="6"/>
      <c r="J126" s="6"/>
      <c r="K126" s="6"/>
      <c r="L126" s="6"/>
      <c r="M126" s="6"/>
      <c r="N126" s="6"/>
      <c r="O126" s="6"/>
    </row>
    <row r="127" spans="1:15" ht="15.75" x14ac:dyDescent="0.25">
      <c r="A127" s="42" t="s">
        <v>291</v>
      </c>
    </row>
    <row r="128" spans="1:15" ht="15.75" x14ac:dyDescent="0.25">
      <c r="A128" s="42" t="s">
        <v>292</v>
      </c>
      <c r="I128" s="33"/>
      <c r="J128" s="50" t="s">
        <v>293</v>
      </c>
    </row>
    <row r="129" spans="1:15" ht="15.75" x14ac:dyDescent="0.25">
      <c r="A129" s="42" t="s">
        <v>294</v>
      </c>
      <c r="I129" s="33" t="s">
        <v>188</v>
      </c>
      <c r="J129" s="51">
        <v>1</v>
      </c>
    </row>
    <row r="130" spans="1:15" ht="15.75" x14ac:dyDescent="0.25">
      <c r="A130" s="42" t="s">
        <v>295</v>
      </c>
      <c r="I130" s="33" t="s">
        <v>190</v>
      </c>
      <c r="J130" s="52">
        <v>-3.24</v>
      </c>
    </row>
    <row r="131" spans="1:15" ht="15.75" x14ac:dyDescent="0.25">
      <c r="A131" s="42"/>
      <c r="I131" s="33" t="s">
        <v>192</v>
      </c>
      <c r="J131" s="52">
        <v>0</v>
      </c>
    </row>
    <row r="132" spans="1:15" ht="15.75" x14ac:dyDescent="0.25">
      <c r="A132" s="42" t="s">
        <v>296</v>
      </c>
    </row>
    <row r="133" spans="1:15" ht="15.75" x14ac:dyDescent="0.25">
      <c r="A133" s="42" t="s">
        <v>297</v>
      </c>
    </row>
    <row r="134" spans="1:15" ht="19.350000000000001" customHeight="1" x14ac:dyDescent="0.3">
      <c r="A134" s="42"/>
      <c r="I134" s="20" t="s">
        <v>298</v>
      </c>
      <c r="J134" s="20"/>
      <c r="K134" s="20"/>
      <c r="L134" s="20"/>
      <c r="M134" s="20"/>
      <c r="N134" s="20"/>
      <c r="O134" s="20"/>
    </row>
    <row r="135" spans="1:15" ht="14.45" customHeight="1" x14ac:dyDescent="0.25">
      <c r="A135" s="42" t="s">
        <v>299</v>
      </c>
      <c r="I135" s="6" t="s">
        <v>300</v>
      </c>
      <c r="J135" s="6"/>
      <c r="K135" s="6"/>
      <c r="L135" s="6"/>
      <c r="M135" s="6"/>
      <c r="N135" s="6"/>
      <c r="O135" s="6"/>
    </row>
    <row r="136" spans="1:15" ht="15.75" x14ac:dyDescent="0.25">
      <c r="A136" s="42" t="s">
        <v>301</v>
      </c>
      <c r="I136" s="6"/>
      <c r="J136" s="6"/>
      <c r="K136" s="6"/>
      <c r="L136" s="6"/>
      <c r="M136" s="6"/>
      <c r="N136" s="6"/>
      <c r="O136" s="6"/>
    </row>
    <row r="137" spans="1:15" ht="15.75" x14ac:dyDescent="0.25">
      <c r="A137" s="42" t="s">
        <v>302</v>
      </c>
      <c r="I137" s="6"/>
      <c r="J137" s="6"/>
      <c r="K137" s="6"/>
      <c r="L137" s="6"/>
      <c r="M137" s="6"/>
      <c r="N137" s="6"/>
      <c r="O137" s="6"/>
    </row>
    <row r="138" spans="1:15" ht="15.75" x14ac:dyDescent="0.25">
      <c r="A138" s="42" t="s">
        <v>303</v>
      </c>
      <c r="I138" s="6"/>
      <c r="J138" s="6"/>
      <c r="K138" s="6"/>
      <c r="L138" s="6"/>
      <c r="M138" s="6"/>
      <c r="N138" s="6"/>
      <c r="O138" s="6"/>
    </row>
    <row r="139" spans="1:15" ht="15.75" x14ac:dyDescent="0.25">
      <c r="A139" s="42" t="s">
        <v>150</v>
      </c>
      <c r="I139" s="6"/>
      <c r="J139" s="6"/>
      <c r="K139" s="6"/>
      <c r="L139" s="6"/>
      <c r="M139" s="6"/>
      <c r="N139" s="6"/>
      <c r="O139" s="6"/>
    </row>
    <row r="140" spans="1:15" ht="15.75" x14ac:dyDescent="0.25">
      <c r="A140" s="42"/>
    </row>
    <row r="141" spans="1:15" ht="19.350000000000001" customHeight="1" x14ac:dyDescent="0.3">
      <c r="A141" s="42" t="s">
        <v>304</v>
      </c>
      <c r="I141" s="20" t="s">
        <v>305</v>
      </c>
      <c r="J141" s="20"/>
      <c r="K141" s="20"/>
      <c r="L141" s="20"/>
      <c r="M141" s="20"/>
      <c r="N141" s="20"/>
      <c r="O141" s="20"/>
    </row>
    <row r="142" spans="1:15" ht="14.45" customHeight="1" x14ac:dyDescent="0.25">
      <c r="A142" s="42" t="s">
        <v>301</v>
      </c>
      <c r="I142" s="6" t="s">
        <v>306</v>
      </c>
      <c r="J142" s="6"/>
      <c r="K142" s="6"/>
      <c r="L142" s="6"/>
      <c r="M142" s="6"/>
      <c r="N142" s="6"/>
      <c r="O142" s="6"/>
    </row>
    <row r="143" spans="1:15" ht="15.75" x14ac:dyDescent="0.25">
      <c r="A143" s="42" t="s">
        <v>307</v>
      </c>
      <c r="I143" s="6"/>
      <c r="J143" s="6"/>
      <c r="K143" s="6"/>
      <c r="L143" s="6"/>
      <c r="M143" s="6"/>
      <c r="N143" s="6"/>
      <c r="O143" s="6"/>
    </row>
    <row r="144" spans="1:15" ht="15.75" x14ac:dyDescent="0.25">
      <c r="A144" s="42" t="s">
        <v>308</v>
      </c>
      <c r="I144" s="6"/>
      <c r="J144" s="6"/>
      <c r="K144" s="6"/>
      <c r="L144" s="6"/>
      <c r="M144" s="6"/>
      <c r="N144" s="6"/>
      <c r="O144" s="6"/>
    </row>
    <row r="145" spans="1:15" ht="15.75" x14ac:dyDescent="0.25">
      <c r="A145" s="42" t="s">
        <v>150</v>
      </c>
      <c r="I145" s="6"/>
      <c r="J145" s="6"/>
      <c r="K145" s="6"/>
      <c r="L145" s="6"/>
      <c r="M145" s="6"/>
      <c r="N145" s="6"/>
      <c r="O145" s="6"/>
    </row>
    <row r="146" spans="1:15" ht="15.75" x14ac:dyDescent="0.25">
      <c r="A146" s="42"/>
      <c r="I146" s="6"/>
      <c r="J146" s="6"/>
      <c r="K146" s="6"/>
      <c r="L146" s="6"/>
      <c r="M146" s="6"/>
      <c r="N146" s="6"/>
      <c r="O146" s="6"/>
    </row>
    <row r="147" spans="1:15" ht="14.45" customHeight="1" x14ac:dyDescent="0.25">
      <c r="A147" s="42"/>
      <c r="I147" s="6" t="s">
        <v>309</v>
      </c>
      <c r="J147" s="6"/>
      <c r="K147" s="6"/>
      <c r="L147" s="6"/>
      <c r="M147" s="6"/>
      <c r="N147" s="6"/>
      <c r="O147" s="6"/>
    </row>
    <row r="148" spans="1:15" ht="15.75" x14ac:dyDescent="0.25">
      <c r="A148" s="42" t="s">
        <v>310</v>
      </c>
      <c r="I148" s="6"/>
      <c r="J148" s="6"/>
      <c r="K148" s="6"/>
      <c r="L148" s="6"/>
      <c r="M148" s="6"/>
      <c r="N148" s="6"/>
      <c r="O148" s="6"/>
    </row>
    <row r="149" spans="1:15" ht="15.75" x14ac:dyDescent="0.25">
      <c r="A149" s="42" t="s">
        <v>311</v>
      </c>
      <c r="I149" s="6"/>
      <c r="J149" s="6"/>
      <c r="K149" s="6"/>
      <c r="L149" s="6"/>
      <c r="M149" s="6"/>
      <c r="N149" s="6"/>
      <c r="O149" s="6"/>
    </row>
    <row r="150" spans="1:15" ht="15.75" x14ac:dyDescent="0.25">
      <c r="A150" s="42" t="s">
        <v>312</v>
      </c>
    </row>
    <row r="151" spans="1:15" ht="19.350000000000001" customHeight="1" x14ac:dyDescent="0.3">
      <c r="A151" s="42" t="s">
        <v>313</v>
      </c>
      <c r="I151" s="20" t="s">
        <v>314</v>
      </c>
      <c r="J151" s="20"/>
      <c r="K151" s="20"/>
      <c r="L151" s="20"/>
      <c r="M151" s="20"/>
      <c r="N151" s="20"/>
      <c r="O151" s="20"/>
    </row>
    <row r="152" spans="1:15" ht="14.45" customHeight="1" x14ac:dyDescent="0.25">
      <c r="A152" s="42" t="s">
        <v>315</v>
      </c>
      <c r="I152" s="6" t="s">
        <v>316</v>
      </c>
      <c r="J152" s="6"/>
      <c r="K152" s="6"/>
      <c r="L152" s="6"/>
      <c r="M152" s="6"/>
      <c r="N152" s="6"/>
      <c r="O152" s="6"/>
    </row>
    <row r="153" spans="1:15" ht="15.75" x14ac:dyDescent="0.25">
      <c r="A153" s="42" t="s">
        <v>323</v>
      </c>
      <c r="I153" s="6"/>
      <c r="J153" s="6"/>
      <c r="K153" s="6"/>
      <c r="L153" s="6"/>
      <c r="M153" s="6"/>
      <c r="N153" s="6"/>
      <c r="O153" s="6"/>
    </row>
    <row r="154" spans="1:15" ht="15.75" x14ac:dyDescent="0.25">
      <c r="A154" s="42" t="s">
        <v>318</v>
      </c>
      <c r="I154" s="6"/>
      <c r="J154" s="6"/>
      <c r="K154" s="6"/>
      <c r="L154" s="6"/>
      <c r="M154" s="6"/>
      <c r="N154" s="6"/>
      <c r="O154" s="6"/>
    </row>
    <row r="155" spans="1:15" ht="15.75" x14ac:dyDescent="0.25">
      <c r="A155" s="42" t="s">
        <v>150</v>
      </c>
      <c r="I155" s="6"/>
      <c r="J155" s="6"/>
      <c r="K155" s="6"/>
      <c r="L155" s="6"/>
      <c r="M155" s="6"/>
      <c r="N155" s="6"/>
      <c r="O155" s="6"/>
    </row>
    <row r="156" spans="1:15" ht="15.75" x14ac:dyDescent="0.25">
      <c r="A156" s="42" t="s">
        <v>217</v>
      </c>
      <c r="I156" s="6"/>
      <c r="J156" s="6"/>
      <c r="K156" s="6"/>
      <c r="L156" s="6"/>
      <c r="M156" s="6"/>
      <c r="N156" s="6"/>
      <c r="O156" s="6"/>
    </row>
  </sheetData>
  <mergeCells count="43">
    <mergeCell ref="I147:O149"/>
    <mergeCell ref="I151:O151"/>
    <mergeCell ref="I152:O156"/>
    <mergeCell ref="I124:O126"/>
    <mergeCell ref="I134:O134"/>
    <mergeCell ref="I135:O139"/>
    <mergeCell ref="I141:O141"/>
    <mergeCell ref="I142:O146"/>
    <mergeCell ref="I102:O102"/>
    <mergeCell ref="I103:K103"/>
    <mergeCell ref="I112:O112"/>
    <mergeCell ref="I113:K113"/>
    <mergeCell ref="I123:O123"/>
    <mergeCell ref="A86:J86"/>
    <mergeCell ref="I88:N88"/>
    <mergeCell ref="I93:N93"/>
    <mergeCell ref="I94:N96"/>
    <mergeCell ref="I97:N101"/>
    <mergeCell ref="I66:O66"/>
    <mergeCell ref="I67:O71"/>
    <mergeCell ref="I72:O74"/>
    <mergeCell ref="I76:O76"/>
    <mergeCell ref="I77:O81"/>
    <mergeCell ref="I38:K38"/>
    <mergeCell ref="I48:O48"/>
    <mergeCell ref="I49:O51"/>
    <mergeCell ref="I59:O59"/>
    <mergeCell ref="I60:O64"/>
    <mergeCell ref="I19:N21"/>
    <mergeCell ref="I22:N26"/>
    <mergeCell ref="I27:O27"/>
    <mergeCell ref="I28:K28"/>
    <mergeCell ref="I37:O37"/>
    <mergeCell ref="A7:J7"/>
    <mergeCell ref="A8:J8"/>
    <mergeCell ref="A11:J11"/>
    <mergeCell ref="I13:N13"/>
    <mergeCell ref="I18:N18"/>
    <mergeCell ref="D1:J1"/>
    <mergeCell ref="D2:J2"/>
    <mergeCell ref="D3:G4"/>
    <mergeCell ref="I3:J3"/>
    <mergeCell ref="I4:J4"/>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3"/>
  <sheetViews>
    <sheetView zoomScale="90" zoomScaleNormal="90" zoomScalePageLayoutView="179" workbookViewId="0">
      <selection activeCell="I335" sqref="I335"/>
    </sheetView>
  </sheetViews>
  <sheetFormatPr defaultRowHeight="15" x14ac:dyDescent="0.25"/>
  <cols>
    <col min="1" max="1" width="6.625"/>
    <col min="2" max="2" width="9.875" bestFit="1" customWidth="1"/>
    <col min="3" max="3" width="9.25" bestFit="1" customWidth="1"/>
    <col min="4" max="7" width="9.75" bestFit="1" customWidth="1"/>
    <col min="8" max="15" width="6.625"/>
    <col min="16" max="18" width="8.875"/>
    <col min="19" max="21" width="9.5"/>
    <col min="22"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324</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x14ac:dyDescent="0.4">
      <c r="A7" s="7" t="s">
        <v>5</v>
      </c>
      <c r="B7" s="7"/>
      <c r="C7" s="7"/>
      <c r="D7" s="7"/>
      <c r="E7" s="7"/>
      <c r="F7" s="7"/>
      <c r="G7" s="7"/>
      <c r="H7" s="7"/>
      <c r="I7" s="7"/>
      <c r="J7" s="7"/>
    </row>
    <row r="8" spans="1:10" ht="29.85" customHeight="1" x14ac:dyDescent="0.25">
      <c r="A8" s="138" t="s">
        <v>325</v>
      </c>
      <c r="B8" s="138"/>
      <c r="C8" s="138"/>
      <c r="D8" s="138"/>
      <c r="E8" s="138"/>
      <c r="F8" s="138"/>
      <c r="G8" s="138"/>
      <c r="H8" s="138"/>
      <c r="I8" s="138"/>
      <c r="J8" s="138"/>
    </row>
    <row r="9" spans="1:10" ht="86.65" customHeight="1" x14ac:dyDescent="0.25">
      <c r="A9" s="138" t="s">
        <v>326</v>
      </c>
      <c r="B9" s="138"/>
      <c r="C9" s="138"/>
      <c r="D9" s="138"/>
      <c r="E9" s="138"/>
      <c r="F9" s="138"/>
      <c r="G9" s="138"/>
      <c r="H9" s="138"/>
      <c r="I9" s="138"/>
      <c r="J9" s="138"/>
    </row>
    <row r="10" spans="1:10" ht="58.15" customHeight="1" x14ac:dyDescent="0.25">
      <c r="A10" s="138" t="s">
        <v>327</v>
      </c>
      <c r="B10" s="138"/>
      <c r="C10" s="138"/>
      <c r="D10" s="138"/>
      <c r="E10" s="138"/>
      <c r="F10" s="138"/>
      <c r="G10" s="138"/>
      <c r="H10" s="138"/>
      <c r="I10" s="138"/>
      <c r="J10" s="138"/>
    </row>
    <row r="11" spans="1:10" ht="15" customHeight="1" x14ac:dyDescent="0.25"/>
    <row r="12" spans="1:10" ht="58.15" customHeight="1" x14ac:dyDescent="0.25">
      <c r="A12" s="138" t="s">
        <v>328</v>
      </c>
      <c r="B12" s="138"/>
      <c r="C12" s="138"/>
      <c r="D12" s="138"/>
      <c r="E12" s="138"/>
      <c r="F12" s="138"/>
      <c r="G12" s="138"/>
      <c r="H12" s="138"/>
      <c r="I12" s="138"/>
      <c r="J12" s="138"/>
    </row>
    <row r="13" spans="1:10" ht="15.75" x14ac:dyDescent="0.25">
      <c r="A13" s="34">
        <v>1</v>
      </c>
      <c r="B13" s="17" t="s">
        <v>329</v>
      </c>
      <c r="C13" s="17"/>
      <c r="D13" s="17"/>
    </row>
    <row r="14" spans="1:10" ht="15.75" x14ac:dyDescent="0.25">
      <c r="A14" s="34">
        <v>2</v>
      </c>
      <c r="B14" s="17" t="s">
        <v>330</v>
      </c>
      <c r="C14" s="17"/>
      <c r="D14" s="17"/>
    </row>
    <row r="15" spans="1:10" ht="15.75" x14ac:dyDescent="0.25">
      <c r="A15" s="34">
        <v>3</v>
      </c>
      <c r="B15" s="17" t="s">
        <v>331</v>
      </c>
      <c r="C15" s="17"/>
      <c r="D15" s="17"/>
    </row>
    <row r="16" spans="1:10" ht="15.75" x14ac:dyDescent="0.25">
      <c r="A16" s="34">
        <v>4</v>
      </c>
      <c r="B16" s="17" t="s">
        <v>332</v>
      </c>
      <c r="C16" s="17"/>
      <c r="D16" s="17"/>
    </row>
    <row r="17" spans="1:21" ht="15.75" x14ac:dyDescent="0.25">
      <c r="A17" s="34">
        <v>5</v>
      </c>
      <c r="B17" s="17" t="s">
        <v>333</v>
      </c>
      <c r="C17" s="17"/>
      <c r="D17" s="17"/>
    </row>
    <row r="18" spans="1:21" ht="15.75" x14ac:dyDescent="0.25">
      <c r="A18" s="34">
        <v>6</v>
      </c>
      <c r="B18" s="17" t="s">
        <v>334</v>
      </c>
      <c r="C18" s="17"/>
      <c r="D18" s="17"/>
    </row>
    <row r="19" spans="1:21" ht="15.75" x14ac:dyDescent="0.25">
      <c r="A19" s="34">
        <v>7</v>
      </c>
      <c r="B19" s="17" t="s">
        <v>335</v>
      </c>
      <c r="C19" s="17"/>
      <c r="D19" s="17"/>
    </row>
    <row r="20" spans="1:21" ht="15.75" x14ac:dyDescent="0.25">
      <c r="B20" s="42"/>
    </row>
    <row r="21" spans="1:21" ht="29.85" customHeight="1" x14ac:dyDescent="0.25">
      <c r="A21" s="6" t="s">
        <v>336</v>
      </c>
      <c r="B21" s="6"/>
      <c r="C21" s="6"/>
      <c r="D21" s="6"/>
      <c r="E21" s="6"/>
      <c r="F21" s="6"/>
      <c r="G21" s="6"/>
      <c r="H21" s="6"/>
      <c r="I21" s="6"/>
      <c r="J21" s="6"/>
    </row>
    <row r="24" spans="1:21" ht="29.85" customHeight="1" x14ac:dyDescent="0.4">
      <c r="A24" s="7" t="s">
        <v>337</v>
      </c>
      <c r="B24" s="7"/>
      <c r="C24" s="7"/>
      <c r="D24" s="7"/>
      <c r="E24" s="7"/>
      <c r="F24" s="7"/>
      <c r="G24" s="7"/>
      <c r="H24" s="7"/>
      <c r="I24" s="7"/>
      <c r="J24" s="7"/>
    </row>
    <row r="25" spans="1:21" ht="15.6" customHeight="1" x14ac:dyDescent="0.25">
      <c r="A25" s="6" t="s">
        <v>338</v>
      </c>
      <c r="B25" s="6"/>
      <c r="C25" s="6"/>
      <c r="D25" s="6"/>
      <c r="E25" s="6"/>
      <c r="F25" s="6"/>
      <c r="G25" s="6"/>
      <c r="H25" s="6"/>
      <c r="I25" s="6"/>
      <c r="J25" s="6"/>
    </row>
    <row r="27" spans="1:21" ht="24.6" customHeight="1" x14ac:dyDescent="0.35">
      <c r="A27" s="5" t="s">
        <v>339</v>
      </c>
      <c r="B27" s="5"/>
      <c r="C27" s="5"/>
      <c r="D27" s="5"/>
      <c r="E27" s="5"/>
      <c r="F27" s="5"/>
      <c r="G27" s="5"/>
      <c r="H27" s="5"/>
      <c r="I27" s="5"/>
      <c r="J27" s="5"/>
    </row>
    <row r="28" spans="1:21" ht="29.85" customHeight="1" x14ac:dyDescent="0.25">
      <c r="A28" s="138" t="s">
        <v>340</v>
      </c>
      <c r="B28" s="138"/>
      <c r="C28" s="138"/>
      <c r="D28" s="138"/>
      <c r="E28" s="138"/>
      <c r="F28" s="138"/>
      <c r="G28" s="138"/>
      <c r="H28" s="138"/>
      <c r="I28" s="138"/>
      <c r="J28" s="138"/>
    </row>
    <row r="29" spans="1:21" ht="17.850000000000001" customHeight="1" x14ac:dyDescent="0.25">
      <c r="A29" s="16" t="s">
        <v>341</v>
      </c>
      <c r="B29" s="16"/>
      <c r="C29" s="16"/>
      <c r="D29" s="16"/>
      <c r="E29" s="16"/>
      <c r="F29" s="16"/>
      <c r="G29" s="16"/>
      <c r="O29" s="16" t="s">
        <v>342</v>
      </c>
      <c r="P29" s="16"/>
      <c r="Q29" s="16"/>
      <c r="R29" s="16"/>
      <c r="S29" s="16"/>
      <c r="T29" s="16"/>
      <c r="U29" s="16"/>
    </row>
    <row r="30" spans="1:21" ht="15.75" x14ac:dyDescent="0.25">
      <c r="A30" s="17" t="s">
        <v>178</v>
      </c>
      <c r="B30" s="17"/>
      <c r="C30" s="17"/>
      <c r="E30" s="34">
        <v>2</v>
      </c>
      <c r="O30" s="17" t="s">
        <v>178</v>
      </c>
      <c r="P30" s="17"/>
      <c r="Q30" s="17"/>
      <c r="S30" s="34">
        <f>E30</f>
        <v>2</v>
      </c>
    </row>
    <row r="31" spans="1:21" ht="15.75" x14ac:dyDescent="0.25">
      <c r="A31" s="55"/>
      <c r="B31" s="56" t="s">
        <v>180</v>
      </c>
      <c r="C31" s="56" t="s">
        <v>181</v>
      </c>
      <c r="D31" s="56" t="s">
        <v>182</v>
      </c>
      <c r="E31" s="56" t="s">
        <v>183</v>
      </c>
      <c r="F31" s="56" t="s">
        <v>184</v>
      </c>
      <c r="G31" s="57" t="s">
        <v>185</v>
      </c>
      <c r="K31" s="45"/>
      <c r="L31" s="45"/>
      <c r="M31" s="45"/>
      <c r="O31" s="58"/>
      <c r="P31" s="58"/>
      <c r="Q31" s="58"/>
      <c r="R31" s="58"/>
      <c r="S31" s="58"/>
      <c r="T31" s="58"/>
      <c r="U31" s="58"/>
    </row>
    <row r="32" spans="1:21" ht="15.75" x14ac:dyDescent="0.25">
      <c r="A32" s="59" t="s">
        <v>188</v>
      </c>
      <c r="B32" s="60">
        <f>bodies.in!J40</f>
        <v>563823</v>
      </c>
      <c r="C32" s="60">
        <f>bodies.in!K40</f>
        <v>0</v>
      </c>
      <c r="D32" s="60">
        <f>bodies.in!L40</f>
        <v>0</v>
      </c>
      <c r="E32" s="60">
        <f>bodies.in!M40</f>
        <v>-5</v>
      </c>
      <c r="F32" s="60">
        <f>bodies.in!N40</f>
        <v>0</v>
      </c>
      <c r="G32" s="61">
        <f>bodies.in!O40</f>
        <v>1.2</v>
      </c>
      <c r="K32" s="45"/>
      <c r="L32" s="45"/>
      <c r="M32" s="45"/>
      <c r="O32" s="58"/>
      <c r="P32" s="62">
        <f t="shared" ref="P32:U37" si="0">B32*1</f>
        <v>563823</v>
      </c>
      <c r="Q32" s="63">
        <f t="shared" si="0"/>
        <v>0</v>
      </c>
      <c r="R32" s="63">
        <f t="shared" si="0"/>
        <v>0</v>
      </c>
      <c r="S32" s="63">
        <f t="shared" si="0"/>
        <v>-5</v>
      </c>
      <c r="T32" s="63">
        <f t="shared" si="0"/>
        <v>0</v>
      </c>
      <c r="U32" s="64">
        <f t="shared" si="0"/>
        <v>1.2</v>
      </c>
    </row>
    <row r="33" spans="1:21" ht="15.75" x14ac:dyDescent="0.25">
      <c r="A33" s="59" t="s">
        <v>190</v>
      </c>
      <c r="B33" s="60">
        <f>bodies.in!J41</f>
        <v>2</v>
      </c>
      <c r="C33" s="60">
        <f>bodies.in!K41</f>
        <v>863823</v>
      </c>
      <c r="D33" s="60">
        <f>bodies.in!L41</f>
        <v>0</v>
      </c>
      <c r="E33" s="60">
        <f>bodies.in!M41</f>
        <v>-10</v>
      </c>
      <c r="F33" s="60">
        <f>bodies.in!N41</f>
        <v>0</v>
      </c>
      <c r="G33" s="61">
        <f>bodies.in!O41</f>
        <v>3</v>
      </c>
      <c r="K33" s="45"/>
      <c r="L33" s="65" t="s">
        <v>305</v>
      </c>
      <c r="M33" s="45"/>
      <c r="O33" s="58"/>
      <c r="P33" s="66">
        <f t="shared" si="0"/>
        <v>2</v>
      </c>
      <c r="Q33" s="63">
        <f t="shared" si="0"/>
        <v>863823</v>
      </c>
      <c r="R33" s="63">
        <f t="shared" si="0"/>
        <v>0</v>
      </c>
      <c r="S33" s="63">
        <f t="shared" si="0"/>
        <v>-10</v>
      </c>
      <c r="T33" s="63">
        <f t="shared" si="0"/>
        <v>0</v>
      </c>
      <c r="U33" s="67">
        <f t="shared" si="0"/>
        <v>3</v>
      </c>
    </row>
    <row r="34" spans="1:21" ht="15.75" x14ac:dyDescent="0.25">
      <c r="A34" s="59" t="s">
        <v>192</v>
      </c>
      <c r="B34" s="60">
        <f>bodies.in!J42</f>
        <v>0</v>
      </c>
      <c r="C34" s="60">
        <f>bodies.in!K42</f>
        <v>0</v>
      </c>
      <c r="D34" s="60">
        <f>bodies.in!L42</f>
        <v>863823</v>
      </c>
      <c r="E34" s="60">
        <f>bodies.in!M42</f>
        <v>0</v>
      </c>
      <c r="F34" s="60">
        <f>bodies.in!N42</f>
        <v>0</v>
      </c>
      <c r="G34" s="61">
        <f>bodies.in!O42</f>
        <v>0</v>
      </c>
      <c r="K34" s="68" t="s">
        <v>343</v>
      </c>
      <c r="L34" s="69" t="s">
        <v>344</v>
      </c>
      <c r="M34" s="70" t="s">
        <v>343</v>
      </c>
      <c r="O34" s="58"/>
      <c r="P34" s="66">
        <f t="shared" si="0"/>
        <v>0</v>
      </c>
      <c r="Q34" s="63">
        <f t="shared" si="0"/>
        <v>0</v>
      </c>
      <c r="R34" s="63">
        <f t="shared" si="0"/>
        <v>863823</v>
      </c>
      <c r="S34" s="63">
        <f t="shared" si="0"/>
        <v>0</v>
      </c>
      <c r="T34" s="63">
        <f t="shared" si="0"/>
        <v>0</v>
      </c>
      <c r="U34" s="67">
        <f t="shared" si="0"/>
        <v>0</v>
      </c>
    </row>
    <row r="35" spans="1:21" ht="15.75" x14ac:dyDescent="0.25">
      <c r="A35" s="59" t="s">
        <v>194</v>
      </c>
      <c r="B35" s="60">
        <f>bodies.in!J43</f>
        <v>0</v>
      </c>
      <c r="C35" s="60">
        <f>bodies.in!K43</f>
        <v>0</v>
      </c>
      <c r="D35" s="60">
        <f>bodies.in!L43</f>
        <v>0</v>
      </c>
      <c r="E35" s="60">
        <f>bodies.in!M43</f>
        <v>232000000</v>
      </c>
      <c r="F35" s="60">
        <f>bodies.in!N43</f>
        <v>6520000000</v>
      </c>
      <c r="G35" s="61">
        <f>bodies.in!O43</f>
        <v>-3510000000</v>
      </c>
      <c r="K35" s="45"/>
      <c r="L35" s="45"/>
      <c r="M35" s="45"/>
      <c r="O35" s="58"/>
      <c r="P35" s="66">
        <f t="shared" si="0"/>
        <v>0</v>
      </c>
      <c r="Q35" s="63">
        <f t="shared" si="0"/>
        <v>0</v>
      </c>
      <c r="R35" s="63">
        <f t="shared" si="0"/>
        <v>0</v>
      </c>
      <c r="S35" s="63">
        <f t="shared" si="0"/>
        <v>232000000</v>
      </c>
      <c r="T35" s="63">
        <f t="shared" si="0"/>
        <v>6520000000</v>
      </c>
      <c r="U35" s="67">
        <f t="shared" si="0"/>
        <v>-3510000000</v>
      </c>
    </row>
    <row r="36" spans="1:21" ht="15.75" x14ac:dyDescent="0.25">
      <c r="A36" s="59" t="s">
        <v>196</v>
      </c>
      <c r="B36" s="60">
        <f>bodies.in!J44</f>
        <v>0</v>
      </c>
      <c r="C36" s="60">
        <f>bodies.in!K44</f>
        <v>0</v>
      </c>
      <c r="D36" s="60">
        <f>bodies.in!L44</f>
        <v>0</v>
      </c>
      <c r="E36" s="60">
        <f>bodies.in!M44</f>
        <v>6520000000</v>
      </c>
      <c r="F36" s="60">
        <f>bodies.in!N44</f>
        <v>254300000000</v>
      </c>
      <c r="G36" s="61">
        <f>bodies.in!O44</f>
        <v>-6521000000</v>
      </c>
      <c r="K36" s="45"/>
      <c r="L36" s="45"/>
      <c r="M36" s="45"/>
      <c r="O36" s="58"/>
      <c r="P36" s="66">
        <f t="shared" si="0"/>
        <v>0</v>
      </c>
      <c r="Q36" s="63">
        <f t="shared" si="0"/>
        <v>0</v>
      </c>
      <c r="R36" s="63">
        <f t="shared" si="0"/>
        <v>0</v>
      </c>
      <c r="S36" s="63">
        <f t="shared" si="0"/>
        <v>6520000000</v>
      </c>
      <c r="T36" s="63">
        <f t="shared" si="0"/>
        <v>254300000000</v>
      </c>
      <c r="U36" s="67">
        <f t="shared" si="0"/>
        <v>-6521000000</v>
      </c>
    </row>
    <row r="37" spans="1:21" ht="15.75" x14ac:dyDescent="0.25">
      <c r="A37" s="71" t="s">
        <v>198</v>
      </c>
      <c r="B37" s="72">
        <f>bodies.in!J45</f>
        <v>0</v>
      </c>
      <c r="C37" s="72">
        <f>bodies.in!K45</f>
        <v>0</v>
      </c>
      <c r="D37" s="72">
        <f>bodies.in!L45</f>
        <v>0</v>
      </c>
      <c r="E37" s="72">
        <f>bodies.in!M45</f>
        <v>-3510000000</v>
      </c>
      <c r="F37" s="72">
        <f>bodies.in!N45</f>
        <v>-6521000000</v>
      </c>
      <c r="G37" s="73">
        <f>bodies.in!O45</f>
        <v>254300000000</v>
      </c>
      <c r="K37" s="45"/>
      <c r="L37" s="45"/>
      <c r="M37" s="45"/>
      <c r="O37" s="58"/>
      <c r="P37" s="74">
        <f t="shared" si="0"/>
        <v>0</v>
      </c>
      <c r="Q37" s="63">
        <f t="shared" si="0"/>
        <v>0</v>
      </c>
      <c r="R37" s="63">
        <f t="shared" si="0"/>
        <v>0</v>
      </c>
      <c r="S37" s="63">
        <f t="shared" si="0"/>
        <v>-3510000000</v>
      </c>
      <c r="T37" s="63">
        <f t="shared" si="0"/>
        <v>-6521000000</v>
      </c>
      <c r="U37" s="75">
        <f t="shared" si="0"/>
        <v>254300000000</v>
      </c>
    </row>
    <row r="40" spans="1:21" ht="24.6" customHeight="1" x14ac:dyDescent="0.35">
      <c r="A40" s="5" t="s">
        <v>345</v>
      </c>
      <c r="B40" s="5"/>
      <c r="C40" s="5"/>
      <c r="D40" s="5"/>
      <c r="E40" s="5"/>
      <c r="F40" s="5"/>
      <c r="G40" s="5"/>
      <c r="H40" s="5"/>
      <c r="I40" s="5"/>
      <c r="J40" s="5"/>
    </row>
    <row r="41" spans="1:21" ht="86.65" customHeight="1" x14ac:dyDescent="0.25">
      <c r="A41" s="138" t="s">
        <v>346</v>
      </c>
      <c r="B41" s="138"/>
      <c r="C41" s="138"/>
      <c r="D41" s="138"/>
      <c r="E41" s="138"/>
      <c r="F41" s="138"/>
      <c r="G41" s="138"/>
      <c r="H41" s="138"/>
      <c r="I41" s="138"/>
      <c r="J41" s="138"/>
    </row>
    <row r="42" spans="1:21" ht="17.850000000000001" customHeight="1" x14ac:dyDescent="0.25">
      <c r="A42" s="16" t="s">
        <v>341</v>
      </c>
      <c r="B42" s="16"/>
      <c r="C42" s="16"/>
      <c r="D42" s="16"/>
      <c r="E42" s="16"/>
      <c r="F42" s="16"/>
      <c r="G42" s="16"/>
      <c r="O42" s="16" t="s">
        <v>342</v>
      </c>
      <c r="P42" s="16"/>
      <c r="Q42" s="16"/>
      <c r="R42" s="16"/>
      <c r="S42" s="16"/>
      <c r="T42" s="16"/>
      <c r="U42" s="16"/>
    </row>
    <row r="43" spans="1:21" ht="15.75" x14ac:dyDescent="0.25">
      <c r="A43" s="17" t="s">
        <v>178</v>
      </c>
      <c r="B43" s="17"/>
      <c r="C43" s="17"/>
      <c r="E43" s="34">
        <v>0</v>
      </c>
      <c r="O43" s="17" t="s">
        <v>178</v>
      </c>
      <c r="P43" s="17"/>
      <c r="Q43" s="17"/>
      <c r="S43" s="34">
        <f>E43</f>
        <v>0</v>
      </c>
    </row>
    <row r="44" spans="1:21" ht="15.75" x14ac:dyDescent="0.25">
      <c r="A44" s="55"/>
      <c r="B44" s="56" t="s">
        <v>180</v>
      </c>
      <c r="C44" s="56" t="s">
        <v>181</v>
      </c>
      <c r="D44" s="56" t="s">
        <v>182</v>
      </c>
      <c r="E44" s="56" t="s">
        <v>183</v>
      </c>
      <c r="F44" s="56" t="s">
        <v>184</v>
      </c>
      <c r="G44" s="57" t="s">
        <v>185</v>
      </c>
      <c r="K44" s="45"/>
      <c r="L44" s="45"/>
      <c r="M44" s="45"/>
      <c r="O44" s="58"/>
      <c r="P44" s="58"/>
      <c r="Q44" s="58"/>
      <c r="R44" s="58"/>
      <c r="S44" s="58"/>
      <c r="T44" s="58"/>
      <c r="U44" s="58"/>
    </row>
    <row r="45" spans="1:21" ht="15.75" x14ac:dyDescent="0.25">
      <c r="A45" s="59" t="s">
        <v>188</v>
      </c>
      <c r="B45" s="60">
        <f>forces.in!J64</f>
        <v>1</v>
      </c>
      <c r="C45" s="60">
        <f>forces.in!K64</f>
        <v>0</v>
      </c>
      <c r="D45" s="60">
        <f>forces.in!L64</f>
        <v>0</v>
      </c>
      <c r="E45" s="60">
        <f>forces.in!M64</f>
        <v>-5</v>
      </c>
      <c r="F45" s="60">
        <f>forces.in!N64</f>
        <v>0</v>
      </c>
      <c r="G45" s="61">
        <f>forces.in!O64</f>
        <v>1.2</v>
      </c>
      <c r="K45" s="45"/>
      <c r="L45" s="45"/>
      <c r="M45" s="45"/>
      <c r="O45" s="58"/>
      <c r="P45" s="62">
        <f t="shared" ref="P45:U50" si="1">B45*1</f>
        <v>1</v>
      </c>
      <c r="Q45" s="63">
        <f t="shared" si="1"/>
        <v>0</v>
      </c>
      <c r="R45" s="63">
        <f t="shared" si="1"/>
        <v>0</v>
      </c>
      <c r="S45" s="63">
        <f t="shared" si="1"/>
        <v>-5</v>
      </c>
      <c r="T45" s="63">
        <f t="shared" si="1"/>
        <v>0</v>
      </c>
      <c r="U45" s="64">
        <f t="shared" si="1"/>
        <v>1.2</v>
      </c>
    </row>
    <row r="46" spans="1:21" ht="15.75" x14ac:dyDescent="0.25">
      <c r="A46" s="59" t="s">
        <v>190</v>
      </c>
      <c r="B46" s="60">
        <f>forces.in!J65</f>
        <v>2</v>
      </c>
      <c r="C46" s="60">
        <f>forces.in!K65</f>
        <v>0</v>
      </c>
      <c r="D46" s="60">
        <f>forces.in!L65</f>
        <v>0</v>
      </c>
      <c r="E46" s="60">
        <f>forces.in!M65</f>
        <v>-10</v>
      </c>
      <c r="F46" s="60">
        <f>forces.in!N65</f>
        <v>0</v>
      </c>
      <c r="G46" s="61">
        <f>forces.in!O65</f>
        <v>3</v>
      </c>
      <c r="K46" s="45"/>
      <c r="L46" s="65" t="s">
        <v>305</v>
      </c>
      <c r="M46" s="45"/>
      <c r="O46" s="58"/>
      <c r="P46" s="66">
        <f t="shared" si="1"/>
        <v>2</v>
      </c>
      <c r="Q46" s="63">
        <f t="shared" si="1"/>
        <v>0</v>
      </c>
      <c r="R46" s="63">
        <f t="shared" si="1"/>
        <v>0</v>
      </c>
      <c r="S46" s="63">
        <f t="shared" si="1"/>
        <v>-10</v>
      </c>
      <c r="T46" s="63">
        <f t="shared" si="1"/>
        <v>0</v>
      </c>
      <c r="U46" s="67">
        <f t="shared" si="1"/>
        <v>3</v>
      </c>
    </row>
    <row r="47" spans="1:21" ht="15.75" x14ac:dyDescent="0.25">
      <c r="A47" s="59" t="s">
        <v>192</v>
      </c>
      <c r="B47" s="60">
        <f>forces.in!J66</f>
        <v>0</v>
      </c>
      <c r="C47" s="60">
        <f>forces.in!K66</f>
        <v>0</v>
      </c>
      <c r="D47" s="60">
        <f>forces.in!L66</f>
        <v>0</v>
      </c>
      <c r="E47" s="60">
        <f>forces.in!M66</f>
        <v>0</v>
      </c>
      <c r="F47" s="60">
        <f>forces.in!N66</f>
        <v>0</v>
      </c>
      <c r="G47" s="61">
        <f>forces.in!O66</f>
        <v>0</v>
      </c>
      <c r="K47" s="68" t="s">
        <v>343</v>
      </c>
      <c r="L47" s="69" t="s">
        <v>344</v>
      </c>
      <c r="M47" s="70" t="s">
        <v>343</v>
      </c>
      <c r="O47" s="58"/>
      <c r="P47" s="66">
        <f t="shared" si="1"/>
        <v>0</v>
      </c>
      <c r="Q47" s="63">
        <f t="shared" si="1"/>
        <v>0</v>
      </c>
      <c r="R47" s="63">
        <f t="shared" si="1"/>
        <v>0</v>
      </c>
      <c r="S47" s="63">
        <f t="shared" si="1"/>
        <v>0</v>
      </c>
      <c r="T47" s="63">
        <f t="shared" si="1"/>
        <v>0</v>
      </c>
      <c r="U47" s="67">
        <f t="shared" si="1"/>
        <v>0</v>
      </c>
    </row>
    <row r="48" spans="1:21" ht="15.75" x14ac:dyDescent="0.25">
      <c r="A48" s="59" t="s">
        <v>194</v>
      </c>
      <c r="B48" s="60">
        <f>forces.in!J67</f>
        <v>0</v>
      </c>
      <c r="C48" s="60">
        <f>forces.in!K67</f>
        <v>0</v>
      </c>
      <c r="D48" s="60">
        <f>forces.in!L67</f>
        <v>0</v>
      </c>
      <c r="E48" s="60">
        <f>forces.in!M67</f>
        <v>0</v>
      </c>
      <c r="F48" s="60">
        <f>forces.in!N67</f>
        <v>0</v>
      </c>
      <c r="G48" s="61">
        <f>forces.in!O67</f>
        <v>0</v>
      </c>
      <c r="K48" s="45"/>
      <c r="L48" s="45"/>
      <c r="M48" s="45"/>
      <c r="O48" s="58"/>
      <c r="P48" s="66">
        <f t="shared" si="1"/>
        <v>0</v>
      </c>
      <c r="Q48" s="63">
        <f t="shared" si="1"/>
        <v>0</v>
      </c>
      <c r="R48" s="63">
        <f t="shared" si="1"/>
        <v>0</v>
      </c>
      <c r="S48" s="63">
        <f t="shared" si="1"/>
        <v>0</v>
      </c>
      <c r="T48" s="63">
        <f t="shared" si="1"/>
        <v>0</v>
      </c>
      <c r="U48" s="67">
        <f t="shared" si="1"/>
        <v>0</v>
      </c>
    </row>
    <row r="49" spans="1:21" ht="15.75" x14ac:dyDescent="0.25">
      <c r="A49" s="59" t="s">
        <v>196</v>
      </c>
      <c r="B49" s="60">
        <f>forces.in!J68</f>
        <v>0</v>
      </c>
      <c r="C49" s="60">
        <f>forces.in!K68</f>
        <v>0</v>
      </c>
      <c r="D49" s="60">
        <f>forces.in!L68</f>
        <v>0</v>
      </c>
      <c r="E49" s="60">
        <f>forces.in!M68</f>
        <v>0</v>
      </c>
      <c r="F49" s="60">
        <f>forces.in!N68</f>
        <v>0</v>
      </c>
      <c r="G49" s="61">
        <f>forces.in!O68</f>
        <v>0</v>
      </c>
      <c r="K49" s="45"/>
      <c r="L49" s="45"/>
      <c r="M49" s="45"/>
      <c r="O49" s="58"/>
      <c r="P49" s="66">
        <f t="shared" si="1"/>
        <v>0</v>
      </c>
      <c r="Q49" s="63">
        <f t="shared" si="1"/>
        <v>0</v>
      </c>
      <c r="R49" s="63">
        <f t="shared" si="1"/>
        <v>0</v>
      </c>
      <c r="S49" s="63">
        <f t="shared" si="1"/>
        <v>0</v>
      </c>
      <c r="T49" s="63">
        <f t="shared" si="1"/>
        <v>0</v>
      </c>
      <c r="U49" s="67">
        <f t="shared" si="1"/>
        <v>0</v>
      </c>
    </row>
    <row r="50" spans="1:21" ht="15.75" x14ac:dyDescent="0.25">
      <c r="A50" s="71" t="s">
        <v>198</v>
      </c>
      <c r="B50" s="72">
        <f>forces.in!J69</f>
        <v>0</v>
      </c>
      <c r="C50" s="72">
        <f>forces.in!K69</f>
        <v>0</v>
      </c>
      <c r="D50" s="72">
        <f>forces.in!L69</f>
        <v>0</v>
      </c>
      <c r="E50" s="72">
        <f>forces.in!M69</f>
        <v>0</v>
      </c>
      <c r="F50" s="72">
        <f>forces.in!N69</f>
        <v>0</v>
      </c>
      <c r="G50" s="73">
        <f>forces.in!O69</f>
        <v>0</v>
      </c>
      <c r="K50" s="45"/>
      <c r="L50" s="45"/>
      <c r="M50" s="45"/>
      <c r="O50" s="58"/>
      <c r="P50" s="74">
        <f t="shared" si="1"/>
        <v>0</v>
      </c>
      <c r="Q50" s="63">
        <f t="shared" si="1"/>
        <v>0</v>
      </c>
      <c r="R50" s="63">
        <f t="shared" si="1"/>
        <v>0</v>
      </c>
      <c r="S50" s="63">
        <f t="shared" si="1"/>
        <v>0</v>
      </c>
      <c r="T50" s="63">
        <f t="shared" si="1"/>
        <v>0</v>
      </c>
      <c r="U50" s="75">
        <f t="shared" si="1"/>
        <v>0</v>
      </c>
    </row>
    <row r="52" spans="1:21" ht="17.850000000000001" customHeight="1" x14ac:dyDescent="0.25">
      <c r="A52" s="16" t="s">
        <v>341</v>
      </c>
      <c r="B52" s="16"/>
      <c r="C52" s="16"/>
      <c r="D52" s="16"/>
      <c r="E52" s="16"/>
      <c r="F52" s="16"/>
      <c r="G52" s="16"/>
      <c r="O52" s="16" t="s">
        <v>342</v>
      </c>
      <c r="P52" s="16"/>
      <c r="Q52" s="16"/>
      <c r="R52" s="16"/>
      <c r="S52" s="16"/>
      <c r="T52" s="16"/>
      <c r="U52" s="16"/>
    </row>
    <row r="53" spans="1:21" ht="15.75" x14ac:dyDescent="0.25">
      <c r="A53" s="17" t="s">
        <v>178</v>
      </c>
      <c r="B53" s="17"/>
      <c r="C53" s="17"/>
      <c r="E53" s="34">
        <v>1</v>
      </c>
      <c r="O53" s="17" t="s">
        <v>178</v>
      </c>
      <c r="P53" s="17"/>
      <c r="Q53" s="17"/>
      <c r="S53" s="34">
        <f>E53</f>
        <v>1</v>
      </c>
    </row>
    <row r="54" spans="1:21" ht="15.75" x14ac:dyDescent="0.25">
      <c r="A54" s="55"/>
      <c r="B54" s="56" t="s">
        <v>180</v>
      </c>
      <c r="C54" s="56" t="s">
        <v>181</v>
      </c>
      <c r="D54" s="56" t="s">
        <v>182</v>
      </c>
      <c r="E54" s="56" t="s">
        <v>183</v>
      </c>
      <c r="F54" s="56" t="s">
        <v>184</v>
      </c>
      <c r="G54" s="57" t="s">
        <v>185</v>
      </c>
      <c r="K54" s="45"/>
      <c r="L54" s="45"/>
      <c r="M54" s="45"/>
      <c r="O54" s="58"/>
      <c r="P54" s="58"/>
      <c r="Q54" s="58"/>
      <c r="R54" s="58"/>
      <c r="S54" s="58"/>
      <c r="T54" s="58"/>
      <c r="U54" s="58"/>
    </row>
    <row r="55" spans="1:21" ht="15.75" x14ac:dyDescent="0.25">
      <c r="A55" s="59" t="s">
        <v>188</v>
      </c>
      <c r="B55" s="60">
        <f>forces.in!J74</f>
        <v>0</v>
      </c>
      <c r="C55" s="60">
        <f>forces.in!K74</f>
        <v>0</v>
      </c>
      <c r="D55" s="60">
        <f>forces.in!L74</f>
        <v>4.2300000000000004</v>
      </c>
      <c r="E55" s="60">
        <f>forces.in!M74</f>
        <v>-5.34</v>
      </c>
      <c r="F55" s="60">
        <f>forces.in!N74</f>
        <v>0</v>
      </c>
      <c r="G55" s="61">
        <f>forces.in!O74</f>
        <v>0</v>
      </c>
      <c r="K55" s="45"/>
      <c r="L55" s="45"/>
      <c r="M55" s="45"/>
      <c r="O55" s="58"/>
      <c r="P55" s="62">
        <f t="shared" ref="P55:U60" si="2">B55*1</f>
        <v>0</v>
      </c>
      <c r="Q55" s="63">
        <f t="shared" si="2"/>
        <v>0</v>
      </c>
      <c r="R55" s="63">
        <f t="shared" si="2"/>
        <v>4.2300000000000004</v>
      </c>
      <c r="S55" s="63">
        <f t="shared" si="2"/>
        <v>-5.34</v>
      </c>
      <c r="T55" s="63">
        <f t="shared" si="2"/>
        <v>0</v>
      </c>
      <c r="U55" s="64">
        <f t="shared" si="2"/>
        <v>0</v>
      </c>
    </row>
    <row r="56" spans="1:21" ht="15.75" x14ac:dyDescent="0.25">
      <c r="A56" s="59" t="s">
        <v>190</v>
      </c>
      <c r="B56" s="60">
        <f>forces.in!J75</f>
        <v>0</v>
      </c>
      <c r="C56" s="60">
        <f>forces.in!K75</f>
        <v>0</v>
      </c>
      <c r="D56" s="60">
        <f>forces.in!L75</f>
        <v>0</v>
      </c>
      <c r="E56" s="60">
        <f>forces.in!M75</f>
        <v>0</v>
      </c>
      <c r="F56" s="60">
        <f>forces.in!N75</f>
        <v>0</v>
      </c>
      <c r="G56" s="61">
        <f>forces.in!O75</f>
        <v>0</v>
      </c>
      <c r="K56" s="45"/>
      <c r="L56" s="65" t="s">
        <v>305</v>
      </c>
      <c r="M56" s="45"/>
      <c r="O56" s="58"/>
      <c r="P56" s="66">
        <f t="shared" si="2"/>
        <v>0</v>
      </c>
      <c r="Q56" s="63">
        <f t="shared" si="2"/>
        <v>0</v>
      </c>
      <c r="R56" s="63">
        <f t="shared" si="2"/>
        <v>0</v>
      </c>
      <c r="S56" s="63">
        <f t="shared" si="2"/>
        <v>0</v>
      </c>
      <c r="T56" s="63">
        <f t="shared" si="2"/>
        <v>0</v>
      </c>
      <c r="U56" s="67">
        <f t="shared" si="2"/>
        <v>0</v>
      </c>
    </row>
    <row r="57" spans="1:21" ht="15.75" x14ac:dyDescent="0.25">
      <c r="A57" s="59" t="s">
        <v>192</v>
      </c>
      <c r="B57" s="60">
        <f>forces.in!J76</f>
        <v>0</v>
      </c>
      <c r="C57" s="60">
        <f>forces.in!K76</f>
        <v>0</v>
      </c>
      <c r="D57" s="60">
        <f>forces.in!L76</f>
        <v>0</v>
      </c>
      <c r="E57" s="60">
        <f>forces.in!M76</f>
        <v>0</v>
      </c>
      <c r="F57" s="60">
        <f>forces.in!N76</f>
        <v>0</v>
      </c>
      <c r="G57" s="61">
        <f>forces.in!O76</f>
        <v>0</v>
      </c>
      <c r="K57" s="68" t="s">
        <v>343</v>
      </c>
      <c r="L57" s="69" t="s">
        <v>344</v>
      </c>
      <c r="M57" s="70" t="s">
        <v>343</v>
      </c>
      <c r="O57" s="58"/>
      <c r="P57" s="66">
        <f t="shared" si="2"/>
        <v>0</v>
      </c>
      <c r="Q57" s="63">
        <f t="shared" si="2"/>
        <v>0</v>
      </c>
      <c r="R57" s="63">
        <f t="shared" si="2"/>
        <v>0</v>
      </c>
      <c r="S57" s="63">
        <f t="shared" si="2"/>
        <v>0</v>
      </c>
      <c r="T57" s="63">
        <f t="shared" si="2"/>
        <v>0</v>
      </c>
      <c r="U57" s="67">
        <f t="shared" si="2"/>
        <v>0</v>
      </c>
    </row>
    <row r="58" spans="1:21" ht="15.75" x14ac:dyDescent="0.25">
      <c r="A58" s="59" t="s">
        <v>194</v>
      </c>
      <c r="B58" s="60">
        <f>forces.in!J77</f>
        <v>0</v>
      </c>
      <c r="C58" s="60">
        <f>forces.in!K77</f>
        <v>0</v>
      </c>
      <c r="D58" s="60">
        <f>forces.in!L77</f>
        <v>0</v>
      </c>
      <c r="E58" s="60">
        <f>forces.in!M77</f>
        <v>0</v>
      </c>
      <c r="F58" s="60">
        <f>forces.in!N77</f>
        <v>0</v>
      </c>
      <c r="G58" s="61">
        <f>forces.in!O77</f>
        <v>0</v>
      </c>
      <c r="K58" s="45"/>
      <c r="L58" s="45"/>
      <c r="M58" s="45"/>
      <c r="O58" s="58"/>
      <c r="P58" s="66">
        <f t="shared" si="2"/>
        <v>0</v>
      </c>
      <c r="Q58" s="63">
        <f t="shared" si="2"/>
        <v>0</v>
      </c>
      <c r="R58" s="63">
        <f t="shared" si="2"/>
        <v>0</v>
      </c>
      <c r="S58" s="63">
        <f t="shared" si="2"/>
        <v>0</v>
      </c>
      <c r="T58" s="63">
        <f t="shared" si="2"/>
        <v>0</v>
      </c>
      <c r="U58" s="67">
        <f t="shared" si="2"/>
        <v>0</v>
      </c>
    </row>
    <row r="59" spans="1:21" ht="15.75" x14ac:dyDescent="0.25">
      <c r="A59" s="59" t="s">
        <v>196</v>
      </c>
      <c r="B59" s="60">
        <f>forces.in!J78</f>
        <v>0</v>
      </c>
      <c r="C59" s="60">
        <f>forces.in!K78</f>
        <v>0</v>
      </c>
      <c r="D59" s="60">
        <f>forces.in!L78</f>
        <v>0</v>
      </c>
      <c r="E59" s="60">
        <f>forces.in!M78</f>
        <v>0</v>
      </c>
      <c r="F59" s="60">
        <f>forces.in!N78</f>
        <v>0</v>
      </c>
      <c r="G59" s="61">
        <f>forces.in!O78</f>
        <v>0</v>
      </c>
      <c r="K59" s="45"/>
      <c r="L59" s="45"/>
      <c r="M59" s="45"/>
      <c r="O59" s="58"/>
      <c r="P59" s="66">
        <f t="shared" si="2"/>
        <v>0</v>
      </c>
      <c r="Q59" s="63">
        <f t="shared" si="2"/>
        <v>0</v>
      </c>
      <c r="R59" s="63">
        <f t="shared" si="2"/>
        <v>0</v>
      </c>
      <c r="S59" s="63">
        <f t="shared" si="2"/>
        <v>0</v>
      </c>
      <c r="T59" s="63">
        <f t="shared" si="2"/>
        <v>0</v>
      </c>
      <c r="U59" s="67">
        <f t="shared" si="2"/>
        <v>0</v>
      </c>
    </row>
    <row r="60" spans="1:21" ht="15.75" x14ac:dyDescent="0.25">
      <c r="A60" s="71" t="s">
        <v>198</v>
      </c>
      <c r="B60" s="72">
        <f>forces.in!J79</f>
        <v>0</v>
      </c>
      <c r="C60" s="72">
        <f>forces.in!K79</f>
        <v>0</v>
      </c>
      <c r="D60" s="72">
        <f>forces.in!L79</f>
        <v>9.23</v>
      </c>
      <c r="E60" s="72">
        <f>forces.in!M79</f>
        <v>-34</v>
      </c>
      <c r="F60" s="72">
        <f>forces.in!N79</f>
        <v>0</v>
      </c>
      <c r="G60" s="73">
        <f>forces.in!O79</f>
        <v>0</v>
      </c>
      <c r="K60" s="45"/>
      <c r="L60" s="45"/>
      <c r="M60" s="45"/>
      <c r="O60" s="58"/>
      <c r="P60" s="74">
        <f t="shared" si="2"/>
        <v>0</v>
      </c>
      <c r="Q60" s="63">
        <f t="shared" si="2"/>
        <v>0</v>
      </c>
      <c r="R60" s="63">
        <f t="shared" si="2"/>
        <v>9.23</v>
      </c>
      <c r="S60" s="63">
        <f t="shared" si="2"/>
        <v>-34</v>
      </c>
      <c r="T60" s="63">
        <f t="shared" si="2"/>
        <v>0</v>
      </c>
      <c r="U60" s="75">
        <f t="shared" si="2"/>
        <v>0</v>
      </c>
    </row>
    <row r="62" spans="1:21" ht="17.850000000000001" customHeight="1" x14ac:dyDescent="0.25">
      <c r="A62" s="16" t="s">
        <v>341</v>
      </c>
      <c r="B62" s="16"/>
      <c r="C62" s="16"/>
      <c r="D62" s="16"/>
      <c r="E62" s="16"/>
      <c r="F62" s="16"/>
      <c r="G62" s="16"/>
      <c r="O62" s="16" t="s">
        <v>342</v>
      </c>
      <c r="P62" s="16"/>
      <c r="Q62" s="16"/>
      <c r="R62" s="16"/>
      <c r="S62" s="16"/>
      <c r="T62" s="16"/>
      <c r="U62" s="16"/>
    </row>
    <row r="63" spans="1:21" ht="15.75" x14ac:dyDescent="0.25">
      <c r="A63" s="17" t="s">
        <v>178</v>
      </c>
      <c r="B63" s="17"/>
      <c r="C63" s="17"/>
      <c r="E63" s="34">
        <v>2</v>
      </c>
      <c r="O63" s="17" t="s">
        <v>178</v>
      </c>
      <c r="P63" s="17"/>
      <c r="Q63" s="17"/>
      <c r="S63" s="34">
        <f>E63</f>
        <v>2</v>
      </c>
    </row>
    <row r="64" spans="1:21" ht="15.75" x14ac:dyDescent="0.25">
      <c r="A64" s="55"/>
      <c r="B64" s="56" t="s">
        <v>180</v>
      </c>
      <c r="C64" s="56" t="s">
        <v>181</v>
      </c>
      <c r="D64" s="56" t="s">
        <v>182</v>
      </c>
      <c r="E64" s="56" t="s">
        <v>183</v>
      </c>
      <c r="F64" s="56" t="s">
        <v>184</v>
      </c>
      <c r="G64" s="57" t="s">
        <v>185</v>
      </c>
      <c r="K64" s="45"/>
      <c r="L64" s="45"/>
      <c r="M64" s="45"/>
      <c r="O64" s="58"/>
      <c r="P64" s="58"/>
      <c r="Q64" s="58"/>
      <c r="R64" s="58"/>
      <c r="S64" s="58"/>
      <c r="T64" s="58"/>
      <c r="U64" s="58"/>
    </row>
    <row r="65" spans="1:21" ht="15.75" x14ac:dyDescent="0.25">
      <c r="A65" s="59" t="s">
        <v>188</v>
      </c>
      <c r="B65" s="60">
        <f>forces.in!J84</f>
        <v>0</v>
      </c>
      <c r="C65" s="60">
        <f>forces.in!K84</f>
        <v>0</v>
      </c>
      <c r="D65" s="60">
        <f>forces.in!L84</f>
        <v>9.8000000000000007</v>
      </c>
      <c r="E65" s="60">
        <f>forces.in!M84</f>
        <v>-10</v>
      </c>
      <c r="F65" s="60">
        <f>forces.in!N84</f>
        <v>0</v>
      </c>
      <c r="G65" s="61">
        <f>forces.in!O84</f>
        <v>0</v>
      </c>
      <c r="K65" s="45"/>
      <c r="L65" s="45"/>
      <c r="M65" s="45"/>
      <c r="O65" s="58"/>
      <c r="P65" s="62">
        <f t="shared" ref="P65:U70" si="3">B65*1</f>
        <v>0</v>
      </c>
      <c r="Q65" s="63">
        <f t="shared" si="3"/>
        <v>0</v>
      </c>
      <c r="R65" s="63">
        <f t="shared" si="3"/>
        <v>9.8000000000000007</v>
      </c>
      <c r="S65" s="63">
        <f t="shared" si="3"/>
        <v>-10</v>
      </c>
      <c r="T65" s="63">
        <f t="shared" si="3"/>
        <v>0</v>
      </c>
      <c r="U65" s="64">
        <f t="shared" si="3"/>
        <v>0</v>
      </c>
    </row>
    <row r="66" spans="1:21" ht="15.75" x14ac:dyDescent="0.25">
      <c r="A66" s="59" t="s">
        <v>190</v>
      </c>
      <c r="B66" s="60">
        <f>forces.in!J85</f>
        <v>0</v>
      </c>
      <c r="C66" s="60">
        <f>forces.in!K85</f>
        <v>0</v>
      </c>
      <c r="D66" s="60">
        <f>forces.in!L85</f>
        <v>0</v>
      </c>
      <c r="E66" s="60">
        <f>forces.in!M85</f>
        <v>0</v>
      </c>
      <c r="F66" s="60">
        <f>forces.in!N85</f>
        <v>0</v>
      </c>
      <c r="G66" s="61">
        <f>forces.in!O85</f>
        <v>0</v>
      </c>
      <c r="K66" s="45"/>
      <c r="L66" s="65" t="s">
        <v>305</v>
      </c>
      <c r="M66" s="45"/>
      <c r="O66" s="58"/>
      <c r="P66" s="66">
        <f t="shared" si="3"/>
        <v>0</v>
      </c>
      <c r="Q66" s="63">
        <f t="shared" si="3"/>
        <v>0</v>
      </c>
      <c r="R66" s="63">
        <f t="shared" si="3"/>
        <v>0</v>
      </c>
      <c r="S66" s="63">
        <f t="shared" si="3"/>
        <v>0</v>
      </c>
      <c r="T66" s="63">
        <f t="shared" si="3"/>
        <v>0</v>
      </c>
      <c r="U66" s="67">
        <f t="shared" si="3"/>
        <v>0</v>
      </c>
    </row>
    <row r="67" spans="1:21" ht="15.75" x14ac:dyDescent="0.25">
      <c r="A67" s="59" t="s">
        <v>192</v>
      </c>
      <c r="B67" s="60">
        <f>forces.in!J86</f>
        <v>0</v>
      </c>
      <c r="C67" s="60">
        <f>forces.in!K86</f>
        <v>0</v>
      </c>
      <c r="D67" s="60">
        <f>forces.in!L86</f>
        <v>0</v>
      </c>
      <c r="E67" s="60">
        <f>forces.in!M86</f>
        <v>0</v>
      </c>
      <c r="F67" s="60">
        <f>forces.in!N86</f>
        <v>0</v>
      </c>
      <c r="G67" s="61">
        <f>forces.in!O86</f>
        <v>0</v>
      </c>
      <c r="K67" s="68" t="s">
        <v>343</v>
      </c>
      <c r="L67" s="69" t="s">
        <v>344</v>
      </c>
      <c r="M67" s="70" t="s">
        <v>343</v>
      </c>
      <c r="O67" s="58"/>
      <c r="P67" s="66">
        <f t="shared" si="3"/>
        <v>0</v>
      </c>
      <c r="Q67" s="63">
        <f t="shared" si="3"/>
        <v>0</v>
      </c>
      <c r="R67" s="63">
        <f t="shared" si="3"/>
        <v>0</v>
      </c>
      <c r="S67" s="63">
        <f t="shared" si="3"/>
        <v>0</v>
      </c>
      <c r="T67" s="63">
        <f t="shared" si="3"/>
        <v>0</v>
      </c>
      <c r="U67" s="67">
        <f t="shared" si="3"/>
        <v>0</v>
      </c>
    </row>
    <row r="68" spans="1:21" ht="15.75" x14ac:dyDescent="0.25">
      <c r="A68" s="59" t="s">
        <v>194</v>
      </c>
      <c r="B68" s="60">
        <f>forces.in!J87</f>
        <v>0</v>
      </c>
      <c r="C68" s="60">
        <f>forces.in!K87</f>
        <v>0</v>
      </c>
      <c r="D68" s="60">
        <f>forces.in!L87</f>
        <v>0</v>
      </c>
      <c r="E68" s="60">
        <f>forces.in!M87</f>
        <v>0</v>
      </c>
      <c r="F68" s="60">
        <f>forces.in!N87</f>
        <v>0</v>
      </c>
      <c r="G68" s="61">
        <f>forces.in!O87</f>
        <v>0</v>
      </c>
      <c r="K68" s="45"/>
      <c r="L68" s="45"/>
      <c r="M68" s="45"/>
      <c r="O68" s="58"/>
      <c r="P68" s="66">
        <f t="shared" si="3"/>
        <v>0</v>
      </c>
      <c r="Q68" s="63">
        <f t="shared" si="3"/>
        <v>0</v>
      </c>
      <c r="R68" s="63">
        <f t="shared" si="3"/>
        <v>0</v>
      </c>
      <c r="S68" s="63">
        <f t="shared" si="3"/>
        <v>0</v>
      </c>
      <c r="T68" s="63">
        <f t="shared" si="3"/>
        <v>0</v>
      </c>
      <c r="U68" s="67">
        <f t="shared" si="3"/>
        <v>0</v>
      </c>
    </row>
    <row r="69" spans="1:21" ht="15.75" x14ac:dyDescent="0.25">
      <c r="A69" s="59" t="s">
        <v>196</v>
      </c>
      <c r="B69" s="60">
        <f>forces.in!J88</f>
        <v>0</v>
      </c>
      <c r="C69" s="60">
        <f>forces.in!K88</f>
        <v>0</v>
      </c>
      <c r="D69" s="60">
        <f>forces.in!L88</f>
        <v>0</v>
      </c>
      <c r="E69" s="60">
        <f>forces.in!M88</f>
        <v>0</v>
      </c>
      <c r="F69" s="60">
        <f>forces.in!N88</f>
        <v>0</v>
      </c>
      <c r="G69" s="61">
        <f>forces.in!O88</f>
        <v>0</v>
      </c>
      <c r="K69" s="45"/>
      <c r="L69" s="45"/>
      <c r="M69" s="45"/>
      <c r="O69" s="58"/>
      <c r="P69" s="66">
        <f t="shared" si="3"/>
        <v>0</v>
      </c>
      <c r="Q69" s="63">
        <f t="shared" si="3"/>
        <v>0</v>
      </c>
      <c r="R69" s="63">
        <f t="shared" si="3"/>
        <v>0</v>
      </c>
      <c r="S69" s="63">
        <f t="shared" si="3"/>
        <v>0</v>
      </c>
      <c r="T69" s="63">
        <f t="shared" si="3"/>
        <v>0</v>
      </c>
      <c r="U69" s="67">
        <f t="shared" si="3"/>
        <v>0</v>
      </c>
    </row>
    <row r="70" spans="1:21" ht="15.75" x14ac:dyDescent="0.25">
      <c r="A70" s="71" t="s">
        <v>198</v>
      </c>
      <c r="B70" s="72">
        <f>forces.in!J89</f>
        <v>0</v>
      </c>
      <c r="C70" s="72">
        <f>forces.in!K89</f>
        <v>0</v>
      </c>
      <c r="D70" s="72">
        <f>forces.in!L89</f>
        <v>9.81</v>
      </c>
      <c r="E70" s="72">
        <f>forces.in!M89</f>
        <v>-0.01</v>
      </c>
      <c r="F70" s="72">
        <f>forces.in!N89</f>
        <v>0</v>
      </c>
      <c r="G70" s="73">
        <f>forces.in!O89</f>
        <v>0</v>
      </c>
      <c r="K70" s="45"/>
      <c r="L70" s="45"/>
      <c r="M70" s="45"/>
      <c r="O70" s="58"/>
      <c r="P70" s="74">
        <f t="shared" si="3"/>
        <v>0</v>
      </c>
      <c r="Q70" s="63">
        <f t="shared" si="3"/>
        <v>0</v>
      </c>
      <c r="R70" s="63">
        <f t="shared" si="3"/>
        <v>9.81</v>
      </c>
      <c r="S70" s="63">
        <f t="shared" si="3"/>
        <v>-0.01</v>
      </c>
      <c r="T70" s="63">
        <f t="shared" si="3"/>
        <v>0</v>
      </c>
      <c r="U70" s="75">
        <f t="shared" si="3"/>
        <v>0</v>
      </c>
    </row>
    <row r="73" spans="1:21" ht="24.6" customHeight="1" x14ac:dyDescent="0.35">
      <c r="A73" s="5" t="s">
        <v>347</v>
      </c>
      <c r="B73" s="5"/>
      <c r="C73" s="5"/>
      <c r="D73" s="5"/>
      <c r="E73" s="5"/>
      <c r="F73" s="5"/>
      <c r="G73" s="5"/>
      <c r="H73" s="5"/>
      <c r="I73" s="5"/>
      <c r="J73" s="5"/>
    </row>
    <row r="74" spans="1:21" ht="86.65" customHeight="1" x14ac:dyDescent="0.25">
      <c r="A74" s="138" t="s">
        <v>346</v>
      </c>
      <c r="B74" s="138"/>
      <c r="C74" s="138"/>
      <c r="D74" s="138"/>
      <c r="E74" s="138"/>
      <c r="F74" s="138"/>
      <c r="G74" s="138"/>
      <c r="H74" s="138"/>
      <c r="I74" s="138"/>
      <c r="J74" s="138"/>
    </row>
    <row r="75" spans="1:21" ht="17.850000000000001" customHeight="1" x14ac:dyDescent="0.25">
      <c r="A75" s="16" t="s">
        <v>341</v>
      </c>
      <c r="B75" s="16"/>
      <c r="C75" s="16"/>
      <c r="D75" s="16"/>
      <c r="E75" s="16"/>
      <c r="F75" s="16"/>
      <c r="G75" s="16"/>
      <c r="O75" s="16" t="s">
        <v>342</v>
      </c>
      <c r="P75" s="16"/>
      <c r="Q75" s="16"/>
      <c r="R75" s="16"/>
      <c r="S75" s="16"/>
      <c r="T75" s="16"/>
      <c r="U75" s="16"/>
    </row>
    <row r="76" spans="1:21" ht="15.75" x14ac:dyDescent="0.25">
      <c r="A76" s="17" t="s">
        <v>178</v>
      </c>
      <c r="B76" s="17"/>
      <c r="C76" s="17"/>
      <c r="E76" s="34">
        <v>0</v>
      </c>
      <c r="O76" s="17" t="s">
        <v>178</v>
      </c>
      <c r="P76" s="17"/>
      <c r="Q76" s="17"/>
      <c r="S76" s="34">
        <f>E76</f>
        <v>0</v>
      </c>
    </row>
    <row r="77" spans="1:21" ht="15.75" x14ac:dyDescent="0.25">
      <c r="A77" s="55"/>
      <c r="B77" s="56" t="s">
        <v>180</v>
      </c>
      <c r="C77" s="56" t="s">
        <v>181</v>
      </c>
      <c r="D77" s="56" t="s">
        <v>182</v>
      </c>
      <c r="E77" s="56" t="s">
        <v>183</v>
      </c>
      <c r="F77" s="56" t="s">
        <v>184</v>
      </c>
      <c r="G77" s="57" t="s">
        <v>185</v>
      </c>
      <c r="K77" s="45"/>
      <c r="L77" s="45"/>
      <c r="M77" s="45"/>
      <c r="O77" s="58"/>
      <c r="P77" s="58"/>
      <c r="Q77" s="58"/>
      <c r="R77" s="58"/>
      <c r="S77" s="58"/>
      <c r="T77" s="58"/>
      <c r="U77" s="58"/>
    </row>
    <row r="78" spans="1:21" ht="15.75" x14ac:dyDescent="0.25">
      <c r="A78" s="59" t="s">
        <v>188</v>
      </c>
      <c r="B78" s="60">
        <f>forces.in!J147</f>
        <v>2.5</v>
      </c>
      <c r="C78" s="60">
        <f>forces.in!K147</f>
        <v>1.3</v>
      </c>
      <c r="D78" s="60">
        <f>forces.in!L147</f>
        <v>-8.8000000000000007</v>
      </c>
      <c r="E78" s="60">
        <f>forces.in!M147</f>
        <v>3</v>
      </c>
      <c r="F78" s="60">
        <f>forces.in!N147</f>
        <v>0</v>
      </c>
      <c r="G78" s="61">
        <f>forces.in!O147</f>
        <v>12.4</v>
      </c>
      <c r="K78" s="45"/>
      <c r="L78" s="45"/>
      <c r="M78" s="45"/>
      <c r="O78" s="58"/>
      <c r="P78" s="62">
        <f t="shared" ref="P78:U83" si="4">B78*1</f>
        <v>2.5</v>
      </c>
      <c r="Q78" s="63">
        <f t="shared" si="4"/>
        <v>1.3</v>
      </c>
      <c r="R78" s="63">
        <f t="shared" si="4"/>
        <v>-8.8000000000000007</v>
      </c>
      <c r="S78" s="63">
        <f t="shared" si="4"/>
        <v>3</v>
      </c>
      <c r="T78" s="63">
        <f t="shared" si="4"/>
        <v>0</v>
      </c>
      <c r="U78" s="64">
        <f t="shared" si="4"/>
        <v>12.4</v>
      </c>
    </row>
    <row r="79" spans="1:21" ht="15.75" x14ac:dyDescent="0.25">
      <c r="A79" s="59" t="s">
        <v>190</v>
      </c>
      <c r="B79" s="60">
        <f>forces.in!J148</f>
        <v>0</v>
      </c>
      <c r="C79" s="60">
        <f>forces.in!K148</f>
        <v>0</v>
      </c>
      <c r="D79" s="60">
        <f>forces.in!L148</f>
        <v>0</v>
      </c>
      <c r="E79" s="60">
        <f>forces.in!M148</f>
        <v>0</v>
      </c>
      <c r="F79" s="60">
        <f>forces.in!N148</f>
        <v>0</v>
      </c>
      <c r="G79" s="61">
        <f>forces.in!O148</f>
        <v>0</v>
      </c>
      <c r="K79" s="45"/>
      <c r="L79" s="65" t="s">
        <v>305</v>
      </c>
      <c r="M79" s="45"/>
      <c r="O79" s="58"/>
      <c r="P79" s="66">
        <f t="shared" si="4"/>
        <v>0</v>
      </c>
      <c r="Q79" s="63">
        <f t="shared" si="4"/>
        <v>0</v>
      </c>
      <c r="R79" s="63">
        <f t="shared" si="4"/>
        <v>0</v>
      </c>
      <c r="S79" s="63">
        <f t="shared" si="4"/>
        <v>0</v>
      </c>
      <c r="T79" s="63">
        <f t="shared" si="4"/>
        <v>0</v>
      </c>
      <c r="U79" s="67">
        <f t="shared" si="4"/>
        <v>0</v>
      </c>
    </row>
    <row r="80" spans="1:21" ht="15.75" x14ac:dyDescent="0.25">
      <c r="A80" s="59" t="s">
        <v>192</v>
      </c>
      <c r="B80" s="60">
        <f>forces.in!J149</f>
        <v>3.58</v>
      </c>
      <c r="C80" s="60">
        <f>forces.in!K149</f>
        <v>8.9499999999999993</v>
      </c>
      <c r="D80" s="60">
        <f>forces.in!L149</f>
        <v>132</v>
      </c>
      <c r="E80" s="60">
        <f>forces.in!M149</f>
        <v>6.87</v>
      </c>
      <c r="F80" s="60">
        <f>forces.in!N149</f>
        <v>9.3279999999999994</v>
      </c>
      <c r="G80" s="61">
        <f>forces.in!O149</f>
        <v>3.5</v>
      </c>
      <c r="K80" s="68" t="s">
        <v>343</v>
      </c>
      <c r="L80" s="69" t="s">
        <v>344</v>
      </c>
      <c r="M80" s="70" t="s">
        <v>343</v>
      </c>
      <c r="O80" s="58"/>
      <c r="P80" s="66">
        <f t="shared" si="4"/>
        <v>3.58</v>
      </c>
      <c r="Q80" s="63">
        <f t="shared" si="4"/>
        <v>8.9499999999999993</v>
      </c>
      <c r="R80" s="63">
        <f t="shared" si="4"/>
        <v>132</v>
      </c>
      <c r="S80" s="63">
        <f t="shared" si="4"/>
        <v>6.87</v>
      </c>
      <c r="T80" s="63">
        <f t="shared" si="4"/>
        <v>9.3279999999999994</v>
      </c>
      <c r="U80" s="67">
        <f t="shared" si="4"/>
        <v>3.5</v>
      </c>
    </row>
    <row r="81" spans="1:21" ht="15.75" x14ac:dyDescent="0.25">
      <c r="A81" s="59" t="s">
        <v>194</v>
      </c>
      <c r="B81" s="60">
        <f>forces.in!J150</f>
        <v>0</v>
      </c>
      <c r="C81" s="60">
        <f>forces.in!K150</f>
        <v>0</v>
      </c>
      <c r="D81" s="60">
        <f>forces.in!L150</f>
        <v>0</v>
      </c>
      <c r="E81" s="60">
        <f>forces.in!M150</f>
        <v>0</v>
      </c>
      <c r="F81" s="60">
        <f>forces.in!N150</f>
        <v>0</v>
      </c>
      <c r="G81" s="61">
        <f>forces.in!O150</f>
        <v>0</v>
      </c>
      <c r="K81" s="45"/>
      <c r="L81" s="45"/>
      <c r="M81" s="45"/>
      <c r="O81" s="58"/>
      <c r="P81" s="66">
        <f t="shared" si="4"/>
        <v>0</v>
      </c>
      <c r="Q81" s="63">
        <f t="shared" si="4"/>
        <v>0</v>
      </c>
      <c r="R81" s="63">
        <f t="shared" si="4"/>
        <v>0</v>
      </c>
      <c r="S81" s="63">
        <f t="shared" si="4"/>
        <v>0</v>
      </c>
      <c r="T81" s="63">
        <f t="shared" si="4"/>
        <v>0</v>
      </c>
      <c r="U81" s="67">
        <f t="shared" si="4"/>
        <v>0</v>
      </c>
    </row>
    <row r="82" spans="1:21" ht="15.75" x14ac:dyDescent="0.25">
      <c r="A82" s="59" t="s">
        <v>196</v>
      </c>
      <c r="B82" s="60">
        <f>forces.in!J151</f>
        <v>0</v>
      </c>
      <c r="C82" s="60">
        <f>forces.in!K151</f>
        <v>0</v>
      </c>
      <c r="D82" s="60">
        <f>forces.in!L151</f>
        <v>0</v>
      </c>
      <c r="E82" s="60">
        <f>forces.in!M151</f>
        <v>0</v>
      </c>
      <c r="F82" s="60">
        <f>forces.in!N151</f>
        <v>0</v>
      </c>
      <c r="G82" s="61">
        <f>forces.in!O151</f>
        <v>0</v>
      </c>
      <c r="K82" s="45"/>
      <c r="L82" s="45"/>
      <c r="M82" s="45"/>
      <c r="O82" s="58"/>
      <c r="P82" s="66">
        <f t="shared" si="4"/>
        <v>0</v>
      </c>
      <c r="Q82" s="63">
        <f t="shared" si="4"/>
        <v>0</v>
      </c>
      <c r="R82" s="63">
        <f t="shared" si="4"/>
        <v>0</v>
      </c>
      <c r="S82" s="63">
        <f t="shared" si="4"/>
        <v>0</v>
      </c>
      <c r="T82" s="63">
        <f t="shared" si="4"/>
        <v>0</v>
      </c>
      <c r="U82" s="67">
        <f t="shared" si="4"/>
        <v>0</v>
      </c>
    </row>
    <row r="83" spans="1:21" ht="15.75" x14ac:dyDescent="0.25">
      <c r="A83" s="71" t="s">
        <v>198</v>
      </c>
      <c r="B83" s="72">
        <f>forces.in!J152</f>
        <v>0</v>
      </c>
      <c r="C83" s="72">
        <f>forces.in!K152</f>
        <v>0</v>
      </c>
      <c r="D83" s="72">
        <f>forces.in!L152</f>
        <v>0</v>
      </c>
      <c r="E83" s="72">
        <f>forces.in!M152</f>
        <v>0</v>
      </c>
      <c r="F83" s="72">
        <f>forces.in!N152</f>
        <v>0</v>
      </c>
      <c r="G83" s="73">
        <f>forces.in!O152</f>
        <v>0</v>
      </c>
      <c r="K83" s="45"/>
      <c r="L83" s="45"/>
      <c r="M83" s="45"/>
      <c r="O83" s="58"/>
      <c r="P83" s="74">
        <f t="shared" si="4"/>
        <v>0</v>
      </c>
      <c r="Q83" s="63">
        <f t="shared" si="4"/>
        <v>0</v>
      </c>
      <c r="R83" s="63">
        <f t="shared" si="4"/>
        <v>0</v>
      </c>
      <c r="S83" s="63">
        <f t="shared" si="4"/>
        <v>0</v>
      </c>
      <c r="T83" s="63">
        <f t="shared" si="4"/>
        <v>0</v>
      </c>
      <c r="U83" s="75">
        <f t="shared" si="4"/>
        <v>0</v>
      </c>
    </row>
    <row r="85" spans="1:21" ht="17.850000000000001" customHeight="1" x14ac:dyDescent="0.25">
      <c r="A85" s="16" t="s">
        <v>341</v>
      </c>
      <c r="B85" s="16"/>
      <c r="C85" s="16"/>
      <c r="D85" s="16"/>
      <c r="E85" s="16"/>
      <c r="F85" s="16"/>
      <c r="G85" s="16"/>
      <c r="O85" s="16" t="s">
        <v>342</v>
      </c>
      <c r="P85" s="16"/>
      <c r="Q85" s="16"/>
      <c r="R85" s="16"/>
      <c r="S85" s="16"/>
      <c r="T85" s="16"/>
      <c r="U85" s="16"/>
    </row>
    <row r="86" spans="1:21" ht="15.75" x14ac:dyDescent="0.25">
      <c r="A86" s="17" t="s">
        <v>178</v>
      </c>
      <c r="B86" s="17"/>
      <c r="C86" s="17"/>
      <c r="E86" s="34">
        <v>1</v>
      </c>
      <c r="O86" s="17" t="s">
        <v>178</v>
      </c>
      <c r="P86" s="17"/>
      <c r="Q86" s="17"/>
      <c r="S86" s="34">
        <f>E86</f>
        <v>1</v>
      </c>
    </row>
    <row r="87" spans="1:21" ht="15.75" x14ac:dyDescent="0.25">
      <c r="A87" s="55"/>
      <c r="B87" s="56" t="s">
        <v>180</v>
      </c>
      <c r="C87" s="56" t="s">
        <v>181</v>
      </c>
      <c r="D87" s="56" t="s">
        <v>182</v>
      </c>
      <c r="E87" s="56" t="s">
        <v>183</v>
      </c>
      <c r="F87" s="56" t="s">
        <v>184</v>
      </c>
      <c r="G87" s="57" t="s">
        <v>185</v>
      </c>
      <c r="K87" s="45"/>
      <c r="L87" s="45"/>
      <c r="M87" s="45"/>
      <c r="O87" s="58"/>
      <c r="P87" s="58"/>
      <c r="Q87" s="58"/>
      <c r="R87" s="58"/>
      <c r="S87" s="58"/>
      <c r="T87" s="58"/>
      <c r="U87" s="58"/>
    </row>
    <row r="88" spans="1:21" ht="15.75" x14ac:dyDescent="0.25">
      <c r="A88" s="59" t="s">
        <v>188</v>
      </c>
      <c r="B88" s="60">
        <f>forces.in!J157</f>
        <v>0</v>
      </c>
      <c r="C88" s="60">
        <f>forces.in!K157</f>
        <v>0</v>
      </c>
      <c r="D88" s="60">
        <f>forces.in!L157</f>
        <v>0</v>
      </c>
      <c r="E88" s="60">
        <f>forces.in!M157</f>
        <v>0</v>
      </c>
      <c r="F88" s="60">
        <f>forces.in!N157</f>
        <v>0</v>
      </c>
      <c r="G88" s="61">
        <f>forces.in!O157</f>
        <v>0</v>
      </c>
      <c r="K88" s="45"/>
      <c r="L88" s="45"/>
      <c r="M88" s="45"/>
      <c r="O88" s="58"/>
      <c r="P88" s="62">
        <f t="shared" ref="P88:U93" si="5">B88*1</f>
        <v>0</v>
      </c>
      <c r="Q88" s="63">
        <f t="shared" si="5"/>
        <v>0</v>
      </c>
      <c r="R88" s="63">
        <f t="shared" si="5"/>
        <v>0</v>
      </c>
      <c r="S88" s="63">
        <f t="shared" si="5"/>
        <v>0</v>
      </c>
      <c r="T88" s="63">
        <f t="shared" si="5"/>
        <v>0</v>
      </c>
      <c r="U88" s="64">
        <f t="shared" si="5"/>
        <v>0</v>
      </c>
    </row>
    <row r="89" spans="1:21" ht="15.75" x14ac:dyDescent="0.25">
      <c r="A89" s="59" t="s">
        <v>190</v>
      </c>
      <c r="B89" s="60">
        <f>forces.in!J158</f>
        <v>0</v>
      </c>
      <c r="C89" s="60">
        <f>forces.in!K158</f>
        <v>0</v>
      </c>
      <c r="D89" s="60">
        <f>forces.in!L158</f>
        <v>0</v>
      </c>
      <c r="E89" s="60">
        <f>forces.in!M158</f>
        <v>0</v>
      </c>
      <c r="F89" s="60">
        <f>forces.in!N158</f>
        <v>0</v>
      </c>
      <c r="G89" s="61">
        <f>forces.in!O158</f>
        <v>0</v>
      </c>
      <c r="K89" s="45"/>
      <c r="L89" s="65" t="s">
        <v>305</v>
      </c>
      <c r="M89" s="45"/>
      <c r="O89" s="58"/>
      <c r="P89" s="66">
        <f t="shared" si="5"/>
        <v>0</v>
      </c>
      <c r="Q89" s="63">
        <f t="shared" si="5"/>
        <v>0</v>
      </c>
      <c r="R89" s="63">
        <f t="shared" si="5"/>
        <v>0</v>
      </c>
      <c r="S89" s="63">
        <f t="shared" si="5"/>
        <v>0</v>
      </c>
      <c r="T89" s="63">
        <f t="shared" si="5"/>
        <v>0</v>
      </c>
      <c r="U89" s="67">
        <f t="shared" si="5"/>
        <v>0</v>
      </c>
    </row>
    <row r="90" spans="1:21" ht="15.75" x14ac:dyDescent="0.25">
      <c r="A90" s="59" t="s">
        <v>192</v>
      </c>
      <c r="B90" s="60">
        <f>forces.in!J159</f>
        <v>6.57</v>
      </c>
      <c r="C90" s="60">
        <f>forces.in!K159</f>
        <v>0</v>
      </c>
      <c r="D90" s="60">
        <f>forces.in!L159</f>
        <v>-582.5</v>
      </c>
      <c r="E90" s="60">
        <f>forces.in!M159</f>
        <v>0</v>
      </c>
      <c r="F90" s="60">
        <f>forces.in!N159</f>
        <v>0</v>
      </c>
      <c r="G90" s="61">
        <f>forces.in!O159</f>
        <v>0</v>
      </c>
      <c r="K90" s="68" t="s">
        <v>343</v>
      </c>
      <c r="L90" s="69" t="s">
        <v>344</v>
      </c>
      <c r="M90" s="70" t="s">
        <v>343</v>
      </c>
      <c r="O90" s="58"/>
      <c r="P90" s="66">
        <f t="shared" si="5"/>
        <v>6.57</v>
      </c>
      <c r="Q90" s="63">
        <f t="shared" si="5"/>
        <v>0</v>
      </c>
      <c r="R90" s="63">
        <f t="shared" si="5"/>
        <v>-582.5</v>
      </c>
      <c r="S90" s="63">
        <f t="shared" si="5"/>
        <v>0</v>
      </c>
      <c r="T90" s="63">
        <f t="shared" si="5"/>
        <v>0</v>
      </c>
      <c r="U90" s="67">
        <f t="shared" si="5"/>
        <v>0</v>
      </c>
    </row>
    <row r="91" spans="1:21" ht="15.75" x14ac:dyDescent="0.25">
      <c r="A91" s="59" t="s">
        <v>194</v>
      </c>
      <c r="B91" s="60">
        <f>forces.in!J160</f>
        <v>0</v>
      </c>
      <c r="C91" s="60">
        <f>forces.in!K160</f>
        <v>0</v>
      </c>
      <c r="D91" s="60">
        <f>forces.in!L160</f>
        <v>0</v>
      </c>
      <c r="E91" s="60">
        <f>forces.in!M160</f>
        <v>0</v>
      </c>
      <c r="F91" s="60">
        <f>forces.in!N160</f>
        <v>0</v>
      </c>
      <c r="G91" s="61">
        <f>forces.in!O160</f>
        <v>0</v>
      </c>
      <c r="K91" s="45"/>
      <c r="L91" s="45"/>
      <c r="M91" s="45"/>
      <c r="O91" s="58"/>
      <c r="P91" s="66">
        <f t="shared" si="5"/>
        <v>0</v>
      </c>
      <c r="Q91" s="63">
        <f t="shared" si="5"/>
        <v>0</v>
      </c>
      <c r="R91" s="63">
        <f t="shared" si="5"/>
        <v>0</v>
      </c>
      <c r="S91" s="63">
        <f t="shared" si="5"/>
        <v>0</v>
      </c>
      <c r="T91" s="63">
        <f t="shared" si="5"/>
        <v>0</v>
      </c>
      <c r="U91" s="67">
        <f t="shared" si="5"/>
        <v>0</v>
      </c>
    </row>
    <row r="92" spans="1:21" ht="15.75" x14ac:dyDescent="0.25">
      <c r="A92" s="59" t="s">
        <v>196</v>
      </c>
      <c r="B92" s="60">
        <f>forces.in!J161</f>
        <v>0</v>
      </c>
      <c r="C92" s="60">
        <f>forces.in!K161</f>
        <v>-4.5830000000000002</v>
      </c>
      <c r="D92" s="60">
        <f>forces.in!L161</f>
        <v>0</v>
      </c>
      <c r="E92" s="60">
        <f>forces.in!M161</f>
        <v>0</v>
      </c>
      <c r="F92" s="60">
        <f>forces.in!N161</f>
        <v>3.24</v>
      </c>
      <c r="G92" s="61">
        <f>forces.in!O161</f>
        <v>0</v>
      </c>
      <c r="K92" s="45"/>
      <c r="L92" s="45"/>
      <c r="M92" s="45"/>
      <c r="O92" s="58"/>
      <c r="P92" s="66">
        <f t="shared" si="5"/>
        <v>0</v>
      </c>
      <c r="Q92" s="63">
        <f t="shared" si="5"/>
        <v>-4.5830000000000002</v>
      </c>
      <c r="R92" s="63">
        <f t="shared" si="5"/>
        <v>0</v>
      </c>
      <c r="S92" s="63">
        <f t="shared" si="5"/>
        <v>0</v>
      </c>
      <c r="T92" s="63">
        <f t="shared" si="5"/>
        <v>3.24</v>
      </c>
      <c r="U92" s="67">
        <f t="shared" si="5"/>
        <v>0</v>
      </c>
    </row>
    <row r="93" spans="1:21" ht="15.75" x14ac:dyDescent="0.25">
      <c r="A93" s="71" t="s">
        <v>198</v>
      </c>
      <c r="B93" s="72">
        <f>forces.in!J162</f>
        <v>0</v>
      </c>
      <c r="C93" s="72">
        <f>forces.in!K162</f>
        <v>0</v>
      </c>
      <c r="D93" s="72">
        <f>forces.in!L162</f>
        <v>0</v>
      </c>
      <c r="E93" s="72">
        <f>forces.in!M162</f>
        <v>0</v>
      </c>
      <c r="F93" s="72">
        <f>forces.in!N162</f>
        <v>0</v>
      </c>
      <c r="G93" s="73">
        <f>forces.in!O162</f>
        <v>0</v>
      </c>
      <c r="K93" s="45"/>
      <c r="L93" s="45"/>
      <c r="M93" s="45"/>
      <c r="O93" s="58"/>
      <c r="P93" s="74">
        <f t="shared" si="5"/>
        <v>0</v>
      </c>
      <c r="Q93" s="63">
        <f t="shared" si="5"/>
        <v>0</v>
      </c>
      <c r="R93" s="63">
        <f t="shared" si="5"/>
        <v>0</v>
      </c>
      <c r="S93" s="63">
        <f t="shared" si="5"/>
        <v>0</v>
      </c>
      <c r="T93" s="63">
        <f t="shared" si="5"/>
        <v>0</v>
      </c>
      <c r="U93" s="75">
        <f t="shared" si="5"/>
        <v>0</v>
      </c>
    </row>
    <row r="95" spans="1:21" ht="17.850000000000001" customHeight="1" x14ac:dyDescent="0.25">
      <c r="A95" s="16" t="s">
        <v>341</v>
      </c>
      <c r="B95" s="16"/>
      <c r="C95" s="16"/>
      <c r="D95" s="16"/>
      <c r="E95" s="16"/>
      <c r="F95" s="16"/>
      <c r="G95" s="16"/>
      <c r="O95" s="16" t="s">
        <v>342</v>
      </c>
      <c r="P95" s="16"/>
      <c r="Q95" s="16"/>
      <c r="R95" s="16"/>
      <c r="S95" s="16"/>
      <c r="T95" s="16"/>
      <c r="U95" s="16"/>
    </row>
    <row r="96" spans="1:21" ht="15.75" x14ac:dyDescent="0.25">
      <c r="A96" s="17" t="s">
        <v>178</v>
      </c>
      <c r="B96" s="17"/>
      <c r="C96" s="17"/>
      <c r="E96" s="34">
        <v>2</v>
      </c>
      <c r="O96" s="17" t="s">
        <v>178</v>
      </c>
      <c r="P96" s="17"/>
      <c r="Q96" s="17"/>
      <c r="S96" s="34">
        <f>E96</f>
        <v>2</v>
      </c>
    </row>
    <row r="97" spans="1:21" ht="15.75" x14ac:dyDescent="0.25">
      <c r="A97" s="55"/>
      <c r="B97" s="56" t="s">
        <v>180</v>
      </c>
      <c r="C97" s="56" t="s">
        <v>181</v>
      </c>
      <c r="D97" s="56" t="s">
        <v>182</v>
      </c>
      <c r="E97" s="56" t="s">
        <v>183</v>
      </c>
      <c r="F97" s="56" t="s">
        <v>184</v>
      </c>
      <c r="G97" s="57" t="s">
        <v>185</v>
      </c>
      <c r="K97" s="45"/>
      <c r="L97" s="45"/>
      <c r="M97" s="45"/>
      <c r="O97" s="58"/>
      <c r="P97" s="58"/>
      <c r="Q97" s="58"/>
      <c r="R97" s="58"/>
      <c r="S97" s="58"/>
      <c r="T97" s="58"/>
      <c r="U97" s="58"/>
    </row>
    <row r="98" spans="1:21" ht="15.75" x14ac:dyDescent="0.25">
      <c r="A98" s="59" t="s">
        <v>188</v>
      </c>
      <c r="B98" s="60">
        <f>forces.in!J167</f>
        <v>0</v>
      </c>
      <c r="C98" s="60">
        <f>forces.in!K167</f>
        <v>0</v>
      </c>
      <c r="D98" s="60">
        <f>forces.in!L167</f>
        <v>9.8000000000000007</v>
      </c>
      <c r="E98" s="60">
        <f>forces.in!M167</f>
        <v>-10</v>
      </c>
      <c r="F98" s="60">
        <f>forces.in!N167</f>
        <v>0</v>
      </c>
      <c r="G98" s="61">
        <f>forces.in!O167</f>
        <v>0</v>
      </c>
      <c r="K98" s="45"/>
      <c r="L98" s="45"/>
      <c r="M98" s="45"/>
      <c r="O98" s="58"/>
      <c r="P98" s="62">
        <f t="shared" ref="P98:U103" si="6">B98*1</f>
        <v>0</v>
      </c>
      <c r="Q98" s="63">
        <f t="shared" si="6"/>
        <v>0</v>
      </c>
      <c r="R98" s="63">
        <f t="shared" si="6"/>
        <v>9.8000000000000007</v>
      </c>
      <c r="S98" s="63">
        <f t="shared" si="6"/>
        <v>-10</v>
      </c>
      <c r="T98" s="63">
        <f t="shared" si="6"/>
        <v>0</v>
      </c>
      <c r="U98" s="64">
        <f t="shared" si="6"/>
        <v>0</v>
      </c>
    </row>
    <row r="99" spans="1:21" ht="15.75" x14ac:dyDescent="0.25">
      <c r="A99" s="59" t="s">
        <v>190</v>
      </c>
      <c r="B99" s="60">
        <f>forces.in!J168</f>
        <v>0</v>
      </c>
      <c r="C99" s="60">
        <f>forces.in!K168</f>
        <v>0</v>
      </c>
      <c r="D99" s="60">
        <f>forces.in!L168</f>
        <v>0</v>
      </c>
      <c r="E99" s="60">
        <f>forces.in!M168</f>
        <v>0</v>
      </c>
      <c r="F99" s="60">
        <f>forces.in!N168</f>
        <v>0</v>
      </c>
      <c r="G99" s="61">
        <f>forces.in!O168</f>
        <v>0</v>
      </c>
      <c r="K99" s="45"/>
      <c r="L99" s="65" t="s">
        <v>305</v>
      </c>
      <c r="M99" s="45"/>
      <c r="O99" s="58"/>
      <c r="P99" s="66">
        <f t="shared" si="6"/>
        <v>0</v>
      </c>
      <c r="Q99" s="63">
        <f t="shared" si="6"/>
        <v>0</v>
      </c>
      <c r="R99" s="63">
        <f t="shared" si="6"/>
        <v>0</v>
      </c>
      <c r="S99" s="63">
        <f t="shared" si="6"/>
        <v>0</v>
      </c>
      <c r="T99" s="63">
        <f t="shared" si="6"/>
        <v>0</v>
      </c>
      <c r="U99" s="67">
        <f t="shared" si="6"/>
        <v>0</v>
      </c>
    </row>
    <row r="100" spans="1:21" ht="15.75" x14ac:dyDescent="0.25">
      <c r="A100" s="59" t="s">
        <v>192</v>
      </c>
      <c r="B100" s="60">
        <f>forces.in!J169</f>
        <v>0</v>
      </c>
      <c r="C100" s="60">
        <f>forces.in!K169</f>
        <v>0</v>
      </c>
      <c r="D100" s="60">
        <f>forces.in!L169</f>
        <v>0</v>
      </c>
      <c r="E100" s="60">
        <f>forces.in!M169</f>
        <v>0</v>
      </c>
      <c r="F100" s="60">
        <f>forces.in!N169</f>
        <v>0</v>
      </c>
      <c r="G100" s="61">
        <f>forces.in!O169</f>
        <v>0</v>
      </c>
      <c r="K100" s="68" t="s">
        <v>343</v>
      </c>
      <c r="L100" s="69" t="s">
        <v>344</v>
      </c>
      <c r="M100" s="70" t="s">
        <v>343</v>
      </c>
      <c r="O100" s="58"/>
      <c r="P100" s="66">
        <f t="shared" si="6"/>
        <v>0</v>
      </c>
      <c r="Q100" s="63">
        <f t="shared" si="6"/>
        <v>0</v>
      </c>
      <c r="R100" s="63">
        <f t="shared" si="6"/>
        <v>0</v>
      </c>
      <c r="S100" s="63">
        <f t="shared" si="6"/>
        <v>0</v>
      </c>
      <c r="T100" s="63">
        <f t="shared" si="6"/>
        <v>0</v>
      </c>
      <c r="U100" s="67">
        <f t="shared" si="6"/>
        <v>0</v>
      </c>
    </row>
    <row r="101" spans="1:21" ht="15.75" x14ac:dyDescent="0.25">
      <c r="A101" s="59" t="s">
        <v>194</v>
      </c>
      <c r="B101" s="60">
        <f>forces.in!J170</f>
        <v>0</v>
      </c>
      <c r="C101" s="60">
        <f>forces.in!K170</f>
        <v>0</v>
      </c>
      <c r="D101" s="60">
        <f>forces.in!L170</f>
        <v>0</v>
      </c>
      <c r="E101" s="60">
        <f>forces.in!M170</f>
        <v>0</v>
      </c>
      <c r="F101" s="60">
        <f>forces.in!N170</f>
        <v>0</v>
      </c>
      <c r="G101" s="61">
        <f>forces.in!O170</f>
        <v>0</v>
      </c>
      <c r="K101" s="45"/>
      <c r="L101" s="45"/>
      <c r="M101" s="45"/>
      <c r="O101" s="58"/>
      <c r="P101" s="66">
        <f t="shared" si="6"/>
        <v>0</v>
      </c>
      <c r="Q101" s="63">
        <f t="shared" si="6"/>
        <v>0</v>
      </c>
      <c r="R101" s="63">
        <f t="shared" si="6"/>
        <v>0</v>
      </c>
      <c r="S101" s="63">
        <f t="shared" si="6"/>
        <v>0</v>
      </c>
      <c r="T101" s="63">
        <f t="shared" si="6"/>
        <v>0</v>
      </c>
      <c r="U101" s="67">
        <f t="shared" si="6"/>
        <v>0</v>
      </c>
    </row>
    <row r="102" spans="1:21" ht="15.75" x14ac:dyDescent="0.25">
      <c r="A102" s="59" t="s">
        <v>196</v>
      </c>
      <c r="B102" s="60">
        <f>forces.in!J171</f>
        <v>0</v>
      </c>
      <c r="C102" s="60">
        <f>forces.in!K171</f>
        <v>0</v>
      </c>
      <c r="D102" s="60">
        <f>forces.in!L171</f>
        <v>9.81</v>
      </c>
      <c r="E102" s="60">
        <f>forces.in!M171</f>
        <v>-0.01</v>
      </c>
      <c r="F102" s="60">
        <f>forces.in!N171</f>
        <v>0</v>
      </c>
      <c r="G102" s="61">
        <f>forces.in!O171</f>
        <v>0</v>
      </c>
      <c r="K102" s="45"/>
      <c r="L102" s="45"/>
      <c r="M102" s="45"/>
      <c r="O102" s="58"/>
      <c r="P102" s="66">
        <f t="shared" si="6"/>
        <v>0</v>
      </c>
      <c r="Q102" s="63">
        <f t="shared" si="6"/>
        <v>0</v>
      </c>
      <c r="R102" s="63">
        <f t="shared" si="6"/>
        <v>9.81</v>
      </c>
      <c r="S102" s="63">
        <f t="shared" si="6"/>
        <v>-0.01</v>
      </c>
      <c r="T102" s="63">
        <f t="shared" si="6"/>
        <v>0</v>
      </c>
      <c r="U102" s="67">
        <f t="shared" si="6"/>
        <v>0</v>
      </c>
    </row>
    <row r="103" spans="1:21" ht="15.75" x14ac:dyDescent="0.25">
      <c r="A103" s="71" t="s">
        <v>198</v>
      </c>
      <c r="B103" s="72">
        <f>forces.in!J172</f>
        <v>0</v>
      </c>
      <c r="C103" s="72">
        <f>forces.in!K172</f>
        <v>0</v>
      </c>
      <c r="D103" s="72">
        <f>forces.in!L172</f>
        <v>0</v>
      </c>
      <c r="E103" s="72">
        <f>forces.in!M172</f>
        <v>0</v>
      </c>
      <c r="F103" s="72">
        <f>forces.in!N172</f>
        <v>0</v>
      </c>
      <c r="G103" s="73">
        <f>forces.in!O172</f>
        <v>0</v>
      </c>
      <c r="K103" s="45"/>
      <c r="L103" s="45"/>
      <c r="M103" s="45"/>
      <c r="O103" s="58"/>
      <c r="P103" s="74">
        <f t="shared" si="6"/>
        <v>0</v>
      </c>
      <c r="Q103" s="63">
        <f t="shared" si="6"/>
        <v>0</v>
      </c>
      <c r="R103" s="63">
        <f t="shared" si="6"/>
        <v>0</v>
      </c>
      <c r="S103" s="63">
        <f t="shared" si="6"/>
        <v>0</v>
      </c>
      <c r="T103" s="63">
        <f t="shared" si="6"/>
        <v>0</v>
      </c>
      <c r="U103" s="75">
        <f t="shared" si="6"/>
        <v>0</v>
      </c>
    </row>
    <row r="106" spans="1:21" ht="24.6" customHeight="1" x14ac:dyDescent="0.35">
      <c r="A106" s="5" t="s">
        <v>348</v>
      </c>
      <c r="B106" s="5"/>
      <c r="C106" s="5"/>
      <c r="D106" s="5"/>
      <c r="E106" s="5"/>
      <c r="F106" s="5"/>
      <c r="G106" s="5"/>
      <c r="H106" s="5"/>
      <c r="I106" s="5"/>
      <c r="J106" s="5"/>
    </row>
    <row r="107" spans="1:21" ht="44.1" customHeight="1" x14ac:dyDescent="0.25">
      <c r="A107" s="138" t="s">
        <v>349</v>
      </c>
      <c r="B107" s="138"/>
      <c r="C107" s="138"/>
      <c r="D107" s="138"/>
      <c r="E107" s="138"/>
      <c r="F107" s="138"/>
      <c r="G107" s="138"/>
      <c r="H107" s="138"/>
      <c r="I107" s="138"/>
      <c r="J107" s="138"/>
    </row>
    <row r="108" spans="1:21" ht="17.850000000000001" customHeight="1" x14ac:dyDescent="0.25">
      <c r="A108" s="16" t="s">
        <v>341</v>
      </c>
      <c r="B108" s="16"/>
      <c r="C108" s="16"/>
      <c r="D108" s="16"/>
      <c r="E108" s="16"/>
      <c r="F108" s="16"/>
      <c r="G108" s="16"/>
      <c r="O108" s="16" t="s">
        <v>342</v>
      </c>
      <c r="P108" s="16"/>
      <c r="Q108" s="16"/>
      <c r="R108" s="16"/>
      <c r="S108" s="16"/>
      <c r="T108" s="16"/>
      <c r="U108" s="16"/>
    </row>
    <row r="109" spans="1:21" ht="15.75" x14ac:dyDescent="0.25">
      <c r="A109" s="17" t="s">
        <v>178</v>
      </c>
      <c r="B109" s="17"/>
      <c r="C109" s="17"/>
      <c r="E109" s="34">
        <v>0</v>
      </c>
      <c r="O109" s="17" t="s">
        <v>178</v>
      </c>
      <c r="P109" s="17"/>
      <c r="Q109" s="17"/>
      <c r="S109" s="34">
        <f>E109</f>
        <v>0</v>
      </c>
    </row>
    <row r="110" spans="1:21" ht="15.75" x14ac:dyDescent="0.25">
      <c r="A110" s="55"/>
      <c r="B110" s="56" t="s">
        <v>180</v>
      </c>
      <c r="C110" s="56" t="s">
        <v>181</v>
      </c>
      <c r="D110" s="56" t="s">
        <v>182</v>
      </c>
      <c r="E110" s="56" t="s">
        <v>183</v>
      </c>
      <c r="F110" s="56" t="s">
        <v>184</v>
      </c>
      <c r="G110" s="57" t="s">
        <v>185</v>
      </c>
      <c r="K110" s="45"/>
      <c r="L110" s="45"/>
      <c r="M110" s="45"/>
      <c r="O110" s="58"/>
      <c r="P110" s="58"/>
      <c r="Q110" s="58"/>
      <c r="R110" s="58"/>
      <c r="S110" s="58"/>
      <c r="T110" s="58"/>
      <c r="U110" s="58"/>
    </row>
    <row r="111" spans="1:21" ht="15.75" x14ac:dyDescent="0.25">
      <c r="A111" s="59" t="s">
        <v>188</v>
      </c>
      <c r="B111" s="60">
        <f>data.in!B31</f>
        <v>0</v>
      </c>
      <c r="C111" s="60">
        <f>data.in!C31</f>
        <v>0</v>
      </c>
      <c r="D111" s="60">
        <f>data.in!D31</f>
        <v>0</v>
      </c>
      <c r="E111" s="60">
        <f>data.in!E31</f>
        <v>0</v>
      </c>
      <c r="F111" s="60">
        <f>data.in!F31</f>
        <v>0</v>
      </c>
      <c r="G111" s="61">
        <f>data.in!G31</f>
        <v>0</v>
      </c>
      <c r="K111" s="45"/>
      <c r="L111" s="45"/>
      <c r="M111" s="45"/>
      <c r="O111" s="58"/>
      <c r="P111" s="62">
        <f t="shared" ref="P111:U116" si="7">B111*1</f>
        <v>0</v>
      </c>
      <c r="Q111" s="63">
        <f t="shared" si="7"/>
        <v>0</v>
      </c>
      <c r="R111" s="63">
        <f t="shared" si="7"/>
        <v>0</v>
      </c>
      <c r="S111" s="63">
        <f t="shared" si="7"/>
        <v>0</v>
      </c>
      <c r="T111" s="63">
        <f t="shared" si="7"/>
        <v>0</v>
      </c>
      <c r="U111" s="64">
        <f t="shared" si="7"/>
        <v>0</v>
      </c>
    </row>
    <row r="112" spans="1:21" ht="15.75" x14ac:dyDescent="0.25">
      <c r="A112" s="59" t="s">
        <v>190</v>
      </c>
      <c r="B112" s="60">
        <f>data.in!B32</f>
        <v>0</v>
      </c>
      <c r="C112" s="60">
        <f>data.in!C32</f>
        <v>0</v>
      </c>
      <c r="D112" s="60">
        <f>data.in!D32</f>
        <v>0</v>
      </c>
      <c r="E112" s="60">
        <f>data.in!E32</f>
        <v>0</v>
      </c>
      <c r="F112" s="60">
        <f>data.in!F32</f>
        <v>0</v>
      </c>
      <c r="G112" s="61">
        <f>data.in!G32</f>
        <v>0</v>
      </c>
      <c r="K112" s="45"/>
      <c r="L112" s="65" t="s">
        <v>305</v>
      </c>
      <c r="M112" s="45"/>
      <c r="O112" s="58"/>
      <c r="P112" s="66">
        <f t="shared" si="7"/>
        <v>0</v>
      </c>
      <c r="Q112" s="63">
        <f t="shared" si="7"/>
        <v>0</v>
      </c>
      <c r="R112" s="63">
        <f t="shared" si="7"/>
        <v>0</v>
      </c>
      <c r="S112" s="63">
        <f t="shared" si="7"/>
        <v>0</v>
      </c>
      <c r="T112" s="63">
        <f t="shared" si="7"/>
        <v>0</v>
      </c>
      <c r="U112" s="67">
        <f t="shared" si="7"/>
        <v>0</v>
      </c>
    </row>
    <row r="113" spans="1:21" ht="15.75" x14ac:dyDescent="0.25">
      <c r="A113" s="59" t="s">
        <v>192</v>
      </c>
      <c r="B113" s="60">
        <f>data.in!B33</f>
        <v>0</v>
      </c>
      <c r="C113" s="60">
        <f>data.in!C33</f>
        <v>0</v>
      </c>
      <c r="D113" s="60">
        <f>data.in!D33</f>
        <v>3451.8</v>
      </c>
      <c r="E113" s="60">
        <f>data.in!E33</f>
        <v>-0.10974</v>
      </c>
      <c r="F113" s="60">
        <f>data.in!F33</f>
        <v>3.2672E-2</v>
      </c>
      <c r="G113" s="61">
        <f>data.in!G33</f>
        <v>0</v>
      </c>
      <c r="K113" s="68" t="s">
        <v>343</v>
      </c>
      <c r="L113" s="69" t="s">
        <v>344</v>
      </c>
      <c r="M113" s="70" t="s">
        <v>343</v>
      </c>
      <c r="O113" s="58"/>
      <c r="P113" s="66">
        <f t="shared" si="7"/>
        <v>0</v>
      </c>
      <c r="Q113" s="63">
        <f t="shared" si="7"/>
        <v>0</v>
      </c>
      <c r="R113" s="63">
        <f t="shared" si="7"/>
        <v>3451.8</v>
      </c>
      <c r="S113" s="63">
        <f t="shared" si="7"/>
        <v>-0.10974</v>
      </c>
      <c r="T113" s="63">
        <f t="shared" si="7"/>
        <v>3.2672E-2</v>
      </c>
      <c r="U113" s="67">
        <f t="shared" si="7"/>
        <v>0</v>
      </c>
    </row>
    <row r="114" spans="1:21" ht="15.75" x14ac:dyDescent="0.25">
      <c r="A114" s="59" t="s">
        <v>194</v>
      </c>
      <c r="B114" s="60">
        <f>data.in!B34</f>
        <v>0</v>
      </c>
      <c r="C114" s="60">
        <f>data.in!C34</f>
        <v>0</v>
      </c>
      <c r="D114" s="60">
        <f>data.in!D34</f>
        <v>-0.10974</v>
      </c>
      <c r="E114" s="60">
        <f>data.in!E34</f>
        <v>-18824</v>
      </c>
      <c r="F114" s="60">
        <f>data.in!F34</f>
        <v>8.6359999999999996E-4</v>
      </c>
      <c r="G114" s="61">
        <f>data.in!G34</f>
        <v>1.3691E-3</v>
      </c>
      <c r="K114" s="45"/>
      <c r="L114" s="45"/>
      <c r="M114" s="45"/>
      <c r="O114" s="58"/>
      <c r="P114" s="66">
        <f t="shared" si="7"/>
        <v>0</v>
      </c>
      <c r="Q114" s="63">
        <f t="shared" si="7"/>
        <v>0</v>
      </c>
      <c r="R114" s="63">
        <f t="shared" si="7"/>
        <v>-0.10974</v>
      </c>
      <c r="S114" s="63">
        <f t="shared" si="7"/>
        <v>-18824</v>
      </c>
      <c r="T114" s="63">
        <f t="shared" si="7"/>
        <v>8.6359999999999996E-4</v>
      </c>
      <c r="U114" s="67">
        <f t="shared" si="7"/>
        <v>1.3691E-3</v>
      </c>
    </row>
    <row r="115" spans="1:21" ht="15.75" x14ac:dyDescent="0.25">
      <c r="A115" s="59" t="s">
        <v>196</v>
      </c>
      <c r="B115" s="60">
        <f>data.in!B35</f>
        <v>0</v>
      </c>
      <c r="C115" s="60">
        <f>data.in!C35</f>
        <v>0</v>
      </c>
      <c r="D115" s="60">
        <f>data.in!D35</f>
        <v>3.2672E-2</v>
      </c>
      <c r="E115" s="60">
        <f>data.in!E35</f>
        <v>8.6359999999999996E-4</v>
      </c>
      <c r="F115" s="60">
        <f>data.in!F35</f>
        <v>-5942.1</v>
      </c>
      <c r="G115" s="61">
        <f>data.in!G35</f>
        <v>-8.4838000000000003E-4</v>
      </c>
      <c r="K115" s="45"/>
      <c r="L115" s="45"/>
      <c r="M115" s="45"/>
      <c r="O115" s="58"/>
      <c r="P115" s="66">
        <f t="shared" si="7"/>
        <v>0</v>
      </c>
      <c r="Q115" s="63">
        <f t="shared" si="7"/>
        <v>0</v>
      </c>
      <c r="R115" s="63">
        <f t="shared" si="7"/>
        <v>3.2672E-2</v>
      </c>
      <c r="S115" s="63">
        <f t="shared" si="7"/>
        <v>8.6359999999999996E-4</v>
      </c>
      <c r="T115" s="63">
        <f t="shared" si="7"/>
        <v>-5942.1</v>
      </c>
      <c r="U115" s="67">
        <f t="shared" si="7"/>
        <v>-8.4838000000000003E-4</v>
      </c>
    </row>
    <row r="116" spans="1:21" ht="15.75" x14ac:dyDescent="0.25">
      <c r="A116" s="71" t="s">
        <v>198</v>
      </c>
      <c r="B116" s="72">
        <f>data.in!B36</f>
        <v>0</v>
      </c>
      <c r="C116" s="72">
        <f>data.in!C36</f>
        <v>0</v>
      </c>
      <c r="D116" s="72">
        <f>data.in!D36</f>
        <v>0</v>
      </c>
      <c r="E116" s="72">
        <f>data.in!E36</f>
        <v>0</v>
      </c>
      <c r="F116" s="72">
        <f>data.in!F36</f>
        <v>0</v>
      </c>
      <c r="G116" s="73">
        <f>data.in!G36</f>
        <v>0</v>
      </c>
      <c r="K116" s="45"/>
      <c r="L116" s="45"/>
      <c r="M116" s="45"/>
      <c r="O116" s="58"/>
      <c r="P116" s="74">
        <f t="shared" si="7"/>
        <v>0</v>
      </c>
      <c r="Q116" s="63">
        <f t="shared" si="7"/>
        <v>0</v>
      </c>
      <c r="R116" s="63">
        <f t="shared" si="7"/>
        <v>0</v>
      </c>
      <c r="S116" s="63">
        <f t="shared" si="7"/>
        <v>0</v>
      </c>
      <c r="T116" s="63">
        <f t="shared" si="7"/>
        <v>0</v>
      </c>
      <c r="U116" s="75">
        <f t="shared" si="7"/>
        <v>0</v>
      </c>
    </row>
    <row r="118" spans="1:21" ht="17.850000000000001" customHeight="1" x14ac:dyDescent="0.25">
      <c r="A118" s="16" t="s">
        <v>341</v>
      </c>
      <c r="B118" s="16"/>
      <c r="C118" s="16"/>
      <c r="D118" s="16"/>
      <c r="E118" s="16"/>
      <c r="F118" s="16"/>
      <c r="G118" s="16"/>
      <c r="O118" s="16" t="s">
        <v>342</v>
      </c>
      <c r="P118" s="16"/>
      <c r="Q118" s="16"/>
      <c r="R118" s="16"/>
      <c r="S118" s="16"/>
      <c r="T118" s="16"/>
      <c r="U118" s="16"/>
    </row>
    <row r="119" spans="1:21" ht="15.75" x14ac:dyDescent="0.25">
      <c r="A119" s="17" t="s">
        <v>178</v>
      </c>
      <c r="B119" s="17"/>
      <c r="C119" s="17"/>
      <c r="E119" s="34">
        <v>1</v>
      </c>
      <c r="O119" s="17" t="s">
        <v>178</v>
      </c>
      <c r="P119" s="17"/>
      <c r="Q119" s="17"/>
      <c r="S119" s="34">
        <f>E119</f>
        <v>1</v>
      </c>
    </row>
    <row r="120" spans="1:21" ht="15.75" x14ac:dyDescent="0.25">
      <c r="A120" s="55"/>
      <c r="B120" s="56" t="s">
        <v>180</v>
      </c>
      <c r="C120" s="56" t="s">
        <v>181</v>
      </c>
      <c r="D120" s="56" t="s">
        <v>182</v>
      </c>
      <c r="E120" s="56" t="s">
        <v>183</v>
      </c>
      <c r="F120" s="56" t="s">
        <v>184</v>
      </c>
      <c r="G120" s="57" t="s">
        <v>185</v>
      </c>
      <c r="K120" s="45"/>
      <c r="L120" s="45"/>
      <c r="M120" s="45"/>
      <c r="O120" s="58"/>
      <c r="P120" s="58"/>
      <c r="Q120" s="58"/>
      <c r="R120" s="58"/>
      <c r="S120" s="58"/>
      <c r="T120" s="58"/>
      <c r="U120" s="58"/>
    </row>
    <row r="121" spans="1:21" ht="15.75" x14ac:dyDescent="0.25">
      <c r="A121" s="59" t="s">
        <v>188</v>
      </c>
      <c r="B121" s="60">
        <f>data.in!B44</f>
        <v>1.2306040098851723E-6</v>
      </c>
      <c r="C121" s="60">
        <f>data.in!C44</f>
        <v>5.7937136772840744E-8</v>
      </c>
      <c r="D121" s="60">
        <f>data.in!D44</f>
        <v>4.414181250124813E-8</v>
      </c>
      <c r="E121" s="60">
        <f>data.in!E44</f>
        <v>9.7124378711932103E-8</v>
      </c>
      <c r="F121" s="60">
        <f>data.in!F44</f>
        <v>-6.0303726953569643E-7</v>
      </c>
      <c r="G121" s="61">
        <f>data.in!G44</f>
        <v>-5.1483232497254128E-7</v>
      </c>
      <c r="K121" s="45"/>
      <c r="L121" s="45"/>
      <c r="M121" s="45"/>
      <c r="O121" s="58"/>
      <c r="P121" s="62">
        <f t="shared" ref="P121:U126" si="8">B121*1</f>
        <v>1.2306040098851723E-6</v>
      </c>
      <c r="Q121" s="63">
        <f t="shared" si="8"/>
        <v>5.7937136772840744E-8</v>
      </c>
      <c r="R121" s="63">
        <f t="shared" si="8"/>
        <v>4.414181250124813E-8</v>
      </c>
      <c r="S121" s="63">
        <f t="shared" si="8"/>
        <v>9.7124378711932103E-8</v>
      </c>
      <c r="T121" s="63">
        <f t="shared" si="8"/>
        <v>-6.0303726953569643E-7</v>
      </c>
      <c r="U121" s="64">
        <f t="shared" si="8"/>
        <v>-5.1483232497254128E-7</v>
      </c>
    </row>
    <row r="122" spans="1:21" ht="15.75" x14ac:dyDescent="0.25">
      <c r="A122" s="59" t="s">
        <v>190</v>
      </c>
      <c r="B122" s="60">
        <f>data.in!B45</f>
        <v>-8.7888673250124824E-8</v>
      </c>
      <c r="C122" s="60">
        <f>data.in!C45</f>
        <v>1.8274987547878184E-6</v>
      </c>
      <c r="D122" s="60">
        <f>data.in!D45</f>
        <v>-5.5422531800299547E-6</v>
      </c>
      <c r="E122" s="60">
        <f>data.in!E45</f>
        <v>3.1554507267099355E-6</v>
      </c>
      <c r="F122" s="60">
        <f>data.in!F45</f>
        <v>1.0280700121817274E-8</v>
      </c>
      <c r="G122" s="61">
        <f>data.in!G45</f>
        <v>-7.8033333599600606E-8</v>
      </c>
      <c r="K122" s="45"/>
      <c r="L122" s="65" t="s">
        <v>305</v>
      </c>
      <c r="M122" s="45"/>
      <c r="O122" s="58"/>
      <c r="P122" s="66">
        <f t="shared" si="8"/>
        <v>-8.7888673250124824E-8</v>
      </c>
      <c r="Q122" s="63">
        <f t="shared" si="8"/>
        <v>1.8274987547878184E-6</v>
      </c>
      <c r="R122" s="63">
        <f t="shared" si="8"/>
        <v>-5.5422531800299547E-6</v>
      </c>
      <c r="S122" s="63">
        <f t="shared" si="8"/>
        <v>3.1554507267099355E-6</v>
      </c>
      <c r="T122" s="63">
        <f t="shared" si="8"/>
        <v>1.0280700121817274E-8</v>
      </c>
      <c r="U122" s="67">
        <f t="shared" si="8"/>
        <v>-7.8033333599600606E-8</v>
      </c>
    </row>
    <row r="123" spans="1:21" ht="15.75" x14ac:dyDescent="0.25">
      <c r="A123" s="59" t="s">
        <v>192</v>
      </c>
      <c r="B123" s="60">
        <f>data.in!B46</f>
        <v>3.8841651143285073E-5</v>
      </c>
      <c r="C123" s="60">
        <f>data.in!C46</f>
        <v>2.3090327988017972E-3</v>
      </c>
      <c r="D123" s="60">
        <f>data.in!D46</f>
        <v>2.1661358602096857E-2</v>
      </c>
      <c r="E123" s="60">
        <f>data.in!E46</f>
        <v>3.5016798362456315E-3</v>
      </c>
      <c r="F123" s="60">
        <f>data.in!F46</f>
        <v>-1.8357640579131301E-5</v>
      </c>
      <c r="G123" s="61">
        <f>data.in!G46</f>
        <v>5.2735114867698451E-5</v>
      </c>
      <c r="K123" s="68" t="s">
        <v>343</v>
      </c>
      <c r="L123" s="69" t="s">
        <v>344</v>
      </c>
      <c r="M123" s="70" t="s">
        <v>343</v>
      </c>
      <c r="O123" s="58"/>
      <c r="P123" s="66">
        <f t="shared" si="8"/>
        <v>3.8841651143285073E-5</v>
      </c>
      <c r="Q123" s="63">
        <f t="shared" si="8"/>
        <v>2.3090327988017972E-3</v>
      </c>
      <c r="R123" s="63">
        <f t="shared" si="8"/>
        <v>2.1661358602096857E-2</v>
      </c>
      <c r="S123" s="63">
        <f t="shared" si="8"/>
        <v>3.5016798362456315E-3</v>
      </c>
      <c r="T123" s="63">
        <f t="shared" si="8"/>
        <v>-1.8357640579131301E-5</v>
      </c>
      <c r="U123" s="67">
        <f t="shared" si="8"/>
        <v>5.2735114867698451E-5</v>
      </c>
    </row>
    <row r="124" spans="1:21" ht="15.75" x14ac:dyDescent="0.25">
      <c r="A124" s="59" t="s">
        <v>194</v>
      </c>
      <c r="B124" s="60">
        <f>data.in!B47</f>
        <v>-1.8911848385421866E-7</v>
      </c>
      <c r="C124" s="60">
        <f>data.in!C47</f>
        <v>1.828408889266101E-6</v>
      </c>
      <c r="D124" s="60">
        <f>data.in!D47</f>
        <v>-2.0629736523215181E-5</v>
      </c>
      <c r="E124" s="60">
        <f>data.in!E47</f>
        <v>3.3607333679480779E-6</v>
      </c>
      <c r="F124" s="60">
        <f>data.in!F47</f>
        <v>2.897084001997005E-8</v>
      </c>
      <c r="G124" s="61">
        <f>data.in!G47</f>
        <v>-1.0051677148277584E-7</v>
      </c>
      <c r="K124" s="45"/>
      <c r="L124" s="45"/>
      <c r="M124" s="45"/>
      <c r="O124" s="58"/>
      <c r="P124" s="66">
        <f t="shared" si="8"/>
        <v>-1.8911848385421866E-7</v>
      </c>
      <c r="Q124" s="63">
        <f t="shared" si="8"/>
        <v>1.828408889266101E-6</v>
      </c>
      <c r="R124" s="63">
        <f t="shared" si="8"/>
        <v>-2.0629736523215181E-5</v>
      </c>
      <c r="S124" s="63">
        <f t="shared" si="8"/>
        <v>3.3607333679480779E-6</v>
      </c>
      <c r="T124" s="63">
        <f t="shared" si="8"/>
        <v>2.897084001997005E-8</v>
      </c>
      <c r="U124" s="67">
        <f t="shared" si="8"/>
        <v>-1.0051677148277584E-7</v>
      </c>
    </row>
    <row r="125" spans="1:21" ht="15.75" x14ac:dyDescent="0.25">
      <c r="A125" s="59" t="s">
        <v>196</v>
      </c>
      <c r="B125" s="60">
        <f>data.in!B48</f>
        <v>-6.1203984597703455E-7</v>
      </c>
      <c r="C125" s="60">
        <f>data.in!C48</f>
        <v>1.4476276724912633E-8</v>
      </c>
      <c r="D125" s="60">
        <f>data.in!D48</f>
        <v>3.8190357343984027E-7</v>
      </c>
      <c r="E125" s="60">
        <f>data.in!E48</f>
        <v>1.8423262146779831E-8</v>
      </c>
      <c r="F125" s="60">
        <f>data.in!F48</f>
        <v>2.9967353019470797E-7</v>
      </c>
      <c r="G125" s="61">
        <f>data.in!G48</f>
        <v>2.5562213901148279E-7</v>
      </c>
      <c r="K125" s="45"/>
      <c r="L125" s="45"/>
      <c r="M125" s="45"/>
      <c r="O125" s="58"/>
      <c r="P125" s="66">
        <f t="shared" si="8"/>
        <v>-6.1203984597703455E-7</v>
      </c>
      <c r="Q125" s="63">
        <f t="shared" si="8"/>
        <v>1.4476276724912633E-8</v>
      </c>
      <c r="R125" s="63">
        <f t="shared" si="8"/>
        <v>3.8190357343984027E-7</v>
      </c>
      <c r="S125" s="63">
        <f t="shared" si="8"/>
        <v>1.8423262146779831E-8</v>
      </c>
      <c r="T125" s="63">
        <f t="shared" si="8"/>
        <v>2.9967353019470797E-7</v>
      </c>
      <c r="U125" s="67">
        <f t="shared" si="8"/>
        <v>2.5562213901148279E-7</v>
      </c>
    </row>
    <row r="126" spans="1:21" ht="15.75" x14ac:dyDescent="0.25">
      <c r="A126" s="71" t="s">
        <v>198</v>
      </c>
      <c r="B126" s="72">
        <f>data.in!B49</f>
        <v>4.8950500561158268E-8</v>
      </c>
      <c r="C126" s="72">
        <f>data.in!C49</f>
        <v>-1.1261277659910135E-7</v>
      </c>
      <c r="D126" s="72">
        <f>data.in!D49</f>
        <v>-6.9141338512231653E-8</v>
      </c>
      <c r="E126" s="72">
        <f>data.in!E49</f>
        <v>1.1597447193210186E-7</v>
      </c>
      <c r="F126" s="72">
        <f>data.in!F49</f>
        <v>-3.4011712952571149E-8</v>
      </c>
      <c r="G126" s="73">
        <f>data.in!G49</f>
        <v>8.8047704443335007E-10</v>
      </c>
      <c r="K126" s="45"/>
      <c r="L126" s="45"/>
      <c r="M126" s="45"/>
      <c r="O126" s="58"/>
      <c r="P126" s="74">
        <f t="shared" si="8"/>
        <v>4.8950500561158268E-8</v>
      </c>
      <c r="Q126" s="63">
        <f t="shared" si="8"/>
        <v>-1.1261277659910135E-7</v>
      </c>
      <c r="R126" s="63">
        <f t="shared" si="8"/>
        <v>-6.9141338512231653E-8</v>
      </c>
      <c r="S126" s="63">
        <f t="shared" si="8"/>
        <v>1.1597447193210186E-7</v>
      </c>
      <c r="T126" s="63">
        <f t="shared" si="8"/>
        <v>-3.4011712952571149E-8</v>
      </c>
      <c r="U126" s="75">
        <f t="shared" si="8"/>
        <v>8.8047704443335007E-10</v>
      </c>
    </row>
    <row r="128" spans="1:21" ht="17.850000000000001" customHeight="1" x14ac:dyDescent="0.25">
      <c r="A128" s="16" t="s">
        <v>341</v>
      </c>
      <c r="B128" s="16"/>
      <c r="C128" s="16"/>
      <c r="D128" s="16"/>
      <c r="E128" s="16"/>
      <c r="F128" s="16"/>
      <c r="G128" s="16"/>
      <c r="O128" s="16" t="s">
        <v>342</v>
      </c>
      <c r="P128" s="16"/>
      <c r="Q128" s="16"/>
      <c r="R128" s="16"/>
      <c r="S128" s="16"/>
      <c r="T128" s="16"/>
      <c r="U128" s="16"/>
    </row>
    <row r="129" spans="1:21" ht="15.75" x14ac:dyDescent="0.25">
      <c r="A129" s="17" t="s">
        <v>178</v>
      </c>
      <c r="B129" s="17"/>
      <c r="C129" s="17"/>
      <c r="E129" s="34">
        <v>2</v>
      </c>
      <c r="O129" s="17" t="s">
        <v>178</v>
      </c>
      <c r="P129" s="17"/>
      <c r="Q129" s="17"/>
      <c r="S129" s="34">
        <f>E129</f>
        <v>2</v>
      </c>
    </row>
    <row r="130" spans="1:21" ht="15.75" x14ac:dyDescent="0.25">
      <c r="A130" s="55"/>
      <c r="B130" s="56" t="s">
        <v>180</v>
      </c>
      <c r="C130" s="56" t="s">
        <v>181</v>
      </c>
      <c r="D130" s="56" t="s">
        <v>182</v>
      </c>
      <c r="E130" s="56" t="s">
        <v>183</v>
      </c>
      <c r="F130" s="56" t="s">
        <v>184</v>
      </c>
      <c r="G130" s="57" t="s">
        <v>185</v>
      </c>
      <c r="K130" s="45"/>
      <c r="L130" s="45"/>
      <c r="M130" s="45"/>
      <c r="O130" s="58"/>
      <c r="P130" s="58"/>
      <c r="Q130" s="58"/>
      <c r="R130" s="58"/>
      <c r="S130" s="58"/>
      <c r="T130" s="58"/>
      <c r="U130" s="58"/>
    </row>
    <row r="131" spans="1:21" ht="15.75" x14ac:dyDescent="0.25">
      <c r="A131" s="59" t="s">
        <v>188</v>
      </c>
      <c r="B131" s="60">
        <f>data.in!B57</f>
        <v>913.2676984523215</v>
      </c>
      <c r="C131" s="60">
        <f>data.in!C57</f>
        <v>-4.3505115926110831E-2</v>
      </c>
      <c r="D131" s="60">
        <f>data.in!D57</f>
        <v>-8.8050032551173232E-2</v>
      </c>
      <c r="E131" s="60">
        <f>data.in!E57</f>
        <v>-5.7139989715426859E-2</v>
      </c>
      <c r="F131" s="60">
        <f>data.in!F57</f>
        <v>-455.55384922616076</v>
      </c>
      <c r="G131" s="61">
        <f>data.in!G57</f>
        <v>-76.634492860708946</v>
      </c>
      <c r="K131" s="45"/>
      <c r="L131" s="45"/>
      <c r="M131" s="45"/>
      <c r="O131" s="58"/>
      <c r="P131" s="62">
        <f t="shared" ref="P131:U136" si="9">B131*1</f>
        <v>913.2676984523215</v>
      </c>
      <c r="Q131" s="63">
        <f t="shared" si="9"/>
        <v>-4.3505115926110831E-2</v>
      </c>
      <c r="R131" s="63">
        <f t="shared" si="9"/>
        <v>-8.8050032551173232E-2</v>
      </c>
      <c r="S131" s="63">
        <f t="shared" si="9"/>
        <v>-5.7139989715426859E-2</v>
      </c>
      <c r="T131" s="63">
        <f t="shared" si="9"/>
        <v>-455.55384922616076</v>
      </c>
      <c r="U131" s="64">
        <f t="shared" si="9"/>
        <v>-76.634492860708946</v>
      </c>
    </row>
    <row r="132" spans="1:21" ht="15.75" x14ac:dyDescent="0.25">
      <c r="A132" s="59" t="s">
        <v>190</v>
      </c>
      <c r="B132" s="60">
        <f>data.in!B58</f>
        <v>-4.4938582526210684E-2</v>
      </c>
      <c r="C132" s="60">
        <f>data.in!C58</f>
        <v>1632.9276984523217</v>
      </c>
      <c r="D132" s="60">
        <f>data.in!D58</f>
        <v>40.903276984523217</v>
      </c>
      <c r="E132" s="60">
        <f>data.in!E58</f>
        <v>2544.0553969046432</v>
      </c>
      <c r="F132" s="60">
        <f>data.in!F58</f>
        <v>2.6493431752371441E-2</v>
      </c>
      <c r="G132" s="61">
        <f>data.in!G58</f>
        <v>-0.36060309535696455</v>
      </c>
      <c r="K132" s="45"/>
      <c r="L132" s="65" t="s">
        <v>305</v>
      </c>
      <c r="M132" s="45"/>
      <c r="O132" s="58"/>
      <c r="P132" s="66">
        <f t="shared" si="9"/>
        <v>-4.4938582526210684E-2</v>
      </c>
      <c r="Q132" s="63">
        <f t="shared" si="9"/>
        <v>1632.9276984523217</v>
      </c>
      <c r="R132" s="63">
        <f t="shared" si="9"/>
        <v>40.903276984523217</v>
      </c>
      <c r="S132" s="63">
        <f t="shared" si="9"/>
        <v>2544.0553969046432</v>
      </c>
      <c r="T132" s="63">
        <f t="shared" si="9"/>
        <v>2.6493431752371441E-2</v>
      </c>
      <c r="U132" s="67">
        <f t="shared" si="9"/>
        <v>-0.36060309535696455</v>
      </c>
    </row>
    <row r="133" spans="1:21" ht="15.75" x14ac:dyDescent="0.25">
      <c r="A133" s="59" t="s">
        <v>192</v>
      </c>
      <c r="B133" s="60">
        <f>data.in!B59</f>
        <v>-8.1833961757363946E-2</v>
      </c>
      <c r="C133" s="60">
        <f>data.in!C59</f>
        <v>41.63115476784823</v>
      </c>
      <c r="D133" s="60">
        <f>data.in!D59</f>
        <v>698.50600798801804</v>
      </c>
      <c r="E133" s="60">
        <f>data.in!E59</f>
        <v>78.285093659510721</v>
      </c>
      <c r="F133" s="60">
        <f>data.in!F59</f>
        <v>7.3222222166749881E-2</v>
      </c>
      <c r="G133" s="61">
        <f>data.in!G59</f>
        <v>2.5220346080878683E-2</v>
      </c>
      <c r="K133" s="68" t="s">
        <v>343</v>
      </c>
      <c r="L133" s="69" t="s">
        <v>344</v>
      </c>
      <c r="M133" s="70" t="s">
        <v>343</v>
      </c>
      <c r="O133" s="58"/>
      <c r="P133" s="66">
        <f t="shared" si="9"/>
        <v>-8.1833961757363946E-2</v>
      </c>
      <c r="Q133" s="63">
        <f t="shared" si="9"/>
        <v>41.63115476784823</v>
      </c>
      <c r="R133" s="63">
        <f t="shared" si="9"/>
        <v>698.50600798801804</v>
      </c>
      <c r="S133" s="63">
        <f t="shared" si="9"/>
        <v>78.285093659510721</v>
      </c>
      <c r="T133" s="63">
        <f t="shared" si="9"/>
        <v>7.3222222166749881E-2</v>
      </c>
      <c r="U133" s="67">
        <f t="shared" si="9"/>
        <v>2.5220346080878683E-2</v>
      </c>
    </row>
    <row r="134" spans="1:21" ht="15.75" x14ac:dyDescent="0.25">
      <c r="A134" s="59" t="s">
        <v>194</v>
      </c>
      <c r="B134" s="60">
        <f>data.in!B60</f>
        <v>-6.4146727009485774E-2</v>
      </c>
      <c r="C134" s="60">
        <f>data.in!C60</f>
        <v>2543.755396904643</v>
      </c>
      <c r="D134" s="60">
        <f>data.in!D60</f>
        <v>77.260276984523216</v>
      </c>
      <c r="E134" s="60">
        <f>data.in!E60</f>
        <v>4862.755396904643</v>
      </c>
      <c r="F134" s="60">
        <f>data.in!F60</f>
        <v>2.1346751572641039E-2</v>
      </c>
      <c r="G134" s="61">
        <f>data.in!G60</f>
        <v>-0.56145539690464308</v>
      </c>
      <c r="K134" s="45"/>
      <c r="L134" s="45"/>
      <c r="M134" s="45"/>
      <c r="O134" s="58"/>
      <c r="P134" s="66">
        <f t="shared" si="9"/>
        <v>-6.4146727009485774E-2</v>
      </c>
      <c r="Q134" s="63">
        <f t="shared" si="9"/>
        <v>2543.755396904643</v>
      </c>
      <c r="R134" s="63">
        <f t="shared" si="9"/>
        <v>77.260276984523216</v>
      </c>
      <c r="S134" s="63">
        <f t="shared" si="9"/>
        <v>4862.755396904643</v>
      </c>
      <c r="T134" s="63">
        <f t="shared" si="9"/>
        <v>2.1346751572641039E-2</v>
      </c>
      <c r="U134" s="67">
        <f t="shared" si="9"/>
        <v>-0.56145539690464308</v>
      </c>
    </row>
    <row r="135" spans="1:21" ht="15.75" x14ac:dyDescent="0.25">
      <c r="A135" s="59" t="s">
        <v>196</v>
      </c>
      <c r="B135" s="60">
        <f>data.in!B61</f>
        <v>-455.51384922616074</v>
      </c>
      <c r="C135" s="60">
        <f>data.in!C61</f>
        <v>2.1828392910634049E-2</v>
      </c>
      <c r="D135" s="60">
        <f>data.in!D61</f>
        <v>7.8581028557164243E-2</v>
      </c>
      <c r="E135" s="60">
        <f>data.in!E61</f>
        <v>1.2119126210683973E-2</v>
      </c>
      <c r="F135" s="60">
        <f>data.in!F61</f>
        <v>227.26830953569646</v>
      </c>
      <c r="G135" s="61">
        <f>data.in!G61</f>
        <v>38.981384922616073</v>
      </c>
      <c r="K135" s="45"/>
      <c r="L135" s="45"/>
      <c r="M135" s="45"/>
      <c r="O135" s="58"/>
      <c r="P135" s="66">
        <f t="shared" si="9"/>
        <v>-455.51384922616074</v>
      </c>
      <c r="Q135" s="63">
        <f t="shared" si="9"/>
        <v>2.1828392910634049E-2</v>
      </c>
      <c r="R135" s="63">
        <f t="shared" si="9"/>
        <v>7.8581028557164243E-2</v>
      </c>
      <c r="S135" s="63">
        <f t="shared" si="9"/>
        <v>1.2119126210683973E-2</v>
      </c>
      <c r="T135" s="63">
        <f t="shared" si="9"/>
        <v>227.26830953569646</v>
      </c>
      <c r="U135" s="67">
        <f t="shared" si="9"/>
        <v>38.981384922616073</v>
      </c>
    </row>
    <row r="136" spans="1:21" ht="15.75" x14ac:dyDescent="0.25">
      <c r="A136" s="71" t="s">
        <v>198</v>
      </c>
      <c r="B136" s="72">
        <f>data.in!B62</f>
        <v>-75.625215876185734</v>
      </c>
      <c r="C136" s="72">
        <f>data.in!C62</f>
        <v>-0.36674676185721417</v>
      </c>
      <c r="D136" s="72">
        <f>data.in!D62</f>
        <v>5.1958169046430351E-2</v>
      </c>
      <c r="E136" s="72">
        <f>data.in!E62</f>
        <v>-0.5995559680479281</v>
      </c>
      <c r="F136" s="72">
        <f>data.in!F62</f>
        <v>38.447107938092856</v>
      </c>
      <c r="G136" s="73">
        <f>data.in!G62</f>
        <v>3551.7830953569642</v>
      </c>
      <c r="K136" s="45"/>
      <c r="L136" s="45"/>
      <c r="M136" s="45"/>
      <c r="O136" s="58"/>
      <c r="P136" s="74">
        <f t="shared" si="9"/>
        <v>-75.625215876185734</v>
      </c>
      <c r="Q136" s="63">
        <f t="shared" si="9"/>
        <v>-0.36674676185721417</v>
      </c>
      <c r="R136" s="63">
        <f t="shared" si="9"/>
        <v>5.1958169046430351E-2</v>
      </c>
      <c r="S136" s="63">
        <f t="shared" si="9"/>
        <v>-0.5995559680479281</v>
      </c>
      <c r="T136" s="63">
        <f t="shared" si="9"/>
        <v>38.447107938092856</v>
      </c>
      <c r="U136" s="75">
        <f t="shared" si="9"/>
        <v>3551.7830953569642</v>
      </c>
    </row>
    <row r="139" spans="1:21" ht="24.6" customHeight="1" x14ac:dyDescent="0.35">
      <c r="A139" s="5" t="s">
        <v>350</v>
      </c>
      <c r="B139" s="5"/>
      <c r="C139" s="5"/>
      <c r="D139" s="5"/>
      <c r="E139" s="5"/>
      <c r="F139" s="5"/>
      <c r="G139" s="5"/>
      <c r="H139" s="5"/>
      <c r="I139" s="5"/>
      <c r="J139" s="5"/>
    </row>
    <row r="140" spans="1:21" ht="58.15" customHeight="1" x14ac:dyDescent="0.25">
      <c r="A140" s="138" t="s">
        <v>351</v>
      </c>
      <c r="B140" s="138"/>
      <c r="C140" s="138"/>
      <c r="D140" s="138"/>
      <c r="E140" s="138"/>
      <c r="F140" s="138"/>
      <c r="G140" s="138"/>
      <c r="H140" s="138"/>
      <c r="I140" s="138"/>
      <c r="J140" s="138"/>
    </row>
    <row r="141" spans="1:21" ht="17.850000000000001" customHeight="1" x14ac:dyDescent="0.25">
      <c r="A141" s="16" t="s">
        <v>341</v>
      </c>
      <c r="B141" s="16"/>
      <c r="C141" s="16"/>
      <c r="D141" s="16"/>
      <c r="E141" s="16"/>
      <c r="F141" s="16"/>
      <c r="G141" s="16"/>
      <c r="O141" s="16" t="s">
        <v>342</v>
      </c>
      <c r="P141" s="16"/>
      <c r="Q141" s="16"/>
      <c r="R141" s="16"/>
      <c r="S141" s="16"/>
      <c r="T141" s="16"/>
      <c r="U141" s="16"/>
    </row>
    <row r="142" spans="1:21" ht="15.75" x14ac:dyDescent="0.25">
      <c r="A142" s="17" t="s">
        <v>178</v>
      </c>
      <c r="B142" s="17"/>
      <c r="C142" s="17"/>
      <c r="E142" s="34">
        <v>0</v>
      </c>
      <c r="O142" s="17" t="s">
        <v>178</v>
      </c>
      <c r="P142" s="17"/>
      <c r="Q142" s="17"/>
      <c r="S142" s="34">
        <f>E142</f>
        <v>0</v>
      </c>
    </row>
    <row r="143" spans="1:21" ht="15.75" x14ac:dyDescent="0.25">
      <c r="A143" s="55"/>
      <c r="B143" s="56" t="s">
        <v>180</v>
      </c>
      <c r="C143" s="56" t="s">
        <v>181</v>
      </c>
      <c r="D143" s="56" t="s">
        <v>182</v>
      </c>
      <c r="E143" s="56" t="s">
        <v>183</v>
      </c>
      <c r="F143" s="56" t="s">
        <v>184</v>
      </c>
      <c r="G143" s="57" t="s">
        <v>185</v>
      </c>
      <c r="K143" s="45"/>
      <c r="L143" s="45"/>
      <c r="M143" s="45"/>
      <c r="O143" s="58"/>
      <c r="P143" s="58"/>
      <c r="Q143" s="58"/>
      <c r="R143" s="58"/>
      <c r="S143" s="58"/>
      <c r="T143" s="58"/>
      <c r="U143" s="58"/>
    </row>
    <row r="144" spans="1:21" ht="15.75" x14ac:dyDescent="0.25">
      <c r="A144" s="59" t="s">
        <v>188</v>
      </c>
      <c r="B144" s="60">
        <f>data.in!B74</f>
        <v>0</v>
      </c>
      <c r="C144" s="60">
        <f>data.in!C74</f>
        <v>0</v>
      </c>
      <c r="D144" s="60">
        <f>data.in!D74</f>
        <v>0</v>
      </c>
      <c r="E144" s="60">
        <f>data.in!E74</f>
        <v>0</v>
      </c>
      <c r="F144" s="60">
        <f>data.in!F74</f>
        <v>0</v>
      </c>
      <c r="G144" s="61">
        <f>data.in!G74</f>
        <v>0</v>
      </c>
      <c r="K144" s="45"/>
      <c r="L144" s="45"/>
      <c r="M144" s="45"/>
      <c r="O144" s="58"/>
      <c r="P144" s="62">
        <f t="shared" ref="P144:U149" si="10">B144*1</f>
        <v>0</v>
      </c>
      <c r="Q144" s="63">
        <f t="shared" si="10"/>
        <v>0</v>
      </c>
      <c r="R144" s="63">
        <f t="shared" si="10"/>
        <v>0</v>
      </c>
      <c r="S144" s="63">
        <f t="shared" si="10"/>
        <v>0</v>
      </c>
      <c r="T144" s="63">
        <f t="shared" si="10"/>
        <v>0</v>
      </c>
      <c r="U144" s="64">
        <f t="shared" si="10"/>
        <v>0</v>
      </c>
    </row>
    <row r="145" spans="1:21" ht="15.75" x14ac:dyDescent="0.25">
      <c r="A145" s="59" t="s">
        <v>190</v>
      </c>
      <c r="B145" s="60">
        <f>data.in!B75</f>
        <v>0</v>
      </c>
      <c r="C145" s="60">
        <f>data.in!C75</f>
        <v>0</v>
      </c>
      <c r="D145" s="60">
        <f>data.in!D75</f>
        <v>0</v>
      </c>
      <c r="E145" s="60">
        <f>data.in!E75</f>
        <v>0</v>
      </c>
      <c r="F145" s="60">
        <f>data.in!F75</f>
        <v>0</v>
      </c>
      <c r="G145" s="61">
        <f>data.in!G75</f>
        <v>0</v>
      </c>
      <c r="K145" s="45"/>
      <c r="L145" s="65" t="s">
        <v>305</v>
      </c>
      <c r="M145" s="45"/>
      <c r="O145" s="58"/>
      <c r="P145" s="66">
        <f t="shared" si="10"/>
        <v>0</v>
      </c>
      <c r="Q145" s="63">
        <f t="shared" si="10"/>
        <v>0</v>
      </c>
      <c r="R145" s="63">
        <f t="shared" si="10"/>
        <v>0</v>
      </c>
      <c r="S145" s="63">
        <f t="shared" si="10"/>
        <v>0</v>
      </c>
      <c r="T145" s="63">
        <f t="shared" si="10"/>
        <v>0</v>
      </c>
      <c r="U145" s="67">
        <f t="shared" si="10"/>
        <v>0</v>
      </c>
    </row>
    <row r="146" spans="1:21" ht="15.75" x14ac:dyDescent="0.25">
      <c r="A146" s="59" t="s">
        <v>192</v>
      </c>
      <c r="B146" s="60">
        <f>data.in!B76</f>
        <v>0</v>
      </c>
      <c r="C146" s="60">
        <f>data.in!C76</f>
        <v>0</v>
      </c>
      <c r="D146" s="60">
        <f>data.in!D76</f>
        <v>0</v>
      </c>
      <c r="E146" s="60">
        <f>data.in!E76</f>
        <v>0</v>
      </c>
      <c r="F146" s="60">
        <f>data.in!F76</f>
        <v>0</v>
      </c>
      <c r="G146" s="61">
        <f>data.in!G76</f>
        <v>0</v>
      </c>
      <c r="K146" s="68" t="s">
        <v>343</v>
      </c>
      <c r="L146" s="69" t="s">
        <v>344</v>
      </c>
      <c r="M146" s="70" t="s">
        <v>343</v>
      </c>
      <c r="O146" s="58"/>
      <c r="P146" s="66">
        <f t="shared" si="10"/>
        <v>0</v>
      </c>
      <c r="Q146" s="63">
        <f t="shared" si="10"/>
        <v>0</v>
      </c>
      <c r="R146" s="63">
        <f t="shared" si="10"/>
        <v>0</v>
      </c>
      <c r="S146" s="63">
        <f t="shared" si="10"/>
        <v>0</v>
      </c>
      <c r="T146" s="63">
        <f t="shared" si="10"/>
        <v>0</v>
      </c>
      <c r="U146" s="67">
        <f t="shared" si="10"/>
        <v>0</v>
      </c>
    </row>
    <row r="147" spans="1:21" ht="15.75" x14ac:dyDescent="0.25">
      <c r="A147" s="59" t="s">
        <v>194</v>
      </c>
      <c r="B147" s="60">
        <f>data.in!B77</f>
        <v>0</v>
      </c>
      <c r="C147" s="60">
        <f>data.in!C77</f>
        <v>0</v>
      </c>
      <c r="D147" s="60">
        <f>data.in!D77</f>
        <v>0</v>
      </c>
      <c r="E147" s="60">
        <f>data.in!E77</f>
        <v>0</v>
      </c>
      <c r="F147" s="60">
        <f>data.in!F77</f>
        <v>0</v>
      </c>
      <c r="G147" s="61">
        <f>data.in!G77</f>
        <v>0</v>
      </c>
      <c r="K147" s="45"/>
      <c r="L147" s="45"/>
      <c r="M147" s="45"/>
      <c r="O147" s="58"/>
      <c r="P147" s="66">
        <f t="shared" si="10"/>
        <v>0</v>
      </c>
      <c r="Q147" s="63">
        <f t="shared" si="10"/>
        <v>0</v>
      </c>
      <c r="R147" s="63">
        <f t="shared" si="10"/>
        <v>0</v>
      </c>
      <c r="S147" s="63">
        <f t="shared" si="10"/>
        <v>0</v>
      </c>
      <c r="T147" s="63">
        <f t="shared" si="10"/>
        <v>0</v>
      </c>
      <c r="U147" s="67">
        <f t="shared" si="10"/>
        <v>0</v>
      </c>
    </row>
    <row r="148" spans="1:21" ht="15.75" x14ac:dyDescent="0.25">
      <c r="A148" s="59" t="s">
        <v>196</v>
      </c>
      <c r="B148" s="60">
        <f>data.in!B78</f>
        <v>0</v>
      </c>
      <c r="C148" s="60">
        <f>data.in!C78</f>
        <v>0</v>
      </c>
      <c r="D148" s="60">
        <f>data.in!D78</f>
        <v>0</v>
      </c>
      <c r="E148" s="60">
        <f>data.in!E78</f>
        <v>0</v>
      </c>
      <c r="F148" s="60">
        <f>data.in!F78</f>
        <v>0</v>
      </c>
      <c r="G148" s="61">
        <f>data.in!G78</f>
        <v>0</v>
      </c>
      <c r="K148" s="45"/>
      <c r="L148" s="45"/>
      <c r="M148" s="45"/>
      <c r="O148" s="58"/>
      <c r="P148" s="66">
        <f t="shared" si="10"/>
        <v>0</v>
      </c>
      <c r="Q148" s="63">
        <f t="shared" si="10"/>
        <v>0</v>
      </c>
      <c r="R148" s="63">
        <f t="shared" si="10"/>
        <v>0</v>
      </c>
      <c r="S148" s="63">
        <f t="shared" si="10"/>
        <v>0</v>
      </c>
      <c r="T148" s="63">
        <f t="shared" si="10"/>
        <v>0</v>
      </c>
      <c r="U148" s="67">
        <f t="shared" si="10"/>
        <v>0</v>
      </c>
    </row>
    <row r="149" spans="1:21" ht="15.75" x14ac:dyDescent="0.25">
      <c r="A149" s="71" t="s">
        <v>198</v>
      </c>
      <c r="B149" s="72">
        <f>data.in!B79</f>
        <v>0</v>
      </c>
      <c r="C149" s="72">
        <f>data.in!C79</f>
        <v>0</v>
      </c>
      <c r="D149" s="72">
        <f>data.in!D79</f>
        <v>0</v>
      </c>
      <c r="E149" s="72">
        <f>data.in!E79</f>
        <v>0</v>
      </c>
      <c r="F149" s="72">
        <f>data.in!F79</f>
        <v>0</v>
      </c>
      <c r="G149" s="73">
        <f>data.in!G79</f>
        <v>0</v>
      </c>
      <c r="K149" s="45"/>
      <c r="L149" s="45"/>
      <c r="M149" s="45"/>
      <c r="O149" s="58"/>
      <c r="P149" s="74">
        <f t="shared" si="10"/>
        <v>0</v>
      </c>
      <c r="Q149" s="63">
        <f t="shared" si="10"/>
        <v>0</v>
      </c>
      <c r="R149" s="63">
        <f t="shared" si="10"/>
        <v>0</v>
      </c>
      <c r="S149" s="63">
        <f t="shared" si="10"/>
        <v>0</v>
      </c>
      <c r="T149" s="63">
        <f t="shared" si="10"/>
        <v>0</v>
      </c>
      <c r="U149" s="75">
        <f t="shared" si="10"/>
        <v>0</v>
      </c>
    </row>
    <row r="151" spans="1:21" ht="17.850000000000001" customHeight="1" x14ac:dyDescent="0.25">
      <c r="A151" s="16" t="s">
        <v>341</v>
      </c>
      <c r="B151" s="16"/>
      <c r="C151" s="16"/>
      <c r="D151" s="16"/>
      <c r="E151" s="16"/>
      <c r="F151" s="16"/>
      <c r="G151" s="16"/>
      <c r="O151" s="16" t="s">
        <v>342</v>
      </c>
      <c r="P151" s="16"/>
      <c r="Q151" s="16"/>
      <c r="R151" s="16"/>
      <c r="S151" s="16"/>
      <c r="T151" s="16"/>
      <c r="U151" s="16"/>
    </row>
    <row r="152" spans="1:21" ht="15.75" x14ac:dyDescent="0.25">
      <c r="A152" s="17" t="s">
        <v>178</v>
      </c>
      <c r="B152" s="17"/>
      <c r="C152" s="17"/>
      <c r="E152" s="34">
        <v>1</v>
      </c>
      <c r="O152" s="17" t="s">
        <v>178</v>
      </c>
      <c r="P152" s="17"/>
      <c r="Q152" s="17"/>
      <c r="S152" s="34">
        <f>E152</f>
        <v>1</v>
      </c>
    </row>
    <row r="153" spans="1:21" ht="15.75" x14ac:dyDescent="0.25">
      <c r="A153" s="55"/>
      <c r="B153" s="56" t="s">
        <v>180</v>
      </c>
      <c r="C153" s="56" t="s">
        <v>181</v>
      </c>
      <c r="D153" s="56" t="s">
        <v>182</v>
      </c>
      <c r="E153" s="56" t="s">
        <v>183</v>
      </c>
      <c r="F153" s="56" t="s">
        <v>184</v>
      </c>
      <c r="G153" s="57" t="s">
        <v>185</v>
      </c>
      <c r="K153" s="45"/>
      <c r="L153" s="45"/>
      <c r="M153" s="45"/>
      <c r="O153" s="58"/>
      <c r="P153" s="58"/>
      <c r="Q153" s="58"/>
      <c r="R153" s="58"/>
      <c r="S153" s="58"/>
      <c r="T153" s="58"/>
      <c r="U153" s="58"/>
    </row>
    <row r="154" spans="1:21" ht="15.75" x14ac:dyDescent="0.25">
      <c r="A154" s="59" t="s">
        <v>188</v>
      </c>
      <c r="B154" s="60">
        <f>data.in!B87</f>
        <v>1.2306040098851723E-6</v>
      </c>
      <c r="C154" s="60">
        <f>data.in!C87</f>
        <v>5.7937136772840744E-8</v>
      </c>
      <c r="D154" s="60">
        <f>data.in!D87</f>
        <v>4.414181250124813E-8</v>
      </c>
      <c r="E154" s="60">
        <f>data.in!E87</f>
        <v>9.7124378711932103E-8</v>
      </c>
      <c r="F154" s="60">
        <f>data.in!F87</f>
        <v>-6.0303726953569643E-7</v>
      </c>
      <c r="G154" s="61">
        <f>data.in!G87</f>
        <v>-5.1483232497254128E-7</v>
      </c>
      <c r="K154" s="45"/>
      <c r="L154" s="45"/>
      <c r="M154" s="45"/>
      <c r="O154" s="58"/>
      <c r="P154" s="62">
        <f t="shared" ref="P154:U159" si="11">B154*1</f>
        <v>1.2306040098851723E-6</v>
      </c>
      <c r="Q154" s="63">
        <f t="shared" si="11"/>
        <v>5.7937136772840744E-8</v>
      </c>
      <c r="R154" s="63">
        <f t="shared" si="11"/>
        <v>4.414181250124813E-8</v>
      </c>
      <c r="S154" s="63">
        <f t="shared" si="11"/>
        <v>9.7124378711932103E-8</v>
      </c>
      <c r="T154" s="63">
        <f t="shared" si="11"/>
        <v>-6.0303726953569643E-7</v>
      </c>
      <c r="U154" s="64">
        <f t="shared" si="11"/>
        <v>-5.1483232497254128E-7</v>
      </c>
    </row>
    <row r="155" spans="1:21" ht="15.75" x14ac:dyDescent="0.25">
      <c r="A155" s="59" t="s">
        <v>190</v>
      </c>
      <c r="B155" s="60">
        <f>data.in!B88</f>
        <v>-8.7888673250124824E-8</v>
      </c>
      <c r="C155" s="60">
        <f>data.in!C88</f>
        <v>1.8274987547878184E-6</v>
      </c>
      <c r="D155" s="60">
        <f>data.in!D88</f>
        <v>-5.5422531800299547E-6</v>
      </c>
      <c r="E155" s="60">
        <f>data.in!E88</f>
        <v>3.1554507267099355E-6</v>
      </c>
      <c r="F155" s="60">
        <f>data.in!F88</f>
        <v>1.0280700121817274E-8</v>
      </c>
      <c r="G155" s="61">
        <f>data.in!G88</f>
        <v>-7.8033333599600606E-8</v>
      </c>
      <c r="K155" s="45"/>
      <c r="L155" s="65" t="s">
        <v>305</v>
      </c>
      <c r="M155" s="45"/>
      <c r="O155" s="58"/>
      <c r="P155" s="66">
        <f t="shared" si="11"/>
        <v>-8.7888673250124824E-8</v>
      </c>
      <c r="Q155" s="63">
        <f t="shared" si="11"/>
        <v>1.8274987547878184E-6</v>
      </c>
      <c r="R155" s="63">
        <f t="shared" si="11"/>
        <v>-5.5422531800299547E-6</v>
      </c>
      <c r="S155" s="63">
        <f t="shared" si="11"/>
        <v>3.1554507267099355E-6</v>
      </c>
      <c r="T155" s="63">
        <f t="shared" si="11"/>
        <v>1.0280700121817274E-8</v>
      </c>
      <c r="U155" s="67">
        <f t="shared" si="11"/>
        <v>-7.8033333599600606E-8</v>
      </c>
    </row>
    <row r="156" spans="1:21" ht="15.75" x14ac:dyDescent="0.25">
      <c r="A156" s="59" t="s">
        <v>192</v>
      </c>
      <c r="B156" s="60">
        <f>data.in!B89</f>
        <v>3.8841651143285073E-5</v>
      </c>
      <c r="C156" s="60">
        <f>data.in!C89</f>
        <v>2.3090327988017972E-3</v>
      </c>
      <c r="D156" s="60">
        <f>data.in!D89</f>
        <v>2.1661358602096857E-2</v>
      </c>
      <c r="E156" s="60">
        <f>data.in!E89</f>
        <v>3.5016798362456315E-3</v>
      </c>
      <c r="F156" s="60">
        <f>data.in!F89</f>
        <v>-1.8357640579131301E-5</v>
      </c>
      <c r="G156" s="61">
        <f>data.in!G89</f>
        <v>5.2735114867698451E-5</v>
      </c>
      <c r="K156" s="68" t="s">
        <v>343</v>
      </c>
      <c r="L156" s="69" t="s">
        <v>344</v>
      </c>
      <c r="M156" s="70" t="s">
        <v>343</v>
      </c>
      <c r="O156" s="58"/>
      <c r="P156" s="66">
        <f t="shared" si="11"/>
        <v>3.8841651143285073E-5</v>
      </c>
      <c r="Q156" s="63">
        <f t="shared" si="11"/>
        <v>2.3090327988017972E-3</v>
      </c>
      <c r="R156" s="63">
        <f t="shared" si="11"/>
        <v>2.1661358602096857E-2</v>
      </c>
      <c r="S156" s="63">
        <f t="shared" si="11"/>
        <v>3.5016798362456315E-3</v>
      </c>
      <c r="T156" s="63">
        <f t="shared" si="11"/>
        <v>-1.8357640579131301E-5</v>
      </c>
      <c r="U156" s="67">
        <f t="shared" si="11"/>
        <v>5.2735114867698451E-5</v>
      </c>
    </row>
    <row r="157" spans="1:21" ht="15.75" x14ac:dyDescent="0.25">
      <c r="A157" s="59" t="s">
        <v>194</v>
      </c>
      <c r="B157" s="60">
        <f>data.in!B90</f>
        <v>-1.8911848385421866E-7</v>
      </c>
      <c r="C157" s="60">
        <f>data.in!C90</f>
        <v>1.828408889266101E-6</v>
      </c>
      <c r="D157" s="60">
        <f>data.in!D90</f>
        <v>-2.0629736523215181E-5</v>
      </c>
      <c r="E157" s="60">
        <f>data.in!E90</f>
        <v>3.3607333679480779E-6</v>
      </c>
      <c r="F157" s="60">
        <f>data.in!F90</f>
        <v>2.897084001997005E-8</v>
      </c>
      <c r="G157" s="61">
        <f>data.in!G90</f>
        <v>-1.0051677148277584E-7</v>
      </c>
      <c r="K157" s="45"/>
      <c r="L157" s="45"/>
      <c r="M157" s="45"/>
      <c r="O157" s="58"/>
      <c r="P157" s="66">
        <f t="shared" si="11"/>
        <v>-1.8911848385421866E-7</v>
      </c>
      <c r="Q157" s="63">
        <f t="shared" si="11"/>
        <v>1.828408889266101E-6</v>
      </c>
      <c r="R157" s="63">
        <f t="shared" si="11"/>
        <v>-2.0629736523215181E-5</v>
      </c>
      <c r="S157" s="63">
        <f t="shared" si="11"/>
        <v>3.3607333679480779E-6</v>
      </c>
      <c r="T157" s="63">
        <f t="shared" si="11"/>
        <v>2.897084001997005E-8</v>
      </c>
      <c r="U157" s="67">
        <f t="shared" si="11"/>
        <v>-1.0051677148277584E-7</v>
      </c>
    </row>
    <row r="158" spans="1:21" ht="15.75" x14ac:dyDescent="0.25">
      <c r="A158" s="59" t="s">
        <v>196</v>
      </c>
      <c r="B158" s="60">
        <f>data.in!B91</f>
        <v>-6.1203984597703455E-7</v>
      </c>
      <c r="C158" s="60">
        <f>data.in!C91</f>
        <v>1.4476276724912633E-8</v>
      </c>
      <c r="D158" s="60">
        <f>data.in!D91</f>
        <v>3.8190357343984027E-7</v>
      </c>
      <c r="E158" s="60">
        <f>data.in!E91</f>
        <v>1.8423262146779831E-8</v>
      </c>
      <c r="F158" s="60">
        <f>data.in!F91</f>
        <v>2.9967353019470797E-7</v>
      </c>
      <c r="G158" s="61">
        <f>data.in!G91</f>
        <v>2.5562213901148279E-7</v>
      </c>
      <c r="K158" s="45"/>
      <c r="L158" s="45"/>
      <c r="M158" s="45"/>
      <c r="O158" s="58"/>
      <c r="P158" s="66">
        <f t="shared" si="11"/>
        <v>-6.1203984597703455E-7</v>
      </c>
      <c r="Q158" s="63">
        <f t="shared" si="11"/>
        <v>1.4476276724912633E-8</v>
      </c>
      <c r="R158" s="63">
        <f t="shared" si="11"/>
        <v>3.8190357343984027E-7</v>
      </c>
      <c r="S158" s="63">
        <f t="shared" si="11"/>
        <v>1.8423262146779831E-8</v>
      </c>
      <c r="T158" s="63">
        <f t="shared" si="11"/>
        <v>2.9967353019470797E-7</v>
      </c>
      <c r="U158" s="67">
        <f t="shared" si="11"/>
        <v>2.5562213901148279E-7</v>
      </c>
    </row>
    <row r="159" spans="1:21" ht="15.75" x14ac:dyDescent="0.25">
      <c r="A159" s="71" t="s">
        <v>198</v>
      </c>
      <c r="B159" s="72">
        <f>data.in!B92</f>
        <v>4.8950500561158268E-8</v>
      </c>
      <c r="C159" s="72">
        <f>data.in!C92</f>
        <v>-1.1261277659910135E-7</v>
      </c>
      <c r="D159" s="72">
        <f>data.in!D92</f>
        <v>-6.9141338512231653E-8</v>
      </c>
      <c r="E159" s="72">
        <f>data.in!E92</f>
        <v>1.1597447193210186E-7</v>
      </c>
      <c r="F159" s="72">
        <f>data.in!F92</f>
        <v>-3.4011712952571149E-8</v>
      </c>
      <c r="G159" s="73">
        <f>data.in!G92</f>
        <v>8.8047704443335007E-10</v>
      </c>
      <c r="K159" s="45"/>
      <c r="L159" s="45"/>
      <c r="M159" s="45"/>
      <c r="O159" s="58"/>
      <c r="P159" s="74">
        <f t="shared" si="11"/>
        <v>4.8950500561158268E-8</v>
      </c>
      <c r="Q159" s="63">
        <f t="shared" si="11"/>
        <v>-1.1261277659910135E-7</v>
      </c>
      <c r="R159" s="63">
        <f t="shared" si="11"/>
        <v>-6.9141338512231653E-8</v>
      </c>
      <c r="S159" s="63">
        <f t="shared" si="11"/>
        <v>1.1597447193210186E-7</v>
      </c>
      <c r="T159" s="63">
        <f t="shared" si="11"/>
        <v>-3.4011712952571149E-8</v>
      </c>
      <c r="U159" s="75">
        <f t="shared" si="11"/>
        <v>8.8047704443335007E-10</v>
      </c>
    </row>
    <row r="161" spans="1:21" ht="17.850000000000001" customHeight="1" x14ac:dyDescent="0.25">
      <c r="A161" s="16" t="s">
        <v>341</v>
      </c>
      <c r="B161" s="16"/>
      <c r="C161" s="16"/>
      <c r="D161" s="16"/>
      <c r="E161" s="16"/>
      <c r="F161" s="16"/>
      <c r="G161" s="16"/>
      <c r="O161" s="16" t="s">
        <v>342</v>
      </c>
      <c r="P161" s="16"/>
      <c r="Q161" s="16"/>
      <c r="R161" s="16"/>
      <c r="S161" s="16"/>
      <c r="T161" s="16"/>
      <c r="U161" s="16"/>
    </row>
    <row r="162" spans="1:21" ht="15.75" x14ac:dyDescent="0.25">
      <c r="A162" s="17" t="s">
        <v>178</v>
      </c>
      <c r="B162" s="17"/>
      <c r="C162" s="17"/>
      <c r="E162" s="34">
        <v>2</v>
      </c>
      <c r="O162" s="17" t="s">
        <v>178</v>
      </c>
      <c r="P162" s="17"/>
      <c r="Q162" s="17"/>
      <c r="S162" s="34">
        <f>E162</f>
        <v>2</v>
      </c>
    </row>
    <row r="163" spans="1:21" ht="15.75" x14ac:dyDescent="0.25">
      <c r="A163" s="55"/>
      <c r="B163" s="56" t="s">
        <v>180</v>
      </c>
      <c r="C163" s="56" t="s">
        <v>181</v>
      </c>
      <c r="D163" s="56" t="s">
        <v>182</v>
      </c>
      <c r="E163" s="56" t="s">
        <v>183</v>
      </c>
      <c r="F163" s="56" t="s">
        <v>184</v>
      </c>
      <c r="G163" s="57" t="s">
        <v>185</v>
      </c>
      <c r="K163" s="45"/>
      <c r="L163" s="45"/>
      <c r="M163" s="45"/>
      <c r="O163" s="58"/>
      <c r="P163" s="58"/>
      <c r="Q163" s="58"/>
      <c r="R163" s="58"/>
      <c r="S163" s="58"/>
      <c r="T163" s="58"/>
      <c r="U163" s="58"/>
    </row>
    <row r="164" spans="1:21" ht="15.75" x14ac:dyDescent="0.25">
      <c r="A164" s="59" t="s">
        <v>188</v>
      </c>
      <c r="B164" s="60">
        <f>data.in!B100</f>
        <v>913.2676984523215</v>
      </c>
      <c r="C164" s="60">
        <f>data.in!C100</f>
        <v>-4.3505115926110831E-2</v>
      </c>
      <c r="D164" s="60">
        <f>data.in!D100</f>
        <v>-8.8050032551173232E-2</v>
      </c>
      <c r="E164" s="60">
        <f>data.in!E100</f>
        <v>-5.7139989715426859E-2</v>
      </c>
      <c r="F164" s="60">
        <f>data.in!F100</f>
        <v>-455.55384922616076</v>
      </c>
      <c r="G164" s="61">
        <f>data.in!G100</f>
        <v>-76.634492860708946</v>
      </c>
      <c r="K164" s="45"/>
      <c r="L164" s="45"/>
      <c r="M164" s="45"/>
      <c r="O164" s="58"/>
      <c r="P164" s="62">
        <f t="shared" ref="P164:U169" si="12">B164*1</f>
        <v>913.2676984523215</v>
      </c>
      <c r="Q164" s="63">
        <f t="shared" si="12"/>
        <v>-4.3505115926110831E-2</v>
      </c>
      <c r="R164" s="63">
        <f t="shared" si="12"/>
        <v>-8.8050032551173232E-2</v>
      </c>
      <c r="S164" s="63">
        <f t="shared" si="12"/>
        <v>-5.7139989715426859E-2</v>
      </c>
      <c r="T164" s="63">
        <f t="shared" si="12"/>
        <v>-455.55384922616076</v>
      </c>
      <c r="U164" s="64">
        <f t="shared" si="12"/>
        <v>-76.634492860708946</v>
      </c>
    </row>
    <row r="165" spans="1:21" ht="15.75" x14ac:dyDescent="0.25">
      <c r="A165" s="59" t="s">
        <v>190</v>
      </c>
      <c r="B165" s="60">
        <f>data.in!B101</f>
        <v>-4.4938582526210684E-2</v>
      </c>
      <c r="C165" s="60">
        <f>data.in!C101</f>
        <v>1632.9276984523217</v>
      </c>
      <c r="D165" s="60">
        <f>data.in!D101</f>
        <v>40.903276984523217</v>
      </c>
      <c r="E165" s="60">
        <f>data.in!E101</f>
        <v>2544.0553969046432</v>
      </c>
      <c r="F165" s="60">
        <f>data.in!F101</f>
        <v>2.6493431752371441E-2</v>
      </c>
      <c r="G165" s="61">
        <f>data.in!G101</f>
        <v>-0.36060309535696455</v>
      </c>
      <c r="K165" s="45"/>
      <c r="L165" s="65" t="s">
        <v>305</v>
      </c>
      <c r="M165" s="45"/>
      <c r="O165" s="58"/>
      <c r="P165" s="66">
        <f t="shared" si="12"/>
        <v>-4.4938582526210684E-2</v>
      </c>
      <c r="Q165" s="63">
        <f t="shared" si="12"/>
        <v>1632.9276984523217</v>
      </c>
      <c r="R165" s="63">
        <f t="shared" si="12"/>
        <v>40.903276984523217</v>
      </c>
      <c r="S165" s="63">
        <f t="shared" si="12"/>
        <v>2544.0553969046432</v>
      </c>
      <c r="T165" s="63">
        <f t="shared" si="12"/>
        <v>2.6493431752371441E-2</v>
      </c>
      <c r="U165" s="67">
        <f t="shared" si="12"/>
        <v>-0.36060309535696455</v>
      </c>
    </row>
    <row r="166" spans="1:21" ht="15.75" x14ac:dyDescent="0.25">
      <c r="A166" s="59" t="s">
        <v>192</v>
      </c>
      <c r="B166" s="60">
        <f>data.in!B102</f>
        <v>-8.1833961757363946E-2</v>
      </c>
      <c r="C166" s="60">
        <f>data.in!C102</f>
        <v>41.63115476784823</v>
      </c>
      <c r="D166" s="60">
        <f>data.in!D102</f>
        <v>698.50600798801804</v>
      </c>
      <c r="E166" s="60">
        <f>data.in!E102</f>
        <v>78.285093659510721</v>
      </c>
      <c r="F166" s="60">
        <f>data.in!F102</f>
        <v>7.3222222166749881E-2</v>
      </c>
      <c r="G166" s="61">
        <f>data.in!G102</f>
        <v>2.5220346080878683E-2</v>
      </c>
      <c r="K166" s="68" t="s">
        <v>343</v>
      </c>
      <c r="L166" s="69" t="s">
        <v>344</v>
      </c>
      <c r="M166" s="70" t="s">
        <v>343</v>
      </c>
      <c r="O166" s="58"/>
      <c r="P166" s="66">
        <f t="shared" si="12"/>
        <v>-8.1833961757363946E-2</v>
      </c>
      <c r="Q166" s="63">
        <f t="shared" si="12"/>
        <v>41.63115476784823</v>
      </c>
      <c r="R166" s="63">
        <f t="shared" si="12"/>
        <v>698.50600798801804</v>
      </c>
      <c r="S166" s="63">
        <f t="shared" si="12"/>
        <v>78.285093659510721</v>
      </c>
      <c r="T166" s="63">
        <f t="shared" si="12"/>
        <v>7.3222222166749881E-2</v>
      </c>
      <c r="U166" s="67">
        <f t="shared" si="12"/>
        <v>2.5220346080878683E-2</v>
      </c>
    </row>
    <row r="167" spans="1:21" ht="15.75" x14ac:dyDescent="0.25">
      <c r="A167" s="59" t="s">
        <v>194</v>
      </c>
      <c r="B167" s="60">
        <f>data.in!B103</f>
        <v>-6.4146727009485774E-2</v>
      </c>
      <c r="C167" s="60">
        <f>data.in!C103</f>
        <v>2543.755396904643</v>
      </c>
      <c r="D167" s="60">
        <f>data.in!D103</f>
        <v>77.260276984523216</v>
      </c>
      <c r="E167" s="60">
        <f>data.in!E103</f>
        <v>4862.755396904643</v>
      </c>
      <c r="F167" s="60">
        <f>data.in!F103</f>
        <v>2.1346751572641039E-2</v>
      </c>
      <c r="G167" s="61">
        <f>data.in!G103</f>
        <v>-0.56145539690464308</v>
      </c>
      <c r="K167" s="45"/>
      <c r="L167" s="45"/>
      <c r="M167" s="45"/>
      <c r="O167" s="58"/>
      <c r="P167" s="66">
        <f t="shared" si="12"/>
        <v>-6.4146727009485774E-2</v>
      </c>
      <c r="Q167" s="63">
        <f t="shared" si="12"/>
        <v>2543.755396904643</v>
      </c>
      <c r="R167" s="63">
        <f t="shared" si="12"/>
        <v>77.260276984523216</v>
      </c>
      <c r="S167" s="63">
        <f t="shared" si="12"/>
        <v>4862.755396904643</v>
      </c>
      <c r="T167" s="63">
        <f t="shared" si="12"/>
        <v>2.1346751572641039E-2</v>
      </c>
      <c r="U167" s="67">
        <f t="shared" si="12"/>
        <v>-0.56145539690464308</v>
      </c>
    </row>
    <row r="168" spans="1:21" ht="15.75" x14ac:dyDescent="0.25">
      <c r="A168" s="59" t="s">
        <v>196</v>
      </c>
      <c r="B168" s="60">
        <f>data.in!B104</f>
        <v>-455.51384922616074</v>
      </c>
      <c r="C168" s="60">
        <f>data.in!C104</f>
        <v>2.1828392910634049E-2</v>
      </c>
      <c r="D168" s="60">
        <f>data.in!D104</f>
        <v>7.8581028557164243E-2</v>
      </c>
      <c r="E168" s="60">
        <f>data.in!E104</f>
        <v>1.2119126210683973E-2</v>
      </c>
      <c r="F168" s="60">
        <f>data.in!F104</f>
        <v>227.26830953569646</v>
      </c>
      <c r="G168" s="61">
        <f>data.in!G104</f>
        <v>38.981384922616073</v>
      </c>
      <c r="K168" s="45"/>
      <c r="L168" s="45"/>
      <c r="M168" s="45"/>
      <c r="O168" s="58"/>
      <c r="P168" s="66">
        <f t="shared" si="12"/>
        <v>-455.51384922616074</v>
      </c>
      <c r="Q168" s="63">
        <f t="shared" si="12"/>
        <v>2.1828392910634049E-2</v>
      </c>
      <c r="R168" s="63">
        <f t="shared" si="12"/>
        <v>7.8581028557164243E-2</v>
      </c>
      <c r="S168" s="63">
        <f t="shared" si="12"/>
        <v>1.2119126210683973E-2</v>
      </c>
      <c r="T168" s="63">
        <f t="shared" si="12"/>
        <v>227.26830953569646</v>
      </c>
      <c r="U168" s="67">
        <f t="shared" si="12"/>
        <v>38.981384922616073</v>
      </c>
    </row>
    <row r="169" spans="1:21" ht="15.75" x14ac:dyDescent="0.25">
      <c r="A169" s="71" t="s">
        <v>198</v>
      </c>
      <c r="B169" s="72">
        <f>data.in!B105</f>
        <v>-75.625215876185734</v>
      </c>
      <c r="C169" s="72">
        <f>data.in!C105</f>
        <v>-0.36674676185721417</v>
      </c>
      <c r="D169" s="72">
        <f>data.in!D105</f>
        <v>5.1958169046430351E-2</v>
      </c>
      <c r="E169" s="72">
        <f>data.in!E105</f>
        <v>-0.5995559680479281</v>
      </c>
      <c r="F169" s="72">
        <f>data.in!F105</f>
        <v>38.447107938092856</v>
      </c>
      <c r="G169" s="73">
        <f>data.in!G105</f>
        <v>3551.7830953569642</v>
      </c>
      <c r="K169" s="45"/>
      <c r="L169" s="45"/>
      <c r="M169" s="45"/>
      <c r="O169" s="58"/>
      <c r="P169" s="74">
        <f t="shared" si="12"/>
        <v>-75.625215876185734</v>
      </c>
      <c r="Q169" s="63">
        <f t="shared" si="12"/>
        <v>-0.36674676185721417</v>
      </c>
      <c r="R169" s="63">
        <f t="shared" si="12"/>
        <v>5.1958169046430351E-2</v>
      </c>
      <c r="S169" s="63">
        <f t="shared" si="12"/>
        <v>-0.5995559680479281</v>
      </c>
      <c r="T169" s="63">
        <f t="shared" si="12"/>
        <v>38.447107938092856</v>
      </c>
      <c r="U169" s="75">
        <f t="shared" si="12"/>
        <v>3551.7830953569642</v>
      </c>
    </row>
    <row r="172" spans="1:21" ht="24.6" customHeight="1" x14ac:dyDescent="0.35">
      <c r="A172" s="5" t="s">
        <v>141</v>
      </c>
      <c r="B172" s="5"/>
      <c r="C172" s="5"/>
      <c r="D172" s="5"/>
      <c r="E172" s="5"/>
      <c r="F172" s="5"/>
      <c r="G172" s="5"/>
      <c r="H172" s="5"/>
      <c r="I172" s="5"/>
      <c r="J172" s="5"/>
    </row>
    <row r="173" spans="1:21" ht="44.1" customHeight="1" x14ac:dyDescent="0.25">
      <c r="A173" s="138" t="s">
        <v>352</v>
      </c>
      <c r="B173" s="138"/>
      <c r="C173" s="138"/>
      <c r="D173" s="138"/>
      <c r="E173" s="138"/>
      <c r="F173" s="138"/>
      <c r="G173" s="138"/>
      <c r="H173" s="138"/>
      <c r="I173" s="138"/>
      <c r="J173" s="138"/>
    </row>
    <row r="174" spans="1:21" ht="15.75" x14ac:dyDescent="0.25"/>
    <row r="175" spans="1:21" ht="17.850000000000001" customHeight="1" x14ac:dyDescent="0.25">
      <c r="A175" s="16" t="s">
        <v>341</v>
      </c>
      <c r="B175" s="16"/>
      <c r="C175" s="16"/>
      <c r="D175" s="16"/>
      <c r="E175" s="16"/>
      <c r="F175" s="16"/>
      <c r="G175" s="16"/>
      <c r="O175" s="16" t="s">
        <v>342</v>
      </c>
      <c r="P175" s="16"/>
      <c r="Q175" s="16"/>
      <c r="R175" s="16"/>
      <c r="S175" s="16"/>
      <c r="T175" s="16"/>
      <c r="U175" s="16"/>
    </row>
    <row r="176" spans="1:21" ht="15.75" x14ac:dyDescent="0.25">
      <c r="A176" s="55"/>
      <c r="B176" s="56" t="s">
        <v>353</v>
      </c>
      <c r="O176" s="58"/>
      <c r="P176" s="58"/>
    </row>
    <row r="177" spans="1:21" ht="15.75" x14ac:dyDescent="0.25">
      <c r="A177" s="59" t="s">
        <v>188</v>
      </c>
      <c r="B177" s="76" t="str">
        <f>forces.in!J18</f>
        <v>6+5i</v>
      </c>
      <c r="K177" s="45"/>
      <c r="L177" s="45"/>
      <c r="M177" s="45"/>
      <c r="O177" s="58"/>
      <c r="P177" s="77" t="str">
        <f t="shared" ref="P177:P182" si="13">IMPRODUCT(B177,1)</f>
        <v>6+5i</v>
      </c>
    </row>
    <row r="178" spans="1:21" ht="15.75" x14ac:dyDescent="0.25">
      <c r="A178" s="59" t="s">
        <v>190</v>
      </c>
      <c r="B178" s="76" t="str">
        <f>forces.in!J19</f>
        <v>8.2+23i</v>
      </c>
      <c r="K178" s="45"/>
      <c r="L178" s="45"/>
      <c r="M178" s="45"/>
      <c r="O178" s="58"/>
      <c r="P178" s="78" t="str">
        <f t="shared" si="13"/>
        <v>8.2+23i</v>
      </c>
    </row>
    <row r="179" spans="1:21" ht="15.75" x14ac:dyDescent="0.25">
      <c r="A179" s="59" t="s">
        <v>192</v>
      </c>
      <c r="B179" s="76" t="str">
        <f>forces.in!J20</f>
        <v>56.2-5i</v>
      </c>
      <c r="K179" s="45"/>
      <c r="L179" s="65" t="s">
        <v>305</v>
      </c>
      <c r="M179" s="45"/>
      <c r="O179" s="58"/>
      <c r="P179" s="78" t="str">
        <f t="shared" si="13"/>
        <v>56.2-5i</v>
      </c>
    </row>
    <row r="180" spans="1:21" ht="15.75" x14ac:dyDescent="0.25">
      <c r="A180" s="59" t="s">
        <v>194</v>
      </c>
      <c r="B180" s="76" t="str">
        <f>forces.in!J21</f>
        <v>2-53i</v>
      </c>
      <c r="K180" s="68" t="s">
        <v>343</v>
      </c>
      <c r="L180" s="69" t="s">
        <v>344</v>
      </c>
      <c r="M180" s="70" t="s">
        <v>343</v>
      </c>
      <c r="O180" s="58"/>
      <c r="P180" s="78" t="str">
        <f t="shared" si="13"/>
        <v>2-53i</v>
      </c>
    </row>
    <row r="181" spans="1:21" ht="15.75" x14ac:dyDescent="0.25">
      <c r="A181" s="59" t="s">
        <v>196</v>
      </c>
      <c r="B181" s="76" t="str">
        <f>forces.in!J22</f>
        <v>6200+1300i</v>
      </c>
      <c r="K181" s="45"/>
      <c r="L181" s="45"/>
      <c r="M181" s="45"/>
      <c r="O181" s="58"/>
      <c r="P181" s="78" t="str">
        <f t="shared" si="13"/>
        <v>6200+1300i</v>
      </c>
    </row>
    <row r="182" spans="1:21" ht="15.75" x14ac:dyDescent="0.25">
      <c r="A182" s="71" t="s">
        <v>198</v>
      </c>
      <c r="B182" s="76" t="str">
        <f>forces.in!J23</f>
        <v>5300-23300i</v>
      </c>
      <c r="K182" s="45"/>
      <c r="L182" s="45"/>
      <c r="M182" s="45"/>
      <c r="O182" s="58"/>
      <c r="P182" s="79" t="str">
        <f t="shared" si="13"/>
        <v>5300-23300i</v>
      </c>
    </row>
    <row r="183" spans="1:21" ht="15.75" x14ac:dyDescent="0.25">
      <c r="K183" s="45"/>
      <c r="L183" s="45"/>
      <c r="M183" s="45"/>
    </row>
    <row r="185" spans="1:21" ht="24.6" customHeight="1" thickBot="1" x14ac:dyDescent="0.4">
      <c r="A185" s="5" t="s">
        <v>354</v>
      </c>
      <c r="B185" s="5"/>
      <c r="C185" s="5"/>
      <c r="D185" s="5"/>
      <c r="E185" s="5"/>
      <c r="F185" s="5"/>
      <c r="G185" s="5"/>
      <c r="H185" s="5"/>
      <c r="I185" s="5"/>
      <c r="J185" s="5"/>
    </row>
    <row r="186" spans="1:21" ht="44.1" customHeight="1" thickTop="1" x14ac:dyDescent="0.25">
      <c r="A186" s="138" t="s">
        <v>352</v>
      </c>
      <c r="B186" s="138"/>
      <c r="C186" s="138"/>
      <c r="D186" s="138"/>
      <c r="E186" s="138"/>
      <c r="F186" s="138"/>
      <c r="G186" s="138"/>
      <c r="H186" s="138"/>
      <c r="I186" s="138"/>
      <c r="J186" s="138"/>
    </row>
    <row r="187" spans="1:21" ht="15.75" x14ac:dyDescent="0.25"/>
    <row r="188" spans="1:21" ht="17.850000000000001" customHeight="1" x14ac:dyDescent="0.25">
      <c r="A188" s="16" t="s">
        <v>341</v>
      </c>
      <c r="B188" s="16"/>
      <c r="C188" s="16"/>
      <c r="D188" s="16"/>
      <c r="E188" s="16"/>
      <c r="F188" s="16"/>
      <c r="G188" s="16"/>
      <c r="O188" s="16" t="s">
        <v>342</v>
      </c>
      <c r="P188" s="16"/>
      <c r="Q188" s="16"/>
      <c r="R188" s="16"/>
      <c r="S188" s="16"/>
      <c r="T188" s="16"/>
      <c r="U188" s="16"/>
    </row>
    <row r="189" spans="1:21" ht="15.75" x14ac:dyDescent="0.25">
      <c r="A189" s="55"/>
      <c r="B189" s="56" t="s">
        <v>353</v>
      </c>
      <c r="O189" s="58"/>
      <c r="P189" s="58"/>
    </row>
    <row r="190" spans="1:21" ht="15.75" x14ac:dyDescent="0.25">
      <c r="A190" s="59" t="s">
        <v>188</v>
      </c>
      <c r="B190" s="76" t="str">
        <f>data.in!D136</f>
        <v>0.00387439302323404+8.2432558897295i</v>
      </c>
      <c r="K190" s="45"/>
      <c r="L190" s="45"/>
      <c r="M190" s="45"/>
      <c r="O190" s="58"/>
      <c r="P190" s="77" t="str">
        <f t="shared" ref="P190:P195" si="14">IMPRODUCT(B190,1)</f>
        <v>0.00387439302323404+8.2432558897295i</v>
      </c>
    </row>
    <row r="191" spans="1:21" ht="15.75" x14ac:dyDescent="0.25">
      <c r="A191" s="59" t="s">
        <v>190</v>
      </c>
      <c r="B191" s="76" t="str">
        <f>data.in!D137</f>
        <v>0.000118897387884333+589.404412470422i</v>
      </c>
      <c r="K191" s="45"/>
      <c r="L191" s="45"/>
      <c r="M191" s="45"/>
      <c r="O191" s="58"/>
      <c r="P191" s="78" t="str">
        <f t="shared" si="14"/>
        <v>0.000118897387884333+589.404412470422i</v>
      </c>
    </row>
    <row r="192" spans="1:21" ht="15.75" x14ac:dyDescent="0.25">
      <c r="A192" s="59" t="s">
        <v>192</v>
      </c>
      <c r="B192" s="76" t="str">
        <f>data.in!D138</f>
        <v>11376.7440966769-63.5126154322011i</v>
      </c>
      <c r="K192" s="45"/>
      <c r="L192" s="65" t="s">
        <v>305</v>
      </c>
      <c r="M192" s="45"/>
      <c r="O192" s="58"/>
      <c r="P192" s="78" t="str">
        <f t="shared" si="14"/>
        <v>11376.7440966769-63.5126154322011i</v>
      </c>
    </row>
    <row r="193" spans="1:21" ht="15.75" x14ac:dyDescent="0.25">
      <c r="A193" s="59" t="s">
        <v>194</v>
      </c>
      <c r="B193" s="76" t="str">
        <f>data.in!D139</f>
        <v>52027.3890830443</v>
      </c>
      <c r="K193" s="68" t="s">
        <v>343</v>
      </c>
      <c r="L193" s="69" t="s">
        <v>344</v>
      </c>
      <c r="M193" s="70" t="s">
        <v>343</v>
      </c>
      <c r="O193" s="58"/>
      <c r="P193" s="78" t="str">
        <f t="shared" si="14"/>
        <v>52027.3890830443</v>
      </c>
    </row>
    <row r="194" spans="1:21" ht="15.75" x14ac:dyDescent="0.25">
      <c r="A194" s="59" t="s">
        <v>196</v>
      </c>
      <c r="B194" s="76" t="str">
        <f>data.in!D140</f>
        <v>-38.2898221218425+0.10615277584585i</v>
      </c>
      <c r="K194" s="45"/>
      <c r="L194" s="45"/>
      <c r="M194" s="45"/>
      <c r="O194" s="58"/>
      <c r="P194" s="78" t="str">
        <f t="shared" si="14"/>
        <v>-38.2898221218425+0.10615277584585i</v>
      </c>
    </row>
    <row r="195" spans="1:21" ht="15.75" x14ac:dyDescent="0.25">
      <c r="A195" s="71" t="s">
        <v>198</v>
      </c>
      <c r="B195" s="76" t="str">
        <f>data.in!D141</f>
        <v>1.01106934390178-292.808914797704i</v>
      </c>
      <c r="K195" s="45"/>
      <c r="L195" s="45"/>
      <c r="M195" s="45"/>
      <c r="O195" s="58"/>
      <c r="P195" s="79" t="str">
        <f t="shared" si="14"/>
        <v>1.01106934390178-292.808914797704i</v>
      </c>
    </row>
    <row r="196" spans="1:21" ht="15.75" x14ac:dyDescent="0.25">
      <c r="K196" s="45"/>
      <c r="L196" s="45"/>
      <c r="M196" s="45"/>
    </row>
    <row r="201" spans="1:21" ht="29.85" customHeight="1" x14ac:dyDescent="0.4">
      <c r="A201" s="7" t="s">
        <v>355</v>
      </c>
      <c r="B201" s="7"/>
      <c r="C201" s="7"/>
      <c r="D201" s="7"/>
      <c r="E201" s="7"/>
      <c r="F201" s="7"/>
      <c r="G201" s="7"/>
      <c r="H201" s="7"/>
      <c r="I201" s="7"/>
      <c r="J201" s="7"/>
    </row>
    <row r="202" spans="1:21" ht="15.95" customHeight="1" x14ac:dyDescent="0.25">
      <c r="A202" s="6" t="s">
        <v>338</v>
      </c>
      <c r="B202" s="6"/>
      <c r="C202" s="6"/>
      <c r="D202" s="6"/>
      <c r="E202" s="6"/>
      <c r="F202" s="6"/>
      <c r="G202" s="6"/>
      <c r="H202" s="6"/>
      <c r="I202" s="6"/>
      <c r="J202" s="6"/>
    </row>
    <row r="204" spans="1:21" ht="24.2" customHeight="1" thickBot="1" x14ac:dyDescent="0.4">
      <c r="A204" s="5" t="s">
        <v>339</v>
      </c>
      <c r="B204" s="5"/>
      <c r="C204" s="5"/>
      <c r="D204" s="5"/>
      <c r="E204" s="5"/>
      <c r="F204" s="5"/>
      <c r="G204" s="5"/>
      <c r="H204" s="5"/>
      <c r="I204" s="5"/>
      <c r="J204" s="5"/>
    </row>
    <row r="205" spans="1:21" ht="29.85" customHeight="1" thickTop="1" x14ac:dyDescent="0.25">
      <c r="A205" s="138" t="s">
        <v>340</v>
      </c>
      <c r="B205" s="138"/>
      <c r="C205" s="138"/>
      <c r="D205" s="138"/>
      <c r="E205" s="138"/>
      <c r="F205" s="138"/>
      <c r="G205" s="138"/>
      <c r="H205" s="138"/>
      <c r="I205" s="138"/>
      <c r="J205" s="138"/>
    </row>
    <row r="206" spans="1:21" ht="18.600000000000001" customHeight="1" x14ac:dyDescent="0.25">
      <c r="A206" s="16" t="s">
        <v>341</v>
      </c>
      <c r="B206" s="16"/>
      <c r="C206" s="16"/>
      <c r="D206" s="16"/>
      <c r="E206" s="16"/>
      <c r="F206" s="16"/>
      <c r="G206" s="16"/>
      <c r="O206" s="16" t="s">
        <v>342</v>
      </c>
      <c r="P206" s="16"/>
      <c r="Q206" s="16"/>
      <c r="R206" s="16"/>
      <c r="S206" s="16"/>
      <c r="T206" s="16"/>
      <c r="U206" s="16"/>
    </row>
    <row r="207" spans="1:21" ht="15.75" x14ac:dyDescent="0.25">
      <c r="A207" s="17" t="s">
        <v>178</v>
      </c>
      <c r="B207" s="17"/>
      <c r="C207" s="17"/>
      <c r="E207" s="34">
        <v>2</v>
      </c>
      <c r="O207" s="17" t="s">
        <v>178</v>
      </c>
      <c r="P207" s="17"/>
      <c r="Q207" s="17"/>
      <c r="S207" s="34">
        <f>E207</f>
        <v>2</v>
      </c>
    </row>
    <row r="208" spans="1:21" ht="15.75" x14ac:dyDescent="0.25">
      <c r="A208" s="55"/>
      <c r="B208" s="56" t="s">
        <v>180</v>
      </c>
      <c r="C208" s="56" t="s">
        <v>181</v>
      </c>
      <c r="D208" s="56" t="s">
        <v>182</v>
      </c>
      <c r="E208" s="56" t="s">
        <v>183</v>
      </c>
      <c r="F208" s="56" t="s">
        <v>184</v>
      </c>
      <c r="G208" s="57" t="s">
        <v>185</v>
      </c>
      <c r="K208" s="45"/>
      <c r="L208" s="45"/>
      <c r="M208" s="45"/>
      <c r="O208" s="58"/>
      <c r="P208" s="58"/>
      <c r="Q208" s="58"/>
      <c r="R208" s="58"/>
      <c r="S208" s="58"/>
      <c r="T208" s="58"/>
      <c r="U208" s="58"/>
    </row>
    <row r="209" spans="1:21" ht="15.75" x14ac:dyDescent="0.25">
      <c r="A209" s="59" t="s">
        <v>188</v>
      </c>
      <c r="B209" s="60">
        <f>bodies.in!J115</f>
        <v>563823</v>
      </c>
      <c r="C209" s="60">
        <f>bodies.in!K115</f>
        <v>0</v>
      </c>
      <c r="D209" s="60">
        <f>bodies.in!L115</f>
        <v>0</v>
      </c>
      <c r="E209" s="60">
        <f>bodies.in!M115</f>
        <v>-5</v>
      </c>
      <c r="F209" s="60">
        <f>bodies.in!N115</f>
        <v>0</v>
      </c>
      <c r="G209" s="61">
        <f>bodies.in!O115</f>
        <v>1.2</v>
      </c>
      <c r="K209" s="45"/>
      <c r="L209" s="45"/>
      <c r="M209" s="45"/>
      <c r="O209" s="58"/>
      <c r="P209" s="62">
        <f t="shared" ref="P209:U214" si="15">B209*1</f>
        <v>563823</v>
      </c>
      <c r="Q209" s="63">
        <f t="shared" si="15"/>
        <v>0</v>
      </c>
      <c r="R209" s="63">
        <f t="shared" si="15"/>
        <v>0</v>
      </c>
      <c r="S209" s="63">
        <f t="shared" si="15"/>
        <v>-5</v>
      </c>
      <c r="T209" s="63">
        <f t="shared" si="15"/>
        <v>0</v>
      </c>
      <c r="U209" s="64">
        <f t="shared" si="15"/>
        <v>1.2</v>
      </c>
    </row>
    <row r="210" spans="1:21" ht="15.75" x14ac:dyDescent="0.25">
      <c r="A210" s="59" t="s">
        <v>190</v>
      </c>
      <c r="B210" s="60">
        <f>bodies.in!J116</f>
        <v>2</v>
      </c>
      <c r="C210" s="60">
        <f>bodies.in!K116</f>
        <v>863823</v>
      </c>
      <c r="D210" s="60">
        <f>bodies.in!L116</f>
        <v>0</v>
      </c>
      <c r="E210" s="60">
        <f>bodies.in!M116</f>
        <v>-10</v>
      </c>
      <c r="F210" s="60">
        <f>bodies.in!N116</f>
        <v>0</v>
      </c>
      <c r="G210" s="61">
        <f>bodies.in!O116</f>
        <v>3</v>
      </c>
      <c r="K210" s="45"/>
      <c r="L210" s="65" t="s">
        <v>305</v>
      </c>
      <c r="M210" s="45"/>
      <c r="O210" s="58"/>
      <c r="P210" s="66">
        <f t="shared" si="15"/>
        <v>2</v>
      </c>
      <c r="Q210" s="63">
        <f t="shared" si="15"/>
        <v>863823</v>
      </c>
      <c r="R210" s="63">
        <f t="shared" si="15"/>
        <v>0</v>
      </c>
      <c r="S210" s="63">
        <f t="shared" si="15"/>
        <v>-10</v>
      </c>
      <c r="T210" s="63">
        <f t="shared" si="15"/>
        <v>0</v>
      </c>
      <c r="U210" s="67">
        <f t="shared" si="15"/>
        <v>3</v>
      </c>
    </row>
    <row r="211" spans="1:21" ht="15.75" x14ac:dyDescent="0.25">
      <c r="A211" s="59" t="s">
        <v>192</v>
      </c>
      <c r="B211" s="60">
        <f>bodies.in!J117</f>
        <v>0</v>
      </c>
      <c r="C211" s="60">
        <f>bodies.in!K117</f>
        <v>0</v>
      </c>
      <c r="D211" s="60">
        <f>bodies.in!L117</f>
        <v>863823</v>
      </c>
      <c r="E211" s="60">
        <f>bodies.in!M117</f>
        <v>0</v>
      </c>
      <c r="F211" s="60">
        <f>bodies.in!N117</f>
        <v>0</v>
      </c>
      <c r="G211" s="61">
        <f>bodies.in!O117</f>
        <v>0</v>
      </c>
      <c r="K211" s="68" t="s">
        <v>343</v>
      </c>
      <c r="L211" s="69" t="s">
        <v>344</v>
      </c>
      <c r="M211" s="70" t="s">
        <v>343</v>
      </c>
      <c r="O211" s="58"/>
      <c r="P211" s="66">
        <f t="shared" si="15"/>
        <v>0</v>
      </c>
      <c r="Q211" s="63">
        <f t="shared" si="15"/>
        <v>0</v>
      </c>
      <c r="R211" s="63">
        <f t="shared" si="15"/>
        <v>863823</v>
      </c>
      <c r="S211" s="63">
        <f t="shared" si="15"/>
        <v>0</v>
      </c>
      <c r="T211" s="63">
        <f t="shared" si="15"/>
        <v>0</v>
      </c>
      <c r="U211" s="67">
        <f t="shared" si="15"/>
        <v>0</v>
      </c>
    </row>
    <row r="212" spans="1:21" ht="15.75" x14ac:dyDescent="0.25">
      <c r="A212" s="59" t="s">
        <v>194</v>
      </c>
      <c r="B212" s="60">
        <f>bodies.in!J118</f>
        <v>0</v>
      </c>
      <c r="C212" s="60">
        <f>bodies.in!K118</f>
        <v>0</v>
      </c>
      <c r="D212" s="60">
        <f>bodies.in!L118</f>
        <v>0</v>
      </c>
      <c r="E212" s="60">
        <f>bodies.in!M118</f>
        <v>232000000</v>
      </c>
      <c r="F212" s="60">
        <f>bodies.in!N118</f>
        <v>6520000000</v>
      </c>
      <c r="G212" s="61">
        <f>bodies.in!O118</f>
        <v>-3510000000</v>
      </c>
      <c r="K212" s="45"/>
      <c r="L212" s="45"/>
      <c r="M212" s="45"/>
      <c r="O212" s="58"/>
      <c r="P212" s="66">
        <f t="shared" si="15"/>
        <v>0</v>
      </c>
      <c r="Q212" s="63">
        <f t="shared" si="15"/>
        <v>0</v>
      </c>
      <c r="R212" s="63">
        <f t="shared" si="15"/>
        <v>0</v>
      </c>
      <c r="S212" s="63">
        <f t="shared" si="15"/>
        <v>232000000</v>
      </c>
      <c r="T212" s="63">
        <f t="shared" si="15"/>
        <v>6520000000</v>
      </c>
      <c r="U212" s="67">
        <f t="shared" si="15"/>
        <v>-3510000000</v>
      </c>
    </row>
    <row r="213" spans="1:21" ht="15.75" x14ac:dyDescent="0.25">
      <c r="A213" s="59" t="s">
        <v>196</v>
      </c>
      <c r="B213" s="60">
        <f>bodies.in!J119</f>
        <v>0</v>
      </c>
      <c r="C213" s="60">
        <f>bodies.in!K119</f>
        <v>0</v>
      </c>
      <c r="D213" s="60">
        <f>bodies.in!L119</f>
        <v>0</v>
      </c>
      <c r="E213" s="60">
        <f>bodies.in!M119</f>
        <v>6520000000</v>
      </c>
      <c r="F213" s="60">
        <f>bodies.in!N119</f>
        <v>254300000000</v>
      </c>
      <c r="G213" s="61">
        <f>bodies.in!O119</f>
        <v>-6521000000</v>
      </c>
      <c r="K213" s="45"/>
      <c r="L213" s="45"/>
      <c r="M213" s="45"/>
      <c r="O213" s="58"/>
      <c r="P213" s="66">
        <f t="shared" si="15"/>
        <v>0</v>
      </c>
      <c r="Q213" s="63">
        <f t="shared" si="15"/>
        <v>0</v>
      </c>
      <c r="R213" s="63">
        <f t="shared" si="15"/>
        <v>0</v>
      </c>
      <c r="S213" s="63">
        <f t="shared" si="15"/>
        <v>6520000000</v>
      </c>
      <c r="T213" s="63">
        <f t="shared" si="15"/>
        <v>254300000000</v>
      </c>
      <c r="U213" s="67">
        <f t="shared" si="15"/>
        <v>-6521000000</v>
      </c>
    </row>
    <row r="214" spans="1:21" ht="15.75" x14ac:dyDescent="0.25">
      <c r="A214" s="71" t="s">
        <v>198</v>
      </c>
      <c r="B214" s="72">
        <f>bodies.in!J120</f>
        <v>0</v>
      </c>
      <c r="C214" s="72">
        <f>bodies.in!K120</f>
        <v>0</v>
      </c>
      <c r="D214" s="72">
        <f>bodies.in!L120</f>
        <v>0</v>
      </c>
      <c r="E214" s="72">
        <f>bodies.in!M120</f>
        <v>-3510000000</v>
      </c>
      <c r="F214" s="72">
        <f>bodies.in!N120</f>
        <v>-6521000000</v>
      </c>
      <c r="G214" s="73">
        <f>bodies.in!O120</f>
        <v>254300000000</v>
      </c>
      <c r="K214" s="45"/>
      <c r="L214" s="45"/>
      <c r="M214" s="45"/>
      <c r="O214" s="58"/>
      <c r="P214" s="74">
        <f t="shared" si="15"/>
        <v>0</v>
      </c>
      <c r="Q214" s="63">
        <f t="shared" si="15"/>
        <v>0</v>
      </c>
      <c r="R214" s="63">
        <f t="shared" si="15"/>
        <v>0</v>
      </c>
      <c r="S214" s="63">
        <f t="shared" si="15"/>
        <v>-3510000000</v>
      </c>
      <c r="T214" s="63">
        <f t="shared" si="15"/>
        <v>-6521000000</v>
      </c>
      <c r="U214" s="75">
        <f t="shared" si="15"/>
        <v>254300000000</v>
      </c>
    </row>
    <row r="217" spans="1:21" ht="24.2" customHeight="1" thickBot="1" x14ac:dyDescent="0.4">
      <c r="A217" s="5" t="s">
        <v>345</v>
      </c>
      <c r="B217" s="5"/>
      <c r="C217" s="5"/>
      <c r="D217" s="5"/>
      <c r="E217" s="5"/>
      <c r="F217" s="5"/>
      <c r="G217" s="5"/>
      <c r="H217" s="5"/>
      <c r="I217" s="5"/>
      <c r="J217" s="5"/>
    </row>
    <row r="218" spans="1:21" ht="86.85" customHeight="1" thickTop="1" x14ac:dyDescent="0.25">
      <c r="A218" s="138" t="s">
        <v>346</v>
      </c>
      <c r="B218" s="138"/>
      <c r="C218" s="138"/>
      <c r="D218" s="138"/>
      <c r="E218" s="138"/>
      <c r="F218" s="138"/>
      <c r="G218" s="138"/>
      <c r="H218" s="138"/>
      <c r="I218" s="138"/>
      <c r="J218" s="138"/>
    </row>
    <row r="219" spans="1:21" ht="18.600000000000001" customHeight="1" x14ac:dyDescent="0.25">
      <c r="A219" s="16" t="s">
        <v>341</v>
      </c>
      <c r="B219" s="16"/>
      <c r="C219" s="16"/>
      <c r="D219" s="16"/>
      <c r="E219" s="16"/>
      <c r="F219" s="16"/>
      <c r="G219" s="16"/>
      <c r="O219" s="16" t="s">
        <v>342</v>
      </c>
      <c r="P219" s="16"/>
      <c r="Q219" s="16"/>
      <c r="R219" s="16"/>
      <c r="S219" s="16"/>
      <c r="T219" s="16"/>
      <c r="U219" s="16"/>
    </row>
    <row r="220" spans="1:21" ht="15.75" x14ac:dyDescent="0.25">
      <c r="A220" s="17" t="s">
        <v>178</v>
      </c>
      <c r="B220" s="17"/>
      <c r="C220" s="17"/>
      <c r="E220" s="34">
        <v>0</v>
      </c>
      <c r="O220" s="17" t="s">
        <v>178</v>
      </c>
      <c r="P220" s="17"/>
      <c r="Q220" s="17"/>
      <c r="S220" s="34">
        <f>E220</f>
        <v>0</v>
      </c>
    </row>
    <row r="221" spans="1:21" ht="15.75" x14ac:dyDescent="0.25">
      <c r="A221" s="55"/>
      <c r="B221" s="56" t="s">
        <v>180</v>
      </c>
      <c r="C221" s="56" t="s">
        <v>181</v>
      </c>
      <c r="D221" s="56" t="s">
        <v>182</v>
      </c>
      <c r="E221" s="56" t="s">
        <v>183</v>
      </c>
      <c r="F221" s="56" t="s">
        <v>184</v>
      </c>
      <c r="G221" s="57" t="s">
        <v>185</v>
      </c>
      <c r="K221" s="45"/>
      <c r="L221" s="45"/>
      <c r="M221" s="45"/>
      <c r="O221" s="58"/>
      <c r="P221" s="58"/>
      <c r="Q221" s="58"/>
      <c r="R221" s="58"/>
      <c r="S221" s="58"/>
      <c r="T221" s="58"/>
      <c r="U221" s="58"/>
    </row>
    <row r="222" spans="1:21" ht="15.75" x14ac:dyDescent="0.25">
      <c r="A222" s="59" t="s">
        <v>188</v>
      </c>
      <c r="B222" s="60">
        <f>forces.in!J64</f>
        <v>1</v>
      </c>
      <c r="C222" s="60">
        <f>forces.in!K64</f>
        <v>0</v>
      </c>
      <c r="D222" s="60">
        <f>forces.in!L64</f>
        <v>0</v>
      </c>
      <c r="E222" s="60">
        <f>forces.in!M64</f>
        <v>-5</v>
      </c>
      <c r="F222" s="60">
        <f>forces.in!N64</f>
        <v>0</v>
      </c>
      <c r="G222" s="61">
        <f>forces.in!O64</f>
        <v>1.2</v>
      </c>
      <c r="K222" s="45"/>
      <c r="L222" s="45"/>
      <c r="M222" s="45"/>
      <c r="O222" s="58"/>
      <c r="P222" s="62">
        <f t="shared" ref="P222:U227" si="16">B222*1</f>
        <v>1</v>
      </c>
      <c r="Q222" s="63">
        <f t="shared" si="16"/>
        <v>0</v>
      </c>
      <c r="R222" s="63">
        <f t="shared" si="16"/>
        <v>0</v>
      </c>
      <c r="S222" s="63">
        <f t="shared" si="16"/>
        <v>-5</v>
      </c>
      <c r="T222" s="63">
        <f t="shared" si="16"/>
        <v>0</v>
      </c>
      <c r="U222" s="64">
        <f t="shared" si="16"/>
        <v>1.2</v>
      </c>
    </row>
    <row r="223" spans="1:21" ht="15.75" x14ac:dyDescent="0.25">
      <c r="A223" s="59" t="s">
        <v>190</v>
      </c>
      <c r="B223" s="60">
        <f>forces.in!J65</f>
        <v>2</v>
      </c>
      <c r="C223" s="60">
        <f>forces.in!K65</f>
        <v>0</v>
      </c>
      <c r="D223" s="60">
        <f>forces.in!L65</f>
        <v>0</v>
      </c>
      <c r="E223" s="60">
        <f>forces.in!M65</f>
        <v>-10</v>
      </c>
      <c r="F223" s="60">
        <f>forces.in!N65</f>
        <v>0</v>
      </c>
      <c r="G223" s="61">
        <f>forces.in!O65</f>
        <v>3</v>
      </c>
      <c r="K223" s="45"/>
      <c r="L223" s="65" t="s">
        <v>305</v>
      </c>
      <c r="M223" s="45"/>
      <c r="O223" s="58"/>
      <c r="P223" s="66">
        <f t="shared" si="16"/>
        <v>2</v>
      </c>
      <c r="Q223" s="63">
        <f t="shared" si="16"/>
        <v>0</v>
      </c>
      <c r="R223" s="63">
        <f t="shared" si="16"/>
        <v>0</v>
      </c>
      <c r="S223" s="63">
        <f t="shared" si="16"/>
        <v>-10</v>
      </c>
      <c r="T223" s="63">
        <f t="shared" si="16"/>
        <v>0</v>
      </c>
      <c r="U223" s="67">
        <f t="shared" si="16"/>
        <v>3</v>
      </c>
    </row>
    <row r="224" spans="1:21" ht="15.75" x14ac:dyDescent="0.25">
      <c r="A224" s="59" t="s">
        <v>192</v>
      </c>
      <c r="B224" s="60">
        <f>forces.in!J66</f>
        <v>0</v>
      </c>
      <c r="C224" s="60">
        <f>forces.in!K66</f>
        <v>0</v>
      </c>
      <c r="D224" s="60">
        <f>forces.in!L66</f>
        <v>0</v>
      </c>
      <c r="E224" s="60">
        <f>forces.in!M66</f>
        <v>0</v>
      </c>
      <c r="F224" s="60">
        <f>forces.in!N66</f>
        <v>0</v>
      </c>
      <c r="G224" s="61">
        <f>forces.in!O66</f>
        <v>0</v>
      </c>
      <c r="K224" s="68" t="s">
        <v>343</v>
      </c>
      <c r="L224" s="69" t="s">
        <v>344</v>
      </c>
      <c r="M224" s="70" t="s">
        <v>343</v>
      </c>
      <c r="O224" s="58"/>
      <c r="P224" s="66">
        <f t="shared" si="16"/>
        <v>0</v>
      </c>
      <c r="Q224" s="63">
        <f t="shared" si="16"/>
        <v>0</v>
      </c>
      <c r="R224" s="63">
        <f t="shared" si="16"/>
        <v>0</v>
      </c>
      <c r="S224" s="63">
        <f t="shared" si="16"/>
        <v>0</v>
      </c>
      <c r="T224" s="63">
        <f t="shared" si="16"/>
        <v>0</v>
      </c>
      <c r="U224" s="67">
        <f t="shared" si="16"/>
        <v>0</v>
      </c>
    </row>
    <row r="225" spans="1:21" ht="15.75" x14ac:dyDescent="0.25">
      <c r="A225" s="59" t="s">
        <v>194</v>
      </c>
      <c r="B225" s="60">
        <f>forces.in!J67</f>
        <v>0</v>
      </c>
      <c r="C225" s="60">
        <f>forces.in!K67</f>
        <v>0</v>
      </c>
      <c r="D225" s="60">
        <f>forces.in!L67</f>
        <v>0</v>
      </c>
      <c r="E225" s="60">
        <f>forces.in!M67</f>
        <v>0</v>
      </c>
      <c r="F225" s="60">
        <f>forces.in!N67</f>
        <v>0</v>
      </c>
      <c r="G225" s="61">
        <f>forces.in!O67</f>
        <v>0</v>
      </c>
      <c r="K225" s="45"/>
      <c r="L225" s="45"/>
      <c r="M225" s="45"/>
      <c r="O225" s="58"/>
      <c r="P225" s="66">
        <f t="shared" si="16"/>
        <v>0</v>
      </c>
      <c r="Q225" s="63">
        <f t="shared" si="16"/>
        <v>0</v>
      </c>
      <c r="R225" s="63">
        <f t="shared" si="16"/>
        <v>0</v>
      </c>
      <c r="S225" s="63">
        <f t="shared" si="16"/>
        <v>0</v>
      </c>
      <c r="T225" s="63">
        <f t="shared" si="16"/>
        <v>0</v>
      </c>
      <c r="U225" s="67">
        <f t="shared" si="16"/>
        <v>0</v>
      </c>
    </row>
    <row r="226" spans="1:21" ht="15.75" x14ac:dyDescent="0.25">
      <c r="A226" s="59" t="s">
        <v>196</v>
      </c>
      <c r="B226" s="60">
        <f>forces.in!J68</f>
        <v>0</v>
      </c>
      <c r="C226" s="60">
        <f>forces.in!K68</f>
        <v>0</v>
      </c>
      <c r="D226" s="60">
        <f>forces.in!L68</f>
        <v>0</v>
      </c>
      <c r="E226" s="60">
        <f>forces.in!M68</f>
        <v>0</v>
      </c>
      <c r="F226" s="60">
        <f>forces.in!N68</f>
        <v>0</v>
      </c>
      <c r="G226" s="61">
        <f>forces.in!O68</f>
        <v>0</v>
      </c>
      <c r="K226" s="45"/>
      <c r="L226" s="45"/>
      <c r="M226" s="45"/>
      <c r="O226" s="58"/>
      <c r="P226" s="66">
        <f t="shared" si="16"/>
        <v>0</v>
      </c>
      <c r="Q226" s="63">
        <f t="shared" si="16"/>
        <v>0</v>
      </c>
      <c r="R226" s="63">
        <f t="shared" si="16"/>
        <v>0</v>
      </c>
      <c r="S226" s="63">
        <f t="shared" si="16"/>
        <v>0</v>
      </c>
      <c r="T226" s="63">
        <f t="shared" si="16"/>
        <v>0</v>
      </c>
      <c r="U226" s="67">
        <f t="shared" si="16"/>
        <v>0</v>
      </c>
    </row>
    <row r="227" spans="1:21" ht="15.75" x14ac:dyDescent="0.25">
      <c r="A227" s="71" t="s">
        <v>198</v>
      </c>
      <c r="B227" s="72">
        <f>forces.in!J69</f>
        <v>0</v>
      </c>
      <c r="C227" s="72">
        <f>forces.in!K69</f>
        <v>0</v>
      </c>
      <c r="D227" s="72">
        <f>forces.in!L69</f>
        <v>0</v>
      </c>
      <c r="E227" s="72">
        <f>forces.in!M69</f>
        <v>0</v>
      </c>
      <c r="F227" s="72">
        <f>forces.in!N69</f>
        <v>0</v>
      </c>
      <c r="G227" s="73">
        <f>forces.in!O69</f>
        <v>0</v>
      </c>
      <c r="K227" s="45"/>
      <c r="L227" s="45"/>
      <c r="M227" s="45"/>
      <c r="O227" s="58"/>
      <c r="P227" s="74">
        <f t="shared" si="16"/>
        <v>0</v>
      </c>
      <c r="Q227" s="63">
        <f t="shared" si="16"/>
        <v>0</v>
      </c>
      <c r="R227" s="63">
        <f t="shared" si="16"/>
        <v>0</v>
      </c>
      <c r="S227" s="63">
        <f t="shared" si="16"/>
        <v>0</v>
      </c>
      <c r="T227" s="63">
        <f t="shared" si="16"/>
        <v>0</v>
      </c>
      <c r="U227" s="75">
        <f t="shared" si="16"/>
        <v>0</v>
      </c>
    </row>
    <row r="229" spans="1:21" ht="18.600000000000001" customHeight="1" x14ac:dyDescent="0.25">
      <c r="A229" s="16" t="s">
        <v>341</v>
      </c>
      <c r="B229" s="16"/>
      <c r="C229" s="16"/>
      <c r="D229" s="16"/>
      <c r="E229" s="16"/>
      <c r="F229" s="16"/>
      <c r="G229" s="16"/>
      <c r="O229" s="16" t="s">
        <v>342</v>
      </c>
      <c r="P229" s="16"/>
      <c r="Q229" s="16"/>
      <c r="R229" s="16"/>
      <c r="S229" s="16"/>
      <c r="T229" s="16"/>
      <c r="U229" s="16"/>
    </row>
    <row r="230" spans="1:21" ht="15.75" x14ac:dyDescent="0.25">
      <c r="A230" s="17" t="s">
        <v>178</v>
      </c>
      <c r="B230" s="17"/>
      <c r="C230" s="17"/>
      <c r="E230" s="34">
        <v>1</v>
      </c>
      <c r="O230" s="17" t="s">
        <v>178</v>
      </c>
      <c r="P230" s="17"/>
      <c r="Q230" s="17"/>
      <c r="S230" s="34">
        <f>E230</f>
        <v>1</v>
      </c>
    </row>
    <row r="231" spans="1:21" ht="15.75" x14ac:dyDescent="0.25">
      <c r="A231" s="55"/>
      <c r="B231" s="56" t="s">
        <v>180</v>
      </c>
      <c r="C231" s="56" t="s">
        <v>181</v>
      </c>
      <c r="D231" s="56" t="s">
        <v>182</v>
      </c>
      <c r="E231" s="56" t="s">
        <v>183</v>
      </c>
      <c r="F231" s="56" t="s">
        <v>184</v>
      </c>
      <c r="G231" s="57" t="s">
        <v>185</v>
      </c>
      <c r="K231" s="45"/>
      <c r="L231" s="45"/>
      <c r="M231" s="45"/>
      <c r="O231" s="58"/>
      <c r="P231" s="58"/>
      <c r="Q231" s="58"/>
      <c r="R231" s="58"/>
      <c r="S231" s="58"/>
      <c r="T231" s="58"/>
      <c r="U231" s="58"/>
    </row>
    <row r="232" spans="1:21" ht="15.75" x14ac:dyDescent="0.25">
      <c r="A232" s="59" t="s">
        <v>188</v>
      </c>
      <c r="B232" s="60">
        <f>forces.in!J74</f>
        <v>0</v>
      </c>
      <c r="C232" s="60">
        <f>forces.in!K74</f>
        <v>0</v>
      </c>
      <c r="D232" s="60">
        <f>forces.in!L74</f>
        <v>4.2300000000000004</v>
      </c>
      <c r="E232" s="60">
        <f>forces.in!M74</f>
        <v>-5.34</v>
      </c>
      <c r="F232" s="60">
        <f>forces.in!N74</f>
        <v>0</v>
      </c>
      <c r="G232" s="61">
        <f>forces.in!O74</f>
        <v>0</v>
      </c>
      <c r="K232" s="45"/>
      <c r="L232" s="45"/>
      <c r="M232" s="45"/>
      <c r="O232" s="58"/>
      <c r="P232" s="62">
        <f t="shared" ref="P232:U237" si="17">B232*1</f>
        <v>0</v>
      </c>
      <c r="Q232" s="63">
        <f t="shared" si="17"/>
        <v>0</v>
      </c>
      <c r="R232" s="63">
        <f t="shared" si="17"/>
        <v>4.2300000000000004</v>
      </c>
      <c r="S232" s="63">
        <f t="shared" si="17"/>
        <v>-5.34</v>
      </c>
      <c r="T232" s="63">
        <f t="shared" si="17"/>
        <v>0</v>
      </c>
      <c r="U232" s="64">
        <f t="shared" si="17"/>
        <v>0</v>
      </c>
    </row>
    <row r="233" spans="1:21" ht="15.75" x14ac:dyDescent="0.25">
      <c r="A233" s="59" t="s">
        <v>190</v>
      </c>
      <c r="B233" s="60">
        <f>forces.in!J75</f>
        <v>0</v>
      </c>
      <c r="C233" s="60">
        <f>forces.in!K75</f>
        <v>0</v>
      </c>
      <c r="D233" s="60">
        <f>forces.in!L75</f>
        <v>0</v>
      </c>
      <c r="E233" s="60">
        <f>forces.in!M75</f>
        <v>0</v>
      </c>
      <c r="F233" s="60">
        <f>forces.in!N75</f>
        <v>0</v>
      </c>
      <c r="G233" s="61">
        <f>forces.in!O75</f>
        <v>0</v>
      </c>
      <c r="K233" s="45"/>
      <c r="L233" s="65" t="s">
        <v>305</v>
      </c>
      <c r="M233" s="45"/>
      <c r="O233" s="58"/>
      <c r="P233" s="66">
        <f t="shared" si="17"/>
        <v>0</v>
      </c>
      <c r="Q233" s="63">
        <f t="shared" si="17"/>
        <v>0</v>
      </c>
      <c r="R233" s="63">
        <f t="shared" si="17"/>
        <v>0</v>
      </c>
      <c r="S233" s="63">
        <f t="shared" si="17"/>
        <v>0</v>
      </c>
      <c r="T233" s="63">
        <f t="shared" si="17"/>
        <v>0</v>
      </c>
      <c r="U233" s="67">
        <f t="shared" si="17"/>
        <v>0</v>
      </c>
    </row>
    <row r="234" spans="1:21" ht="15.75" x14ac:dyDescent="0.25">
      <c r="A234" s="59" t="s">
        <v>192</v>
      </c>
      <c r="B234" s="60">
        <f>forces.in!J76</f>
        <v>0</v>
      </c>
      <c r="C234" s="60">
        <f>forces.in!K76</f>
        <v>0</v>
      </c>
      <c r="D234" s="60">
        <f>forces.in!L76</f>
        <v>0</v>
      </c>
      <c r="E234" s="60">
        <f>forces.in!M76</f>
        <v>0</v>
      </c>
      <c r="F234" s="60">
        <f>forces.in!N76</f>
        <v>0</v>
      </c>
      <c r="G234" s="61">
        <f>forces.in!O76</f>
        <v>0</v>
      </c>
      <c r="K234" s="68" t="s">
        <v>343</v>
      </c>
      <c r="L234" s="69" t="s">
        <v>344</v>
      </c>
      <c r="M234" s="70" t="s">
        <v>343</v>
      </c>
      <c r="O234" s="58"/>
      <c r="P234" s="66">
        <f t="shared" si="17"/>
        <v>0</v>
      </c>
      <c r="Q234" s="63">
        <f t="shared" si="17"/>
        <v>0</v>
      </c>
      <c r="R234" s="63">
        <f t="shared" si="17"/>
        <v>0</v>
      </c>
      <c r="S234" s="63">
        <f t="shared" si="17"/>
        <v>0</v>
      </c>
      <c r="T234" s="63">
        <f t="shared" si="17"/>
        <v>0</v>
      </c>
      <c r="U234" s="67">
        <f t="shared" si="17"/>
        <v>0</v>
      </c>
    </row>
    <row r="235" spans="1:21" ht="15.75" x14ac:dyDescent="0.25">
      <c r="A235" s="59" t="s">
        <v>194</v>
      </c>
      <c r="B235" s="60">
        <f>forces.in!J77</f>
        <v>0</v>
      </c>
      <c r="C235" s="60">
        <f>forces.in!K77</f>
        <v>0</v>
      </c>
      <c r="D235" s="60">
        <f>forces.in!L77</f>
        <v>0</v>
      </c>
      <c r="E235" s="60">
        <f>forces.in!M77</f>
        <v>0</v>
      </c>
      <c r="F235" s="60">
        <f>forces.in!N77</f>
        <v>0</v>
      </c>
      <c r="G235" s="61">
        <f>forces.in!O77</f>
        <v>0</v>
      </c>
      <c r="K235" s="45"/>
      <c r="L235" s="45"/>
      <c r="M235" s="45"/>
      <c r="O235" s="58"/>
      <c r="P235" s="66">
        <f t="shared" si="17"/>
        <v>0</v>
      </c>
      <c r="Q235" s="63">
        <f t="shared" si="17"/>
        <v>0</v>
      </c>
      <c r="R235" s="63">
        <f t="shared" si="17"/>
        <v>0</v>
      </c>
      <c r="S235" s="63">
        <f t="shared" si="17"/>
        <v>0</v>
      </c>
      <c r="T235" s="63">
        <f t="shared" si="17"/>
        <v>0</v>
      </c>
      <c r="U235" s="67">
        <f t="shared" si="17"/>
        <v>0</v>
      </c>
    </row>
    <row r="236" spans="1:21" ht="15.75" x14ac:dyDescent="0.25">
      <c r="A236" s="59" t="s">
        <v>196</v>
      </c>
      <c r="B236" s="60">
        <f>forces.in!J78</f>
        <v>0</v>
      </c>
      <c r="C236" s="60">
        <f>forces.in!K78</f>
        <v>0</v>
      </c>
      <c r="D236" s="60">
        <f>forces.in!L78</f>
        <v>0</v>
      </c>
      <c r="E236" s="60">
        <f>forces.in!M78</f>
        <v>0</v>
      </c>
      <c r="F236" s="60">
        <f>forces.in!N78</f>
        <v>0</v>
      </c>
      <c r="G236" s="61">
        <f>forces.in!O78</f>
        <v>0</v>
      </c>
      <c r="K236" s="45"/>
      <c r="L236" s="45"/>
      <c r="M236" s="45"/>
      <c r="O236" s="58"/>
      <c r="P236" s="66">
        <f t="shared" si="17"/>
        <v>0</v>
      </c>
      <c r="Q236" s="63">
        <f t="shared" si="17"/>
        <v>0</v>
      </c>
      <c r="R236" s="63">
        <f t="shared" si="17"/>
        <v>0</v>
      </c>
      <c r="S236" s="63">
        <f t="shared" si="17"/>
        <v>0</v>
      </c>
      <c r="T236" s="63">
        <f t="shared" si="17"/>
        <v>0</v>
      </c>
      <c r="U236" s="67">
        <f t="shared" si="17"/>
        <v>0</v>
      </c>
    </row>
    <row r="237" spans="1:21" ht="15.75" x14ac:dyDescent="0.25">
      <c r="A237" s="71" t="s">
        <v>198</v>
      </c>
      <c r="B237" s="72">
        <f>forces.in!J79</f>
        <v>0</v>
      </c>
      <c r="C237" s="72">
        <f>forces.in!K79</f>
        <v>0</v>
      </c>
      <c r="D237" s="72">
        <f>forces.in!L79</f>
        <v>9.23</v>
      </c>
      <c r="E237" s="72">
        <f>forces.in!M79</f>
        <v>-34</v>
      </c>
      <c r="F237" s="72">
        <f>forces.in!N79</f>
        <v>0</v>
      </c>
      <c r="G237" s="73">
        <f>forces.in!O79</f>
        <v>0</v>
      </c>
      <c r="K237" s="45"/>
      <c r="L237" s="45"/>
      <c r="M237" s="45"/>
      <c r="O237" s="58"/>
      <c r="P237" s="74">
        <f t="shared" si="17"/>
        <v>0</v>
      </c>
      <c r="Q237" s="63">
        <f t="shared" si="17"/>
        <v>0</v>
      </c>
      <c r="R237" s="63">
        <f t="shared" si="17"/>
        <v>9.23</v>
      </c>
      <c r="S237" s="63">
        <f t="shared" si="17"/>
        <v>-34</v>
      </c>
      <c r="T237" s="63">
        <f t="shared" si="17"/>
        <v>0</v>
      </c>
      <c r="U237" s="75">
        <f t="shared" si="17"/>
        <v>0</v>
      </c>
    </row>
    <row r="239" spans="1:21" ht="18.600000000000001" customHeight="1" x14ac:dyDescent="0.25">
      <c r="A239" s="16" t="s">
        <v>341</v>
      </c>
      <c r="B239" s="16"/>
      <c r="C239" s="16"/>
      <c r="D239" s="16"/>
      <c r="E239" s="16"/>
      <c r="F239" s="16"/>
      <c r="G239" s="16"/>
      <c r="O239" s="16" t="s">
        <v>342</v>
      </c>
      <c r="P239" s="16"/>
      <c r="Q239" s="16"/>
      <c r="R239" s="16"/>
      <c r="S239" s="16"/>
      <c r="T239" s="16"/>
      <c r="U239" s="16"/>
    </row>
    <row r="240" spans="1:21" ht="15.75" x14ac:dyDescent="0.25">
      <c r="A240" s="17" t="s">
        <v>178</v>
      </c>
      <c r="B240" s="17"/>
      <c r="C240" s="17"/>
      <c r="E240" s="34">
        <v>2</v>
      </c>
      <c r="O240" s="17" t="s">
        <v>178</v>
      </c>
      <c r="P240" s="17"/>
      <c r="Q240" s="17"/>
      <c r="S240" s="34">
        <f>E240</f>
        <v>2</v>
      </c>
    </row>
    <row r="241" spans="1:21" ht="15.75" x14ac:dyDescent="0.25">
      <c r="A241" s="55"/>
      <c r="B241" s="56" t="s">
        <v>180</v>
      </c>
      <c r="C241" s="56" t="s">
        <v>181</v>
      </c>
      <c r="D241" s="56" t="s">
        <v>182</v>
      </c>
      <c r="E241" s="56" t="s">
        <v>183</v>
      </c>
      <c r="F241" s="56" t="s">
        <v>184</v>
      </c>
      <c r="G241" s="57" t="s">
        <v>185</v>
      </c>
      <c r="K241" s="45"/>
      <c r="L241" s="45"/>
      <c r="M241" s="45"/>
      <c r="O241" s="58"/>
      <c r="P241" s="58"/>
      <c r="Q241" s="58"/>
      <c r="R241" s="58"/>
      <c r="S241" s="58"/>
      <c r="T241" s="58"/>
      <c r="U241" s="58"/>
    </row>
    <row r="242" spans="1:21" ht="15.75" x14ac:dyDescent="0.25">
      <c r="A242" s="59" t="s">
        <v>188</v>
      </c>
      <c r="B242" s="60">
        <f>forces.in!J84</f>
        <v>0</v>
      </c>
      <c r="C242" s="60">
        <f>forces.in!K84</f>
        <v>0</v>
      </c>
      <c r="D242" s="60">
        <f>forces.in!L84</f>
        <v>9.8000000000000007</v>
      </c>
      <c r="E242" s="60">
        <f>forces.in!M84</f>
        <v>-10</v>
      </c>
      <c r="F242" s="60">
        <f>forces.in!N84</f>
        <v>0</v>
      </c>
      <c r="G242" s="61">
        <f>forces.in!O84</f>
        <v>0</v>
      </c>
      <c r="K242" s="45"/>
      <c r="L242" s="45"/>
      <c r="M242" s="45"/>
      <c r="O242" s="58"/>
      <c r="P242" s="62">
        <f t="shared" ref="P242:U247" si="18">B242*1</f>
        <v>0</v>
      </c>
      <c r="Q242" s="63">
        <f t="shared" si="18"/>
        <v>0</v>
      </c>
      <c r="R242" s="63">
        <f t="shared" si="18"/>
        <v>9.8000000000000007</v>
      </c>
      <c r="S242" s="63">
        <f t="shared" si="18"/>
        <v>-10</v>
      </c>
      <c r="T242" s="63">
        <f t="shared" si="18"/>
        <v>0</v>
      </c>
      <c r="U242" s="64">
        <f t="shared" si="18"/>
        <v>0</v>
      </c>
    </row>
    <row r="243" spans="1:21" ht="15.75" x14ac:dyDescent="0.25">
      <c r="A243" s="59" t="s">
        <v>190</v>
      </c>
      <c r="B243" s="60">
        <f>forces.in!J85</f>
        <v>0</v>
      </c>
      <c r="C243" s="60">
        <f>forces.in!K85</f>
        <v>0</v>
      </c>
      <c r="D243" s="60">
        <f>forces.in!L85</f>
        <v>0</v>
      </c>
      <c r="E243" s="60">
        <f>forces.in!M85</f>
        <v>0</v>
      </c>
      <c r="F243" s="60">
        <f>forces.in!N85</f>
        <v>0</v>
      </c>
      <c r="G243" s="61">
        <f>forces.in!O85</f>
        <v>0</v>
      </c>
      <c r="K243" s="45"/>
      <c r="L243" s="65" t="s">
        <v>305</v>
      </c>
      <c r="M243" s="45"/>
      <c r="O243" s="58"/>
      <c r="P243" s="66">
        <f t="shared" si="18"/>
        <v>0</v>
      </c>
      <c r="Q243" s="63">
        <f t="shared" si="18"/>
        <v>0</v>
      </c>
      <c r="R243" s="63">
        <f t="shared" si="18"/>
        <v>0</v>
      </c>
      <c r="S243" s="63">
        <f t="shared" si="18"/>
        <v>0</v>
      </c>
      <c r="T243" s="63">
        <f t="shared" si="18"/>
        <v>0</v>
      </c>
      <c r="U243" s="67">
        <f t="shared" si="18"/>
        <v>0</v>
      </c>
    </row>
    <row r="244" spans="1:21" ht="15.75" x14ac:dyDescent="0.25">
      <c r="A244" s="59" t="s">
        <v>192</v>
      </c>
      <c r="B244" s="60">
        <f>forces.in!J86</f>
        <v>0</v>
      </c>
      <c r="C244" s="60">
        <f>forces.in!K86</f>
        <v>0</v>
      </c>
      <c r="D244" s="60">
        <f>forces.in!L86</f>
        <v>0</v>
      </c>
      <c r="E244" s="60">
        <f>forces.in!M86</f>
        <v>0</v>
      </c>
      <c r="F244" s="60">
        <f>forces.in!N86</f>
        <v>0</v>
      </c>
      <c r="G244" s="61">
        <f>forces.in!O86</f>
        <v>0</v>
      </c>
      <c r="K244" s="68" t="s">
        <v>343</v>
      </c>
      <c r="L244" s="69" t="s">
        <v>344</v>
      </c>
      <c r="M244" s="70" t="s">
        <v>343</v>
      </c>
      <c r="O244" s="58"/>
      <c r="P244" s="66">
        <f t="shared" si="18"/>
        <v>0</v>
      </c>
      <c r="Q244" s="63">
        <f t="shared" si="18"/>
        <v>0</v>
      </c>
      <c r="R244" s="63">
        <f t="shared" si="18"/>
        <v>0</v>
      </c>
      <c r="S244" s="63">
        <f t="shared" si="18"/>
        <v>0</v>
      </c>
      <c r="T244" s="63">
        <f t="shared" si="18"/>
        <v>0</v>
      </c>
      <c r="U244" s="67">
        <f t="shared" si="18"/>
        <v>0</v>
      </c>
    </row>
    <row r="245" spans="1:21" ht="15.75" x14ac:dyDescent="0.25">
      <c r="A245" s="59" t="s">
        <v>194</v>
      </c>
      <c r="B245" s="60">
        <f>forces.in!J87</f>
        <v>0</v>
      </c>
      <c r="C245" s="60">
        <f>forces.in!K87</f>
        <v>0</v>
      </c>
      <c r="D245" s="60">
        <f>forces.in!L87</f>
        <v>0</v>
      </c>
      <c r="E245" s="60">
        <f>forces.in!M87</f>
        <v>0</v>
      </c>
      <c r="F245" s="60">
        <f>forces.in!N87</f>
        <v>0</v>
      </c>
      <c r="G245" s="61">
        <f>forces.in!O87</f>
        <v>0</v>
      </c>
      <c r="K245" s="45"/>
      <c r="L245" s="45"/>
      <c r="M245" s="45"/>
      <c r="O245" s="58"/>
      <c r="P245" s="66">
        <f t="shared" si="18"/>
        <v>0</v>
      </c>
      <c r="Q245" s="63">
        <f t="shared" si="18"/>
        <v>0</v>
      </c>
      <c r="R245" s="63">
        <f t="shared" si="18"/>
        <v>0</v>
      </c>
      <c r="S245" s="63">
        <f t="shared" si="18"/>
        <v>0</v>
      </c>
      <c r="T245" s="63">
        <f t="shared" si="18"/>
        <v>0</v>
      </c>
      <c r="U245" s="67">
        <f t="shared" si="18"/>
        <v>0</v>
      </c>
    </row>
    <row r="246" spans="1:21" ht="15.75" x14ac:dyDescent="0.25">
      <c r="A246" s="59" t="s">
        <v>196</v>
      </c>
      <c r="B246" s="60">
        <f>forces.in!J88</f>
        <v>0</v>
      </c>
      <c r="C246" s="60">
        <f>forces.in!K88</f>
        <v>0</v>
      </c>
      <c r="D246" s="60">
        <f>forces.in!L88</f>
        <v>0</v>
      </c>
      <c r="E246" s="60">
        <f>forces.in!M88</f>
        <v>0</v>
      </c>
      <c r="F246" s="60">
        <f>forces.in!N88</f>
        <v>0</v>
      </c>
      <c r="G246" s="61">
        <f>forces.in!O88</f>
        <v>0</v>
      </c>
      <c r="K246" s="45"/>
      <c r="L246" s="45"/>
      <c r="M246" s="45"/>
      <c r="O246" s="58"/>
      <c r="P246" s="66">
        <f t="shared" si="18"/>
        <v>0</v>
      </c>
      <c r="Q246" s="63">
        <f t="shared" si="18"/>
        <v>0</v>
      </c>
      <c r="R246" s="63">
        <f t="shared" si="18"/>
        <v>0</v>
      </c>
      <c r="S246" s="63">
        <f t="shared" si="18"/>
        <v>0</v>
      </c>
      <c r="T246" s="63">
        <f t="shared" si="18"/>
        <v>0</v>
      </c>
      <c r="U246" s="67">
        <f t="shared" si="18"/>
        <v>0</v>
      </c>
    </row>
    <row r="247" spans="1:21" ht="15.75" x14ac:dyDescent="0.25">
      <c r="A247" s="71" t="s">
        <v>198</v>
      </c>
      <c r="B247" s="72">
        <f>forces.in!J89</f>
        <v>0</v>
      </c>
      <c r="C247" s="72">
        <f>forces.in!K89</f>
        <v>0</v>
      </c>
      <c r="D247" s="72">
        <f>forces.in!L89</f>
        <v>9.81</v>
      </c>
      <c r="E247" s="72">
        <f>forces.in!M89</f>
        <v>-0.01</v>
      </c>
      <c r="F247" s="72">
        <f>forces.in!N89</f>
        <v>0</v>
      </c>
      <c r="G247" s="73">
        <f>forces.in!O89</f>
        <v>0</v>
      </c>
      <c r="K247" s="45"/>
      <c r="L247" s="45"/>
      <c r="M247" s="45"/>
      <c r="O247" s="58"/>
      <c r="P247" s="74">
        <f t="shared" si="18"/>
        <v>0</v>
      </c>
      <c r="Q247" s="63">
        <f t="shared" si="18"/>
        <v>0</v>
      </c>
      <c r="R247" s="63">
        <f t="shared" si="18"/>
        <v>9.81</v>
      </c>
      <c r="S247" s="63">
        <f t="shared" si="18"/>
        <v>-0.01</v>
      </c>
      <c r="T247" s="63">
        <f t="shared" si="18"/>
        <v>0</v>
      </c>
      <c r="U247" s="75">
        <f t="shared" si="18"/>
        <v>0</v>
      </c>
    </row>
    <row r="250" spans="1:21" ht="24.2" customHeight="1" thickBot="1" x14ac:dyDescent="0.4">
      <c r="A250" s="5" t="s">
        <v>347</v>
      </c>
      <c r="B250" s="5"/>
      <c r="C250" s="5"/>
      <c r="D250" s="5"/>
      <c r="E250" s="5"/>
      <c r="F250" s="5"/>
      <c r="G250" s="5"/>
      <c r="H250" s="5"/>
      <c r="I250" s="5"/>
      <c r="J250" s="5"/>
    </row>
    <row r="251" spans="1:21" ht="86.85" customHeight="1" thickTop="1" x14ac:dyDescent="0.25">
      <c r="A251" s="138" t="s">
        <v>346</v>
      </c>
      <c r="B251" s="138"/>
      <c r="C251" s="138"/>
      <c r="D251" s="138"/>
      <c r="E251" s="138"/>
      <c r="F251" s="138"/>
      <c r="G251" s="138"/>
      <c r="H251" s="138"/>
      <c r="I251" s="138"/>
      <c r="J251" s="138"/>
    </row>
    <row r="252" spans="1:21" ht="18.600000000000001" customHeight="1" x14ac:dyDescent="0.25">
      <c r="A252" s="16" t="s">
        <v>341</v>
      </c>
      <c r="B252" s="16"/>
      <c r="C252" s="16"/>
      <c r="D252" s="16"/>
      <c r="E252" s="16"/>
      <c r="F252" s="16"/>
      <c r="G252" s="16"/>
      <c r="O252" s="16" t="s">
        <v>342</v>
      </c>
      <c r="P252" s="16"/>
      <c r="Q252" s="16"/>
      <c r="R252" s="16"/>
      <c r="S252" s="16"/>
      <c r="T252" s="16"/>
      <c r="U252" s="16"/>
    </row>
    <row r="253" spans="1:21" ht="15.75" x14ac:dyDescent="0.25">
      <c r="A253" s="17" t="s">
        <v>178</v>
      </c>
      <c r="B253" s="17"/>
      <c r="C253" s="17"/>
      <c r="E253" s="34">
        <v>0</v>
      </c>
      <c r="O253" s="17" t="s">
        <v>178</v>
      </c>
      <c r="P253" s="17"/>
      <c r="Q253" s="17"/>
      <c r="S253" s="34">
        <f>E253</f>
        <v>0</v>
      </c>
    </row>
    <row r="254" spans="1:21" ht="15.75" x14ac:dyDescent="0.25">
      <c r="A254" s="55"/>
      <c r="B254" s="56" t="s">
        <v>180</v>
      </c>
      <c r="C254" s="56" t="s">
        <v>181</v>
      </c>
      <c r="D254" s="56" t="s">
        <v>182</v>
      </c>
      <c r="E254" s="56" t="s">
        <v>183</v>
      </c>
      <c r="F254" s="56" t="s">
        <v>184</v>
      </c>
      <c r="G254" s="57" t="s">
        <v>185</v>
      </c>
      <c r="K254" s="45"/>
      <c r="L254" s="45"/>
      <c r="M254" s="45"/>
      <c r="O254" s="58"/>
      <c r="P254" s="58"/>
      <c r="Q254" s="58"/>
      <c r="R254" s="58"/>
      <c r="S254" s="58"/>
      <c r="T254" s="58"/>
      <c r="U254" s="58"/>
    </row>
    <row r="255" spans="1:21" ht="15.75" x14ac:dyDescent="0.25">
      <c r="A255" s="59" t="s">
        <v>188</v>
      </c>
      <c r="B255" s="60">
        <f t="array" ref="B255:G260">TRANSPOSE(forces.in!J147:O152)</f>
        <v>2.5</v>
      </c>
      <c r="C255" s="60">
        <v>0</v>
      </c>
      <c r="D255" s="60">
        <v>3.58</v>
      </c>
      <c r="E255" s="60">
        <v>0</v>
      </c>
      <c r="F255" s="60">
        <v>0</v>
      </c>
      <c r="G255" s="61">
        <v>0</v>
      </c>
      <c r="K255" s="45"/>
      <c r="L255" s="45"/>
      <c r="M255" s="45"/>
      <c r="O255" s="58"/>
      <c r="P255" s="62">
        <f t="shared" ref="P255:U260" si="19">B255*1</f>
        <v>2.5</v>
      </c>
      <c r="Q255" s="63">
        <f t="shared" si="19"/>
        <v>0</v>
      </c>
      <c r="R255" s="63">
        <f t="shared" si="19"/>
        <v>3.58</v>
      </c>
      <c r="S255" s="63">
        <f t="shared" si="19"/>
        <v>0</v>
      </c>
      <c r="T255" s="63">
        <f t="shared" si="19"/>
        <v>0</v>
      </c>
      <c r="U255" s="64">
        <f t="shared" si="19"/>
        <v>0</v>
      </c>
    </row>
    <row r="256" spans="1:21" ht="15.75" x14ac:dyDescent="0.25">
      <c r="A256" s="59" t="s">
        <v>190</v>
      </c>
      <c r="B256" s="60">
        <v>1.3</v>
      </c>
      <c r="C256" s="60">
        <v>0</v>
      </c>
      <c r="D256" s="60">
        <v>8.9499999999999993</v>
      </c>
      <c r="E256" s="60">
        <v>0</v>
      </c>
      <c r="F256" s="60">
        <v>0</v>
      </c>
      <c r="G256" s="61">
        <v>0</v>
      </c>
      <c r="K256" s="45"/>
      <c r="L256" s="65" t="s">
        <v>305</v>
      </c>
      <c r="M256" s="45"/>
      <c r="O256" s="58"/>
      <c r="P256" s="66">
        <f t="shared" si="19"/>
        <v>1.3</v>
      </c>
      <c r="Q256" s="63">
        <f t="shared" si="19"/>
        <v>0</v>
      </c>
      <c r="R256" s="63">
        <f t="shared" si="19"/>
        <v>8.9499999999999993</v>
      </c>
      <c r="S256" s="63">
        <f t="shared" si="19"/>
        <v>0</v>
      </c>
      <c r="T256" s="63">
        <f t="shared" si="19"/>
        <v>0</v>
      </c>
      <c r="U256" s="67">
        <f t="shared" si="19"/>
        <v>0</v>
      </c>
    </row>
    <row r="257" spans="1:21" ht="15.75" x14ac:dyDescent="0.25">
      <c r="A257" s="59" t="s">
        <v>192</v>
      </c>
      <c r="B257" s="60">
        <v>-8.8000000000000007</v>
      </c>
      <c r="C257" s="60">
        <v>0</v>
      </c>
      <c r="D257" s="60">
        <v>132</v>
      </c>
      <c r="E257" s="60">
        <v>0</v>
      </c>
      <c r="F257" s="60">
        <v>0</v>
      </c>
      <c r="G257" s="61">
        <v>0</v>
      </c>
      <c r="K257" s="68" t="s">
        <v>343</v>
      </c>
      <c r="L257" s="69" t="s">
        <v>344</v>
      </c>
      <c r="M257" s="70" t="s">
        <v>343</v>
      </c>
      <c r="O257" s="58"/>
      <c r="P257" s="66">
        <f t="shared" si="19"/>
        <v>-8.8000000000000007</v>
      </c>
      <c r="Q257" s="63">
        <f t="shared" si="19"/>
        <v>0</v>
      </c>
      <c r="R257" s="63">
        <f t="shared" si="19"/>
        <v>132</v>
      </c>
      <c r="S257" s="63">
        <f t="shared" si="19"/>
        <v>0</v>
      </c>
      <c r="T257" s="63">
        <f t="shared" si="19"/>
        <v>0</v>
      </c>
      <c r="U257" s="67">
        <f t="shared" si="19"/>
        <v>0</v>
      </c>
    </row>
    <row r="258" spans="1:21" ht="15.75" x14ac:dyDescent="0.25">
      <c r="A258" s="59" t="s">
        <v>194</v>
      </c>
      <c r="B258" s="60">
        <v>3</v>
      </c>
      <c r="C258" s="60">
        <v>0</v>
      </c>
      <c r="D258" s="60">
        <v>6.87</v>
      </c>
      <c r="E258" s="60">
        <v>0</v>
      </c>
      <c r="F258" s="60">
        <v>0</v>
      </c>
      <c r="G258" s="61">
        <v>0</v>
      </c>
      <c r="K258" s="45"/>
      <c r="L258" s="45"/>
      <c r="M258" s="45"/>
      <c r="O258" s="58"/>
      <c r="P258" s="66">
        <f t="shared" si="19"/>
        <v>3</v>
      </c>
      <c r="Q258" s="63">
        <f t="shared" si="19"/>
        <v>0</v>
      </c>
      <c r="R258" s="63">
        <f t="shared" si="19"/>
        <v>6.87</v>
      </c>
      <c r="S258" s="63">
        <f t="shared" si="19"/>
        <v>0</v>
      </c>
      <c r="T258" s="63">
        <f t="shared" si="19"/>
        <v>0</v>
      </c>
      <c r="U258" s="67">
        <f t="shared" si="19"/>
        <v>0</v>
      </c>
    </row>
    <row r="259" spans="1:21" ht="15.75" x14ac:dyDescent="0.25">
      <c r="A259" s="59" t="s">
        <v>196</v>
      </c>
      <c r="B259" s="60">
        <v>0</v>
      </c>
      <c r="C259" s="60">
        <v>0</v>
      </c>
      <c r="D259" s="60">
        <v>9.3279999999999994</v>
      </c>
      <c r="E259" s="60">
        <v>0</v>
      </c>
      <c r="F259" s="60">
        <v>0</v>
      </c>
      <c r="G259" s="61">
        <v>0</v>
      </c>
      <c r="K259" s="45"/>
      <c r="L259" s="45"/>
      <c r="M259" s="45"/>
      <c r="O259" s="58"/>
      <c r="P259" s="66">
        <f t="shared" si="19"/>
        <v>0</v>
      </c>
      <c r="Q259" s="63">
        <f t="shared" si="19"/>
        <v>0</v>
      </c>
      <c r="R259" s="63">
        <f t="shared" si="19"/>
        <v>9.3279999999999994</v>
      </c>
      <c r="S259" s="63">
        <f t="shared" si="19"/>
        <v>0</v>
      </c>
      <c r="T259" s="63">
        <f t="shared" si="19"/>
        <v>0</v>
      </c>
      <c r="U259" s="67">
        <f t="shared" si="19"/>
        <v>0</v>
      </c>
    </row>
    <row r="260" spans="1:21" ht="15.75" x14ac:dyDescent="0.25">
      <c r="A260" s="71" t="s">
        <v>198</v>
      </c>
      <c r="B260" s="72">
        <v>12.4</v>
      </c>
      <c r="C260" s="72">
        <v>0</v>
      </c>
      <c r="D260" s="72">
        <v>3.5</v>
      </c>
      <c r="E260" s="72">
        <v>0</v>
      </c>
      <c r="F260" s="72">
        <v>0</v>
      </c>
      <c r="G260" s="73">
        <v>0</v>
      </c>
      <c r="K260" s="45"/>
      <c r="L260" s="45"/>
      <c r="M260" s="45"/>
      <c r="O260" s="58"/>
      <c r="P260" s="74">
        <f t="shared" si="19"/>
        <v>12.4</v>
      </c>
      <c r="Q260" s="63">
        <f t="shared" si="19"/>
        <v>0</v>
      </c>
      <c r="R260" s="63">
        <f t="shared" si="19"/>
        <v>3.5</v>
      </c>
      <c r="S260" s="63">
        <f t="shared" si="19"/>
        <v>0</v>
      </c>
      <c r="T260" s="63">
        <f t="shared" si="19"/>
        <v>0</v>
      </c>
      <c r="U260" s="75">
        <f t="shared" si="19"/>
        <v>0</v>
      </c>
    </row>
    <row r="262" spans="1:21" ht="18.600000000000001" customHeight="1" x14ac:dyDescent="0.25">
      <c r="A262" s="16" t="s">
        <v>341</v>
      </c>
      <c r="B262" s="16"/>
      <c r="C262" s="16"/>
      <c r="D262" s="16"/>
      <c r="E262" s="16"/>
      <c r="F262" s="16"/>
      <c r="G262" s="16"/>
      <c r="O262" s="16" t="s">
        <v>342</v>
      </c>
      <c r="P262" s="16"/>
      <c r="Q262" s="16"/>
      <c r="R262" s="16"/>
      <c r="S262" s="16"/>
      <c r="T262" s="16"/>
      <c r="U262" s="16"/>
    </row>
    <row r="263" spans="1:21" ht="15.75" x14ac:dyDescent="0.25">
      <c r="A263" s="17" t="s">
        <v>178</v>
      </c>
      <c r="B263" s="17"/>
      <c r="C263" s="17"/>
      <c r="E263" s="34">
        <v>1</v>
      </c>
      <c r="O263" s="17" t="s">
        <v>178</v>
      </c>
      <c r="P263" s="17"/>
      <c r="Q263" s="17"/>
      <c r="S263" s="34">
        <f>E263</f>
        <v>1</v>
      </c>
    </row>
    <row r="264" spans="1:21" ht="15.75" x14ac:dyDescent="0.25">
      <c r="A264" s="55"/>
      <c r="B264" s="56" t="s">
        <v>180</v>
      </c>
      <c r="C264" s="56" t="s">
        <v>181</v>
      </c>
      <c r="D264" s="56" t="s">
        <v>182</v>
      </c>
      <c r="E264" s="56" t="s">
        <v>183</v>
      </c>
      <c r="F264" s="56" t="s">
        <v>184</v>
      </c>
      <c r="G264" s="57" t="s">
        <v>185</v>
      </c>
      <c r="K264" s="45"/>
      <c r="L264" s="45"/>
      <c r="M264" s="45"/>
      <c r="O264" s="58"/>
      <c r="P264" s="58"/>
      <c r="Q264" s="58"/>
      <c r="R264" s="58"/>
      <c r="S264" s="58"/>
      <c r="T264" s="58"/>
      <c r="U264" s="58"/>
    </row>
    <row r="265" spans="1:21" ht="15.75" x14ac:dyDescent="0.25">
      <c r="A265" s="59" t="s">
        <v>188</v>
      </c>
      <c r="B265" s="60">
        <f t="array" ref="B265:G270">TRANSPOSE(forces.in!J157:O162)</f>
        <v>0</v>
      </c>
      <c r="C265" s="60">
        <v>0</v>
      </c>
      <c r="D265" s="60">
        <v>6.57</v>
      </c>
      <c r="E265" s="60">
        <v>0</v>
      </c>
      <c r="F265" s="60">
        <v>0</v>
      </c>
      <c r="G265" s="61">
        <v>0</v>
      </c>
      <c r="K265" s="45"/>
      <c r="L265" s="45"/>
      <c r="M265" s="45"/>
      <c r="O265" s="58"/>
      <c r="P265" s="62">
        <f t="shared" ref="P265:U270" si="20">B265*1</f>
        <v>0</v>
      </c>
      <c r="Q265" s="63">
        <f t="shared" si="20"/>
        <v>0</v>
      </c>
      <c r="R265" s="63">
        <f t="shared" si="20"/>
        <v>6.57</v>
      </c>
      <c r="S265" s="63">
        <f t="shared" si="20"/>
        <v>0</v>
      </c>
      <c r="T265" s="63">
        <f t="shared" si="20"/>
        <v>0</v>
      </c>
      <c r="U265" s="64">
        <f t="shared" si="20"/>
        <v>0</v>
      </c>
    </row>
    <row r="266" spans="1:21" ht="15.75" x14ac:dyDescent="0.25">
      <c r="A266" s="59" t="s">
        <v>190</v>
      </c>
      <c r="B266" s="60">
        <v>0</v>
      </c>
      <c r="C266" s="60">
        <v>0</v>
      </c>
      <c r="D266" s="60">
        <v>0</v>
      </c>
      <c r="E266" s="60">
        <v>0</v>
      </c>
      <c r="F266" s="60">
        <v>-4.5830000000000002</v>
      </c>
      <c r="G266" s="61">
        <v>0</v>
      </c>
      <c r="K266" s="45"/>
      <c r="L266" s="65" t="s">
        <v>305</v>
      </c>
      <c r="M266" s="45"/>
      <c r="O266" s="58"/>
      <c r="P266" s="66">
        <f t="shared" si="20"/>
        <v>0</v>
      </c>
      <c r="Q266" s="63">
        <f t="shared" si="20"/>
        <v>0</v>
      </c>
      <c r="R266" s="63">
        <f t="shared" si="20"/>
        <v>0</v>
      </c>
      <c r="S266" s="63">
        <f t="shared" si="20"/>
        <v>0</v>
      </c>
      <c r="T266" s="63">
        <f t="shared" si="20"/>
        <v>-4.5830000000000002</v>
      </c>
      <c r="U266" s="67">
        <f t="shared" si="20"/>
        <v>0</v>
      </c>
    </row>
    <row r="267" spans="1:21" ht="15.75" x14ac:dyDescent="0.25">
      <c r="A267" s="59" t="s">
        <v>192</v>
      </c>
      <c r="B267" s="60">
        <v>0</v>
      </c>
      <c r="C267" s="60">
        <v>0</v>
      </c>
      <c r="D267" s="60">
        <v>-582.5</v>
      </c>
      <c r="E267" s="60">
        <v>0</v>
      </c>
      <c r="F267" s="60">
        <v>0</v>
      </c>
      <c r="G267" s="61">
        <v>0</v>
      </c>
      <c r="K267" s="68" t="s">
        <v>343</v>
      </c>
      <c r="L267" s="69" t="s">
        <v>344</v>
      </c>
      <c r="M267" s="70" t="s">
        <v>343</v>
      </c>
      <c r="O267" s="58"/>
      <c r="P267" s="66">
        <f t="shared" si="20"/>
        <v>0</v>
      </c>
      <c r="Q267" s="63">
        <f t="shared" si="20"/>
        <v>0</v>
      </c>
      <c r="R267" s="63">
        <f t="shared" si="20"/>
        <v>-582.5</v>
      </c>
      <c r="S267" s="63">
        <f t="shared" si="20"/>
        <v>0</v>
      </c>
      <c r="T267" s="63">
        <f t="shared" si="20"/>
        <v>0</v>
      </c>
      <c r="U267" s="67">
        <f t="shared" si="20"/>
        <v>0</v>
      </c>
    </row>
    <row r="268" spans="1:21" ht="15.75" x14ac:dyDescent="0.25">
      <c r="A268" s="59" t="s">
        <v>194</v>
      </c>
      <c r="B268" s="60">
        <v>0</v>
      </c>
      <c r="C268" s="60">
        <v>0</v>
      </c>
      <c r="D268" s="60">
        <v>0</v>
      </c>
      <c r="E268" s="60">
        <v>0</v>
      </c>
      <c r="F268" s="60">
        <v>0</v>
      </c>
      <c r="G268" s="61">
        <v>0</v>
      </c>
      <c r="K268" s="45"/>
      <c r="L268" s="45"/>
      <c r="M268" s="45"/>
      <c r="O268" s="58"/>
      <c r="P268" s="66">
        <f t="shared" si="20"/>
        <v>0</v>
      </c>
      <c r="Q268" s="63">
        <f t="shared" si="20"/>
        <v>0</v>
      </c>
      <c r="R268" s="63">
        <f t="shared" si="20"/>
        <v>0</v>
      </c>
      <c r="S268" s="63">
        <f t="shared" si="20"/>
        <v>0</v>
      </c>
      <c r="T268" s="63">
        <f t="shared" si="20"/>
        <v>0</v>
      </c>
      <c r="U268" s="67">
        <f t="shared" si="20"/>
        <v>0</v>
      </c>
    </row>
    <row r="269" spans="1:21" ht="15.75" x14ac:dyDescent="0.25">
      <c r="A269" s="59" t="s">
        <v>196</v>
      </c>
      <c r="B269" s="60">
        <v>0</v>
      </c>
      <c r="C269" s="60">
        <v>0</v>
      </c>
      <c r="D269" s="60">
        <v>0</v>
      </c>
      <c r="E269" s="60">
        <v>0</v>
      </c>
      <c r="F269" s="60">
        <v>3.24</v>
      </c>
      <c r="G269" s="61">
        <v>0</v>
      </c>
      <c r="K269" s="45"/>
      <c r="L269" s="45"/>
      <c r="M269" s="45"/>
      <c r="O269" s="58"/>
      <c r="P269" s="66">
        <f t="shared" si="20"/>
        <v>0</v>
      </c>
      <c r="Q269" s="63">
        <f t="shared" si="20"/>
        <v>0</v>
      </c>
      <c r="R269" s="63">
        <f t="shared" si="20"/>
        <v>0</v>
      </c>
      <c r="S269" s="63">
        <f t="shared" si="20"/>
        <v>0</v>
      </c>
      <c r="T269" s="63">
        <f t="shared" si="20"/>
        <v>3.24</v>
      </c>
      <c r="U269" s="67">
        <f t="shared" si="20"/>
        <v>0</v>
      </c>
    </row>
    <row r="270" spans="1:21" ht="15.75" x14ac:dyDescent="0.25">
      <c r="A270" s="71" t="s">
        <v>198</v>
      </c>
      <c r="B270" s="72">
        <v>0</v>
      </c>
      <c r="C270" s="72">
        <v>0</v>
      </c>
      <c r="D270" s="72">
        <v>0</v>
      </c>
      <c r="E270" s="72">
        <v>0</v>
      </c>
      <c r="F270" s="72">
        <v>0</v>
      </c>
      <c r="G270" s="73">
        <v>0</v>
      </c>
      <c r="K270" s="45"/>
      <c r="L270" s="45"/>
      <c r="M270" s="45"/>
      <c r="O270" s="58"/>
      <c r="P270" s="74">
        <f t="shared" si="20"/>
        <v>0</v>
      </c>
      <c r="Q270" s="63">
        <f t="shared" si="20"/>
        <v>0</v>
      </c>
      <c r="R270" s="63">
        <f t="shared" si="20"/>
        <v>0</v>
      </c>
      <c r="S270" s="63">
        <f t="shared" si="20"/>
        <v>0</v>
      </c>
      <c r="T270" s="63">
        <f t="shared" si="20"/>
        <v>0</v>
      </c>
      <c r="U270" s="75">
        <f t="shared" si="20"/>
        <v>0</v>
      </c>
    </row>
    <row r="272" spans="1:21" ht="18.600000000000001" customHeight="1" x14ac:dyDescent="0.25">
      <c r="A272" s="16" t="s">
        <v>341</v>
      </c>
      <c r="B272" s="16"/>
      <c r="C272" s="16"/>
      <c r="D272" s="16"/>
      <c r="E272" s="16"/>
      <c r="F272" s="16"/>
      <c r="G272" s="16"/>
      <c r="O272" s="16" t="s">
        <v>342</v>
      </c>
      <c r="P272" s="16"/>
      <c r="Q272" s="16"/>
      <c r="R272" s="16"/>
      <c r="S272" s="16"/>
      <c r="T272" s="16"/>
      <c r="U272" s="16"/>
    </row>
    <row r="273" spans="1:21" ht="15.75" x14ac:dyDescent="0.25">
      <c r="A273" s="17" t="s">
        <v>178</v>
      </c>
      <c r="B273" s="17"/>
      <c r="C273" s="17"/>
      <c r="E273" s="34">
        <v>2</v>
      </c>
      <c r="O273" s="17" t="s">
        <v>178</v>
      </c>
      <c r="P273" s="17"/>
      <c r="Q273" s="17"/>
      <c r="S273" s="34">
        <f>E273</f>
        <v>2</v>
      </c>
    </row>
    <row r="274" spans="1:21" ht="15.75" x14ac:dyDescent="0.25">
      <c r="A274" s="55"/>
      <c r="B274" s="56" t="s">
        <v>180</v>
      </c>
      <c r="C274" s="56" t="s">
        <v>181</v>
      </c>
      <c r="D274" s="56" t="s">
        <v>182</v>
      </c>
      <c r="E274" s="56" t="s">
        <v>183</v>
      </c>
      <c r="F274" s="56" t="s">
        <v>184</v>
      </c>
      <c r="G274" s="57" t="s">
        <v>185</v>
      </c>
      <c r="K274" s="45"/>
      <c r="L274" s="45"/>
      <c r="M274" s="45"/>
      <c r="O274" s="58"/>
      <c r="P274" s="58"/>
      <c r="Q274" s="58"/>
      <c r="R274" s="58"/>
      <c r="S274" s="58"/>
      <c r="T274" s="58"/>
      <c r="U274" s="58"/>
    </row>
    <row r="275" spans="1:21" ht="15.75" x14ac:dyDescent="0.25">
      <c r="A275" s="59" t="s">
        <v>188</v>
      </c>
      <c r="B275" s="60">
        <f t="array" ref="B275:G280">TRANSPOSE(forces.in!J167:O172)</f>
        <v>0</v>
      </c>
      <c r="C275" s="60">
        <v>0</v>
      </c>
      <c r="D275" s="60">
        <v>0</v>
      </c>
      <c r="E275" s="60">
        <v>0</v>
      </c>
      <c r="F275" s="60">
        <v>0</v>
      </c>
      <c r="G275" s="61">
        <v>0</v>
      </c>
      <c r="K275" s="45"/>
      <c r="L275" s="45"/>
      <c r="M275" s="45"/>
      <c r="O275" s="58"/>
      <c r="P275" s="62">
        <f t="shared" ref="P275:U280" si="21">B275*1</f>
        <v>0</v>
      </c>
      <c r="Q275" s="63">
        <f t="shared" si="21"/>
        <v>0</v>
      </c>
      <c r="R275" s="63">
        <f t="shared" si="21"/>
        <v>0</v>
      </c>
      <c r="S275" s="63">
        <f t="shared" si="21"/>
        <v>0</v>
      </c>
      <c r="T275" s="63">
        <f t="shared" si="21"/>
        <v>0</v>
      </c>
      <c r="U275" s="64">
        <f t="shared" si="21"/>
        <v>0</v>
      </c>
    </row>
    <row r="276" spans="1:21" ht="15.75" x14ac:dyDescent="0.25">
      <c r="A276" s="59" t="s">
        <v>190</v>
      </c>
      <c r="B276" s="60">
        <v>0</v>
      </c>
      <c r="C276" s="60">
        <v>0</v>
      </c>
      <c r="D276" s="60">
        <v>0</v>
      </c>
      <c r="E276" s="60">
        <v>0</v>
      </c>
      <c r="F276" s="60">
        <v>0</v>
      </c>
      <c r="G276" s="61">
        <v>0</v>
      </c>
      <c r="K276" s="45"/>
      <c r="L276" s="65" t="s">
        <v>305</v>
      </c>
      <c r="M276" s="45"/>
      <c r="O276" s="58"/>
      <c r="P276" s="66">
        <f t="shared" si="21"/>
        <v>0</v>
      </c>
      <c r="Q276" s="63">
        <f t="shared" si="21"/>
        <v>0</v>
      </c>
      <c r="R276" s="63">
        <f t="shared" si="21"/>
        <v>0</v>
      </c>
      <c r="S276" s="63">
        <f t="shared" si="21"/>
        <v>0</v>
      </c>
      <c r="T276" s="63">
        <f t="shared" si="21"/>
        <v>0</v>
      </c>
      <c r="U276" s="67">
        <f t="shared" si="21"/>
        <v>0</v>
      </c>
    </row>
    <row r="277" spans="1:21" ht="15.75" x14ac:dyDescent="0.25">
      <c r="A277" s="59" t="s">
        <v>192</v>
      </c>
      <c r="B277" s="60">
        <v>9.8000000000000007</v>
      </c>
      <c r="C277" s="60">
        <v>0</v>
      </c>
      <c r="D277" s="60">
        <v>0</v>
      </c>
      <c r="E277" s="60">
        <v>0</v>
      </c>
      <c r="F277" s="60">
        <v>9.81</v>
      </c>
      <c r="G277" s="61">
        <v>0</v>
      </c>
      <c r="K277" s="68" t="s">
        <v>343</v>
      </c>
      <c r="L277" s="69" t="s">
        <v>344</v>
      </c>
      <c r="M277" s="70" t="s">
        <v>343</v>
      </c>
      <c r="O277" s="58"/>
      <c r="P277" s="66">
        <f t="shared" si="21"/>
        <v>9.8000000000000007</v>
      </c>
      <c r="Q277" s="63">
        <f t="shared" si="21"/>
        <v>0</v>
      </c>
      <c r="R277" s="63">
        <f t="shared" si="21"/>
        <v>0</v>
      </c>
      <c r="S277" s="63">
        <f t="shared" si="21"/>
        <v>0</v>
      </c>
      <c r="T277" s="63">
        <f t="shared" si="21"/>
        <v>9.81</v>
      </c>
      <c r="U277" s="67">
        <f t="shared" si="21"/>
        <v>0</v>
      </c>
    </row>
    <row r="278" spans="1:21" ht="15.75" x14ac:dyDescent="0.25">
      <c r="A278" s="59" t="s">
        <v>194</v>
      </c>
      <c r="B278" s="60">
        <v>-10</v>
      </c>
      <c r="C278" s="60">
        <v>0</v>
      </c>
      <c r="D278" s="60">
        <v>0</v>
      </c>
      <c r="E278" s="60">
        <v>0</v>
      </c>
      <c r="F278" s="60">
        <v>-0.01</v>
      </c>
      <c r="G278" s="61">
        <v>0</v>
      </c>
      <c r="K278" s="45"/>
      <c r="L278" s="45"/>
      <c r="M278" s="45"/>
      <c r="O278" s="58"/>
      <c r="P278" s="66">
        <f t="shared" si="21"/>
        <v>-10</v>
      </c>
      <c r="Q278" s="63">
        <f t="shared" si="21"/>
        <v>0</v>
      </c>
      <c r="R278" s="63">
        <f t="shared" si="21"/>
        <v>0</v>
      </c>
      <c r="S278" s="63">
        <f t="shared" si="21"/>
        <v>0</v>
      </c>
      <c r="T278" s="63">
        <f t="shared" si="21"/>
        <v>-0.01</v>
      </c>
      <c r="U278" s="67">
        <f t="shared" si="21"/>
        <v>0</v>
      </c>
    </row>
    <row r="279" spans="1:21" ht="15.75" x14ac:dyDescent="0.25">
      <c r="A279" s="59" t="s">
        <v>196</v>
      </c>
      <c r="B279" s="60">
        <v>0</v>
      </c>
      <c r="C279" s="60">
        <v>0</v>
      </c>
      <c r="D279" s="60">
        <v>0</v>
      </c>
      <c r="E279" s="60">
        <v>0</v>
      </c>
      <c r="F279" s="60">
        <v>0</v>
      </c>
      <c r="G279" s="61">
        <v>0</v>
      </c>
      <c r="K279" s="45"/>
      <c r="L279" s="45"/>
      <c r="M279" s="45"/>
      <c r="O279" s="58"/>
      <c r="P279" s="66">
        <f t="shared" si="21"/>
        <v>0</v>
      </c>
      <c r="Q279" s="63">
        <f t="shared" si="21"/>
        <v>0</v>
      </c>
      <c r="R279" s="63">
        <f t="shared" si="21"/>
        <v>0</v>
      </c>
      <c r="S279" s="63">
        <f t="shared" si="21"/>
        <v>0</v>
      </c>
      <c r="T279" s="63">
        <f t="shared" si="21"/>
        <v>0</v>
      </c>
      <c r="U279" s="67">
        <f t="shared" si="21"/>
        <v>0</v>
      </c>
    </row>
    <row r="280" spans="1:21" ht="15.75" x14ac:dyDescent="0.25">
      <c r="A280" s="71" t="s">
        <v>198</v>
      </c>
      <c r="B280" s="72">
        <v>0</v>
      </c>
      <c r="C280" s="72">
        <v>0</v>
      </c>
      <c r="D280" s="72">
        <v>0</v>
      </c>
      <c r="E280" s="72">
        <v>0</v>
      </c>
      <c r="F280" s="72">
        <v>0</v>
      </c>
      <c r="G280" s="73">
        <v>0</v>
      </c>
      <c r="K280" s="45"/>
      <c r="L280" s="45"/>
      <c r="M280" s="45"/>
      <c r="O280" s="58"/>
      <c r="P280" s="74">
        <f t="shared" si="21"/>
        <v>0</v>
      </c>
      <c r="Q280" s="63">
        <f t="shared" si="21"/>
        <v>0</v>
      </c>
      <c r="R280" s="63">
        <f t="shared" si="21"/>
        <v>0</v>
      </c>
      <c r="S280" s="63">
        <f t="shared" si="21"/>
        <v>0</v>
      </c>
      <c r="T280" s="63">
        <f t="shared" si="21"/>
        <v>0</v>
      </c>
      <c r="U280" s="75">
        <f t="shared" si="21"/>
        <v>0</v>
      </c>
    </row>
    <row r="283" spans="1:21" ht="24.2" customHeight="1" thickBot="1" x14ac:dyDescent="0.4">
      <c r="A283" s="5" t="s">
        <v>348</v>
      </c>
      <c r="B283" s="5"/>
      <c r="C283" s="5"/>
      <c r="D283" s="5"/>
      <c r="E283" s="5"/>
      <c r="F283" s="5"/>
      <c r="G283" s="5"/>
      <c r="H283" s="5"/>
      <c r="I283" s="5"/>
      <c r="J283" s="5"/>
    </row>
    <row r="284" spans="1:21" ht="44.85" customHeight="1" thickTop="1" x14ac:dyDescent="0.25">
      <c r="A284" s="138" t="s">
        <v>349</v>
      </c>
      <c r="B284" s="138"/>
      <c r="C284" s="138"/>
      <c r="D284" s="138"/>
      <c r="E284" s="138"/>
      <c r="F284" s="138"/>
      <c r="G284" s="138"/>
      <c r="H284" s="138"/>
      <c r="I284" s="138"/>
      <c r="J284" s="138"/>
    </row>
    <row r="285" spans="1:21" ht="18.600000000000001" customHeight="1" x14ac:dyDescent="0.25">
      <c r="A285" s="16" t="s">
        <v>341</v>
      </c>
      <c r="B285" s="16"/>
      <c r="C285" s="16"/>
      <c r="D285" s="16"/>
      <c r="E285" s="16"/>
      <c r="F285" s="16"/>
      <c r="G285" s="16"/>
      <c r="O285" s="16" t="s">
        <v>342</v>
      </c>
      <c r="P285" s="16"/>
      <c r="Q285" s="16"/>
      <c r="R285" s="16"/>
      <c r="S285" s="16"/>
      <c r="T285" s="16"/>
      <c r="U285" s="16"/>
    </row>
    <row r="286" spans="1:21" ht="15.75" x14ac:dyDescent="0.25">
      <c r="A286" s="17" t="s">
        <v>178</v>
      </c>
      <c r="B286" s="17"/>
      <c r="C286" s="17"/>
      <c r="E286" s="34">
        <v>0</v>
      </c>
      <c r="O286" s="17" t="s">
        <v>178</v>
      </c>
      <c r="P286" s="17"/>
      <c r="Q286" s="17"/>
      <c r="S286" s="34">
        <f>E286</f>
        <v>0</v>
      </c>
    </row>
    <row r="287" spans="1:21" ht="15.75" x14ac:dyDescent="0.25">
      <c r="A287" s="55"/>
      <c r="B287" s="56" t="s">
        <v>180</v>
      </c>
      <c r="C287" s="56" t="s">
        <v>181</v>
      </c>
      <c r="D287" s="56" t="s">
        <v>182</v>
      </c>
      <c r="E287" s="56" t="s">
        <v>183</v>
      </c>
      <c r="F287" s="56" t="s">
        <v>184</v>
      </c>
      <c r="G287" s="57" t="s">
        <v>185</v>
      </c>
      <c r="K287" s="45"/>
      <c r="L287" s="45"/>
      <c r="M287" s="45"/>
      <c r="O287" s="58"/>
      <c r="P287" s="58"/>
      <c r="Q287" s="58"/>
      <c r="R287" s="58"/>
      <c r="S287" s="58"/>
      <c r="T287" s="58"/>
      <c r="U287" s="58"/>
    </row>
    <row r="288" spans="1:21" ht="15.75" x14ac:dyDescent="0.25">
      <c r="A288" s="59" t="s">
        <v>188</v>
      </c>
      <c r="B288" s="60">
        <f>data.in!B31</f>
        <v>0</v>
      </c>
      <c r="C288" s="60">
        <f>data.in!C31</f>
        <v>0</v>
      </c>
      <c r="D288" s="60">
        <f>data.in!D31</f>
        <v>0</v>
      </c>
      <c r="E288" s="60">
        <f>data.in!E31</f>
        <v>0</v>
      </c>
      <c r="F288" s="60">
        <f>data.in!F31</f>
        <v>0</v>
      </c>
      <c r="G288" s="61">
        <f>data.in!G31</f>
        <v>0</v>
      </c>
      <c r="K288" s="45"/>
      <c r="L288" s="45"/>
      <c r="M288" s="45"/>
      <c r="O288" s="58"/>
      <c r="P288" s="62">
        <f t="shared" ref="P288:U293" si="22">B288*1</f>
        <v>0</v>
      </c>
      <c r="Q288" s="63">
        <f t="shared" si="22"/>
        <v>0</v>
      </c>
      <c r="R288" s="63">
        <f t="shared" si="22"/>
        <v>0</v>
      </c>
      <c r="S288" s="63">
        <f t="shared" si="22"/>
        <v>0</v>
      </c>
      <c r="T288" s="63">
        <f t="shared" si="22"/>
        <v>0</v>
      </c>
      <c r="U288" s="64">
        <f t="shared" si="22"/>
        <v>0</v>
      </c>
    </row>
    <row r="289" spans="1:21" ht="15.75" x14ac:dyDescent="0.25">
      <c r="A289" s="59" t="s">
        <v>190</v>
      </c>
      <c r="B289" s="60">
        <f>data.in!B32</f>
        <v>0</v>
      </c>
      <c r="C289" s="60">
        <f>data.in!C32</f>
        <v>0</v>
      </c>
      <c r="D289" s="60">
        <f>data.in!D32</f>
        <v>0</v>
      </c>
      <c r="E289" s="60">
        <f>data.in!E32</f>
        <v>0</v>
      </c>
      <c r="F289" s="60">
        <f>data.in!F32</f>
        <v>0</v>
      </c>
      <c r="G289" s="61">
        <f>data.in!G32</f>
        <v>0</v>
      </c>
      <c r="K289" s="45"/>
      <c r="L289" s="65" t="s">
        <v>305</v>
      </c>
      <c r="M289" s="45"/>
      <c r="O289" s="58"/>
      <c r="P289" s="66">
        <f t="shared" si="22"/>
        <v>0</v>
      </c>
      <c r="Q289" s="63">
        <f t="shared" si="22"/>
        <v>0</v>
      </c>
      <c r="R289" s="63">
        <f t="shared" si="22"/>
        <v>0</v>
      </c>
      <c r="S289" s="63">
        <f t="shared" si="22"/>
        <v>0</v>
      </c>
      <c r="T289" s="63">
        <f t="shared" si="22"/>
        <v>0</v>
      </c>
      <c r="U289" s="67">
        <f t="shared" si="22"/>
        <v>0</v>
      </c>
    </row>
    <row r="290" spans="1:21" ht="15.75" x14ac:dyDescent="0.25">
      <c r="A290" s="59" t="s">
        <v>192</v>
      </c>
      <c r="B290" s="60">
        <f>data.in!B33</f>
        <v>0</v>
      </c>
      <c r="C290" s="60">
        <f>data.in!C33</f>
        <v>0</v>
      </c>
      <c r="D290" s="60">
        <f>data.in!D33</f>
        <v>3451.8</v>
      </c>
      <c r="E290" s="60">
        <f>data.in!E33</f>
        <v>-0.10974</v>
      </c>
      <c r="F290" s="60">
        <f>data.in!F33</f>
        <v>3.2672E-2</v>
      </c>
      <c r="G290" s="61">
        <f>data.in!G33</f>
        <v>0</v>
      </c>
      <c r="K290" s="68" t="s">
        <v>343</v>
      </c>
      <c r="L290" s="69" t="s">
        <v>344</v>
      </c>
      <c r="M290" s="70" t="s">
        <v>343</v>
      </c>
      <c r="O290" s="58"/>
      <c r="P290" s="66">
        <f t="shared" si="22"/>
        <v>0</v>
      </c>
      <c r="Q290" s="63">
        <f t="shared" si="22"/>
        <v>0</v>
      </c>
      <c r="R290" s="63">
        <f t="shared" si="22"/>
        <v>3451.8</v>
      </c>
      <c r="S290" s="63">
        <f t="shared" si="22"/>
        <v>-0.10974</v>
      </c>
      <c r="T290" s="63">
        <f t="shared" si="22"/>
        <v>3.2672E-2</v>
      </c>
      <c r="U290" s="67">
        <f t="shared" si="22"/>
        <v>0</v>
      </c>
    </row>
    <row r="291" spans="1:21" ht="15.75" x14ac:dyDescent="0.25">
      <c r="A291" s="59" t="s">
        <v>194</v>
      </c>
      <c r="B291" s="60">
        <f>data.in!B34</f>
        <v>0</v>
      </c>
      <c r="C291" s="60">
        <f>data.in!C34</f>
        <v>0</v>
      </c>
      <c r="D291" s="60">
        <f>data.in!D34</f>
        <v>-0.10974</v>
      </c>
      <c r="E291" s="60">
        <f>data.in!E34</f>
        <v>-18824</v>
      </c>
      <c r="F291" s="60">
        <f>data.in!F34</f>
        <v>8.6359999999999996E-4</v>
      </c>
      <c r="G291" s="61">
        <f>data.in!G34</f>
        <v>1.3691E-3</v>
      </c>
      <c r="K291" s="45"/>
      <c r="L291" s="45"/>
      <c r="M291" s="45"/>
      <c r="O291" s="58"/>
      <c r="P291" s="66">
        <f t="shared" si="22"/>
        <v>0</v>
      </c>
      <c r="Q291" s="63">
        <f t="shared" si="22"/>
        <v>0</v>
      </c>
      <c r="R291" s="63">
        <f t="shared" si="22"/>
        <v>-0.10974</v>
      </c>
      <c r="S291" s="63">
        <f t="shared" si="22"/>
        <v>-18824</v>
      </c>
      <c r="T291" s="63">
        <f t="shared" si="22"/>
        <v>8.6359999999999996E-4</v>
      </c>
      <c r="U291" s="67">
        <f t="shared" si="22"/>
        <v>1.3691E-3</v>
      </c>
    </row>
    <row r="292" spans="1:21" ht="15.75" x14ac:dyDescent="0.25">
      <c r="A292" s="59" t="s">
        <v>196</v>
      </c>
      <c r="B292" s="60">
        <f>data.in!B35</f>
        <v>0</v>
      </c>
      <c r="C292" s="60">
        <f>data.in!C35</f>
        <v>0</v>
      </c>
      <c r="D292" s="60">
        <f>data.in!D35</f>
        <v>3.2672E-2</v>
      </c>
      <c r="E292" s="60">
        <f>data.in!E35</f>
        <v>8.6359999999999996E-4</v>
      </c>
      <c r="F292" s="60">
        <f>data.in!F35</f>
        <v>-5942.1</v>
      </c>
      <c r="G292" s="61">
        <f>data.in!G35</f>
        <v>-8.4838000000000003E-4</v>
      </c>
      <c r="K292" s="45"/>
      <c r="L292" s="45"/>
      <c r="M292" s="45"/>
      <c r="O292" s="58"/>
      <c r="P292" s="66">
        <f t="shared" si="22"/>
        <v>0</v>
      </c>
      <c r="Q292" s="63">
        <f t="shared" si="22"/>
        <v>0</v>
      </c>
      <c r="R292" s="63">
        <f t="shared" si="22"/>
        <v>3.2672E-2</v>
      </c>
      <c r="S292" s="63">
        <f t="shared" si="22"/>
        <v>8.6359999999999996E-4</v>
      </c>
      <c r="T292" s="63">
        <f t="shared" si="22"/>
        <v>-5942.1</v>
      </c>
      <c r="U292" s="67">
        <f t="shared" si="22"/>
        <v>-8.4838000000000003E-4</v>
      </c>
    </row>
    <row r="293" spans="1:21" ht="15.75" x14ac:dyDescent="0.25">
      <c r="A293" s="71" t="s">
        <v>198</v>
      </c>
      <c r="B293" s="72">
        <f>data.in!B36</f>
        <v>0</v>
      </c>
      <c r="C293" s="72">
        <f>data.in!C36</f>
        <v>0</v>
      </c>
      <c r="D293" s="72">
        <f>data.in!D36</f>
        <v>0</v>
      </c>
      <c r="E293" s="72">
        <f>data.in!E36</f>
        <v>0</v>
      </c>
      <c r="F293" s="72">
        <f>data.in!F36</f>
        <v>0</v>
      </c>
      <c r="G293" s="73">
        <f>data.in!G36</f>
        <v>0</v>
      </c>
      <c r="K293" s="45"/>
      <c r="L293" s="45"/>
      <c r="M293" s="45"/>
      <c r="O293" s="58"/>
      <c r="P293" s="74">
        <f t="shared" si="22"/>
        <v>0</v>
      </c>
      <c r="Q293" s="63">
        <f t="shared" si="22"/>
        <v>0</v>
      </c>
      <c r="R293" s="63">
        <f t="shared" si="22"/>
        <v>0</v>
      </c>
      <c r="S293" s="63">
        <f t="shared" si="22"/>
        <v>0</v>
      </c>
      <c r="T293" s="63">
        <f t="shared" si="22"/>
        <v>0</v>
      </c>
      <c r="U293" s="75">
        <f t="shared" si="22"/>
        <v>0</v>
      </c>
    </row>
    <row r="295" spans="1:21" ht="18.600000000000001" customHeight="1" x14ac:dyDescent="0.25">
      <c r="A295" s="16" t="s">
        <v>341</v>
      </c>
      <c r="B295" s="16"/>
      <c r="C295" s="16"/>
      <c r="D295" s="16"/>
      <c r="E295" s="16"/>
      <c r="F295" s="16"/>
      <c r="G295" s="16"/>
      <c r="O295" s="16" t="s">
        <v>342</v>
      </c>
      <c r="P295" s="16"/>
      <c r="Q295" s="16"/>
      <c r="R295" s="16"/>
      <c r="S295" s="16"/>
      <c r="T295" s="16"/>
      <c r="U295" s="16"/>
    </row>
    <row r="296" spans="1:21" ht="15.75" x14ac:dyDescent="0.25">
      <c r="A296" s="17" t="s">
        <v>178</v>
      </c>
      <c r="B296" s="17"/>
      <c r="C296" s="17"/>
      <c r="E296" s="34">
        <v>1</v>
      </c>
      <c r="O296" s="17" t="s">
        <v>178</v>
      </c>
      <c r="P296" s="17"/>
      <c r="Q296" s="17"/>
      <c r="S296" s="34">
        <f>E296</f>
        <v>1</v>
      </c>
    </row>
    <row r="297" spans="1:21" ht="15.75" x14ac:dyDescent="0.25">
      <c r="A297" s="55"/>
      <c r="B297" s="56" t="s">
        <v>180</v>
      </c>
      <c r="C297" s="56" t="s">
        <v>181</v>
      </c>
      <c r="D297" s="56" t="s">
        <v>182</v>
      </c>
      <c r="E297" s="56" t="s">
        <v>183</v>
      </c>
      <c r="F297" s="56" t="s">
        <v>184</v>
      </c>
      <c r="G297" s="57" t="s">
        <v>185</v>
      </c>
      <c r="K297" s="45"/>
      <c r="L297" s="45"/>
      <c r="M297" s="45"/>
      <c r="O297" s="58"/>
      <c r="P297" s="58"/>
      <c r="Q297" s="58"/>
      <c r="R297" s="58"/>
      <c r="S297" s="58"/>
      <c r="T297" s="58"/>
      <c r="U297" s="58"/>
    </row>
    <row r="298" spans="1:21" ht="15.75" x14ac:dyDescent="0.25">
      <c r="A298" s="59" t="s">
        <v>188</v>
      </c>
      <c r="B298" s="60">
        <f>data.in!B44</f>
        <v>1.2306040098851723E-6</v>
      </c>
      <c r="C298" s="60">
        <f>data.in!C44</f>
        <v>5.7937136772840744E-8</v>
      </c>
      <c r="D298" s="60">
        <f>data.in!D44</f>
        <v>4.414181250124813E-8</v>
      </c>
      <c r="E298" s="60">
        <f>data.in!E44</f>
        <v>9.7124378711932103E-8</v>
      </c>
      <c r="F298" s="60">
        <f>data.in!F44</f>
        <v>-6.0303726953569643E-7</v>
      </c>
      <c r="G298" s="61">
        <f>data.in!G44</f>
        <v>-5.1483232497254128E-7</v>
      </c>
      <c r="K298" s="45"/>
      <c r="L298" s="45"/>
      <c r="M298" s="45"/>
      <c r="O298" s="58"/>
      <c r="P298" s="62">
        <f t="shared" ref="P298:U303" si="23">B298*1</f>
        <v>1.2306040098851723E-6</v>
      </c>
      <c r="Q298" s="63">
        <f t="shared" si="23"/>
        <v>5.7937136772840744E-8</v>
      </c>
      <c r="R298" s="63">
        <f t="shared" si="23"/>
        <v>4.414181250124813E-8</v>
      </c>
      <c r="S298" s="63">
        <f t="shared" si="23"/>
        <v>9.7124378711932103E-8</v>
      </c>
      <c r="T298" s="63">
        <f t="shared" si="23"/>
        <v>-6.0303726953569643E-7</v>
      </c>
      <c r="U298" s="64">
        <f t="shared" si="23"/>
        <v>-5.1483232497254128E-7</v>
      </c>
    </row>
    <row r="299" spans="1:21" ht="15.75" x14ac:dyDescent="0.25">
      <c r="A299" s="59" t="s">
        <v>190</v>
      </c>
      <c r="B299" s="60">
        <f>data.in!B45</f>
        <v>-8.7888673250124824E-8</v>
      </c>
      <c r="C299" s="60">
        <f>data.in!C45</f>
        <v>1.8274987547878184E-6</v>
      </c>
      <c r="D299" s="60">
        <f>data.in!D45</f>
        <v>-5.5422531800299547E-6</v>
      </c>
      <c r="E299" s="60">
        <f>data.in!E45</f>
        <v>3.1554507267099355E-6</v>
      </c>
      <c r="F299" s="60">
        <f>data.in!F45</f>
        <v>1.0280700121817274E-8</v>
      </c>
      <c r="G299" s="61">
        <f>data.in!G45</f>
        <v>-7.8033333599600606E-8</v>
      </c>
      <c r="K299" s="45"/>
      <c r="L299" s="65" t="s">
        <v>305</v>
      </c>
      <c r="M299" s="45"/>
      <c r="O299" s="58"/>
      <c r="P299" s="66">
        <f t="shared" si="23"/>
        <v>-8.7888673250124824E-8</v>
      </c>
      <c r="Q299" s="63">
        <f t="shared" si="23"/>
        <v>1.8274987547878184E-6</v>
      </c>
      <c r="R299" s="63">
        <f t="shared" si="23"/>
        <v>-5.5422531800299547E-6</v>
      </c>
      <c r="S299" s="63">
        <f t="shared" si="23"/>
        <v>3.1554507267099355E-6</v>
      </c>
      <c r="T299" s="63">
        <f t="shared" si="23"/>
        <v>1.0280700121817274E-8</v>
      </c>
      <c r="U299" s="67">
        <f t="shared" si="23"/>
        <v>-7.8033333599600606E-8</v>
      </c>
    </row>
    <row r="300" spans="1:21" ht="15.75" x14ac:dyDescent="0.25">
      <c r="A300" s="59" t="s">
        <v>192</v>
      </c>
      <c r="B300" s="60">
        <f>data.in!B46</f>
        <v>3.8841651143285073E-5</v>
      </c>
      <c r="C300" s="60">
        <f>data.in!C46</f>
        <v>2.3090327988017972E-3</v>
      </c>
      <c r="D300" s="60">
        <f>data.in!D46</f>
        <v>2.1661358602096857E-2</v>
      </c>
      <c r="E300" s="60">
        <f>data.in!E46</f>
        <v>3.5016798362456315E-3</v>
      </c>
      <c r="F300" s="60">
        <f>data.in!F46</f>
        <v>-1.8357640579131301E-5</v>
      </c>
      <c r="G300" s="61">
        <f>data.in!G46</f>
        <v>5.2735114867698451E-5</v>
      </c>
      <c r="K300" s="68" t="s">
        <v>343</v>
      </c>
      <c r="L300" s="69" t="s">
        <v>344</v>
      </c>
      <c r="M300" s="70" t="s">
        <v>343</v>
      </c>
      <c r="O300" s="58"/>
      <c r="P300" s="66">
        <f t="shared" si="23"/>
        <v>3.8841651143285073E-5</v>
      </c>
      <c r="Q300" s="63">
        <f t="shared" si="23"/>
        <v>2.3090327988017972E-3</v>
      </c>
      <c r="R300" s="63">
        <f t="shared" si="23"/>
        <v>2.1661358602096857E-2</v>
      </c>
      <c r="S300" s="63">
        <f t="shared" si="23"/>
        <v>3.5016798362456315E-3</v>
      </c>
      <c r="T300" s="63">
        <f t="shared" si="23"/>
        <v>-1.8357640579131301E-5</v>
      </c>
      <c r="U300" s="67">
        <f t="shared" si="23"/>
        <v>5.2735114867698451E-5</v>
      </c>
    </row>
    <row r="301" spans="1:21" ht="15.75" x14ac:dyDescent="0.25">
      <c r="A301" s="59" t="s">
        <v>194</v>
      </c>
      <c r="B301" s="60">
        <f>data.in!B47</f>
        <v>-1.8911848385421866E-7</v>
      </c>
      <c r="C301" s="60">
        <f>data.in!C47</f>
        <v>1.828408889266101E-6</v>
      </c>
      <c r="D301" s="60">
        <f>data.in!D47</f>
        <v>-2.0629736523215181E-5</v>
      </c>
      <c r="E301" s="60">
        <f>data.in!E47</f>
        <v>3.3607333679480779E-6</v>
      </c>
      <c r="F301" s="60">
        <f>data.in!F47</f>
        <v>2.897084001997005E-8</v>
      </c>
      <c r="G301" s="61">
        <f>data.in!G47</f>
        <v>-1.0051677148277584E-7</v>
      </c>
      <c r="K301" s="45"/>
      <c r="L301" s="45"/>
      <c r="M301" s="45"/>
      <c r="O301" s="58"/>
      <c r="P301" s="66">
        <f t="shared" si="23"/>
        <v>-1.8911848385421866E-7</v>
      </c>
      <c r="Q301" s="63">
        <f t="shared" si="23"/>
        <v>1.828408889266101E-6</v>
      </c>
      <c r="R301" s="63">
        <f t="shared" si="23"/>
        <v>-2.0629736523215181E-5</v>
      </c>
      <c r="S301" s="63">
        <f t="shared" si="23"/>
        <v>3.3607333679480779E-6</v>
      </c>
      <c r="T301" s="63">
        <f t="shared" si="23"/>
        <v>2.897084001997005E-8</v>
      </c>
      <c r="U301" s="67">
        <f t="shared" si="23"/>
        <v>-1.0051677148277584E-7</v>
      </c>
    </row>
    <row r="302" spans="1:21" ht="15.75" x14ac:dyDescent="0.25">
      <c r="A302" s="59" t="s">
        <v>196</v>
      </c>
      <c r="B302" s="60">
        <f>data.in!B48</f>
        <v>-6.1203984597703455E-7</v>
      </c>
      <c r="C302" s="60">
        <f>data.in!C48</f>
        <v>1.4476276724912633E-8</v>
      </c>
      <c r="D302" s="60">
        <f>data.in!D48</f>
        <v>3.8190357343984027E-7</v>
      </c>
      <c r="E302" s="60">
        <f>data.in!E48</f>
        <v>1.8423262146779831E-8</v>
      </c>
      <c r="F302" s="60">
        <f>data.in!F48</f>
        <v>2.9967353019470797E-7</v>
      </c>
      <c r="G302" s="61">
        <f>data.in!G48</f>
        <v>2.5562213901148279E-7</v>
      </c>
      <c r="K302" s="45"/>
      <c r="L302" s="45"/>
      <c r="M302" s="45"/>
      <c r="O302" s="58"/>
      <c r="P302" s="66">
        <f t="shared" si="23"/>
        <v>-6.1203984597703455E-7</v>
      </c>
      <c r="Q302" s="63">
        <f t="shared" si="23"/>
        <v>1.4476276724912633E-8</v>
      </c>
      <c r="R302" s="63">
        <f t="shared" si="23"/>
        <v>3.8190357343984027E-7</v>
      </c>
      <c r="S302" s="63">
        <f t="shared" si="23"/>
        <v>1.8423262146779831E-8</v>
      </c>
      <c r="T302" s="63">
        <f t="shared" si="23"/>
        <v>2.9967353019470797E-7</v>
      </c>
      <c r="U302" s="67">
        <f t="shared" si="23"/>
        <v>2.5562213901148279E-7</v>
      </c>
    </row>
    <row r="303" spans="1:21" ht="15.75" x14ac:dyDescent="0.25">
      <c r="A303" s="71" t="s">
        <v>198</v>
      </c>
      <c r="B303" s="72">
        <f>data.in!B49</f>
        <v>4.8950500561158268E-8</v>
      </c>
      <c r="C303" s="72">
        <f>data.in!C49</f>
        <v>-1.1261277659910135E-7</v>
      </c>
      <c r="D303" s="72">
        <f>data.in!D49</f>
        <v>-6.9141338512231653E-8</v>
      </c>
      <c r="E303" s="72">
        <f>data.in!E49</f>
        <v>1.1597447193210186E-7</v>
      </c>
      <c r="F303" s="72">
        <f>data.in!F49</f>
        <v>-3.4011712952571149E-8</v>
      </c>
      <c r="G303" s="73">
        <f>data.in!G49</f>
        <v>8.8047704443335007E-10</v>
      </c>
      <c r="K303" s="45"/>
      <c r="L303" s="45"/>
      <c r="M303" s="45"/>
      <c r="O303" s="58"/>
      <c r="P303" s="74">
        <f t="shared" si="23"/>
        <v>4.8950500561158268E-8</v>
      </c>
      <c r="Q303" s="63">
        <f t="shared" si="23"/>
        <v>-1.1261277659910135E-7</v>
      </c>
      <c r="R303" s="63">
        <f t="shared" si="23"/>
        <v>-6.9141338512231653E-8</v>
      </c>
      <c r="S303" s="63">
        <f t="shared" si="23"/>
        <v>1.1597447193210186E-7</v>
      </c>
      <c r="T303" s="63">
        <f t="shared" si="23"/>
        <v>-3.4011712952571149E-8</v>
      </c>
      <c r="U303" s="75">
        <f t="shared" si="23"/>
        <v>8.8047704443335007E-10</v>
      </c>
    </row>
    <row r="305" spans="1:21" ht="18.600000000000001" customHeight="1" x14ac:dyDescent="0.25">
      <c r="A305" s="16" t="s">
        <v>341</v>
      </c>
      <c r="B305" s="16"/>
      <c r="C305" s="16"/>
      <c r="D305" s="16"/>
      <c r="E305" s="16"/>
      <c r="F305" s="16"/>
      <c r="G305" s="16"/>
      <c r="O305" s="16" t="s">
        <v>342</v>
      </c>
      <c r="P305" s="16"/>
      <c r="Q305" s="16"/>
      <c r="R305" s="16"/>
      <c r="S305" s="16"/>
      <c r="T305" s="16"/>
      <c r="U305" s="16"/>
    </row>
    <row r="306" spans="1:21" ht="15.75" x14ac:dyDescent="0.25">
      <c r="A306" s="17" t="s">
        <v>178</v>
      </c>
      <c r="B306" s="17"/>
      <c r="C306" s="17"/>
      <c r="E306" s="34">
        <v>2</v>
      </c>
      <c r="O306" s="17" t="s">
        <v>178</v>
      </c>
      <c r="P306" s="17"/>
      <c r="Q306" s="17"/>
      <c r="S306" s="34">
        <f>E306</f>
        <v>2</v>
      </c>
    </row>
    <row r="307" spans="1:21" ht="15.75" x14ac:dyDescent="0.25">
      <c r="A307" s="55"/>
      <c r="B307" s="56" t="s">
        <v>180</v>
      </c>
      <c r="C307" s="56" t="s">
        <v>181</v>
      </c>
      <c r="D307" s="56" t="s">
        <v>182</v>
      </c>
      <c r="E307" s="56" t="s">
        <v>183</v>
      </c>
      <c r="F307" s="56" t="s">
        <v>184</v>
      </c>
      <c r="G307" s="57" t="s">
        <v>185</v>
      </c>
      <c r="K307" s="45"/>
      <c r="L307" s="45"/>
      <c r="M307" s="45"/>
      <c r="O307" s="58"/>
      <c r="P307" s="58"/>
      <c r="Q307" s="58"/>
      <c r="R307" s="58"/>
      <c r="S307" s="58"/>
      <c r="T307" s="58"/>
      <c r="U307" s="58"/>
    </row>
    <row r="308" spans="1:21" ht="15.75" x14ac:dyDescent="0.25">
      <c r="A308" s="59" t="s">
        <v>188</v>
      </c>
      <c r="B308" s="60">
        <f>data.in!B57</f>
        <v>913.2676984523215</v>
      </c>
      <c r="C308" s="60">
        <f>data.in!C57</f>
        <v>-4.3505115926110831E-2</v>
      </c>
      <c r="D308" s="60">
        <f>data.in!D57</f>
        <v>-8.8050032551173232E-2</v>
      </c>
      <c r="E308" s="60">
        <f>data.in!E57</f>
        <v>-5.7139989715426859E-2</v>
      </c>
      <c r="F308" s="60">
        <f>data.in!F57</f>
        <v>-455.55384922616076</v>
      </c>
      <c r="G308" s="61">
        <f>data.in!G57</f>
        <v>-76.634492860708946</v>
      </c>
      <c r="K308" s="45"/>
      <c r="L308" s="45"/>
      <c r="M308" s="45"/>
      <c r="O308" s="58"/>
      <c r="P308" s="62">
        <f t="shared" ref="P308:U313" si="24">B308*1</f>
        <v>913.2676984523215</v>
      </c>
      <c r="Q308" s="63">
        <f t="shared" si="24"/>
        <v>-4.3505115926110831E-2</v>
      </c>
      <c r="R308" s="63">
        <f t="shared" si="24"/>
        <v>-8.8050032551173232E-2</v>
      </c>
      <c r="S308" s="63">
        <f t="shared" si="24"/>
        <v>-5.7139989715426859E-2</v>
      </c>
      <c r="T308" s="63">
        <f t="shared" si="24"/>
        <v>-455.55384922616076</v>
      </c>
      <c r="U308" s="64">
        <f t="shared" si="24"/>
        <v>-76.634492860708946</v>
      </c>
    </row>
    <row r="309" spans="1:21" ht="15.75" x14ac:dyDescent="0.25">
      <c r="A309" s="59" t="s">
        <v>190</v>
      </c>
      <c r="B309" s="60">
        <f>data.in!B58</f>
        <v>-4.4938582526210684E-2</v>
      </c>
      <c r="C309" s="60">
        <f>data.in!C58</f>
        <v>1632.9276984523217</v>
      </c>
      <c r="D309" s="60">
        <f>data.in!D58</f>
        <v>40.903276984523217</v>
      </c>
      <c r="E309" s="60">
        <f>data.in!E58</f>
        <v>2544.0553969046432</v>
      </c>
      <c r="F309" s="60">
        <f>data.in!F58</f>
        <v>2.6493431752371441E-2</v>
      </c>
      <c r="G309" s="61">
        <f>data.in!G58</f>
        <v>-0.36060309535696455</v>
      </c>
      <c r="K309" s="45"/>
      <c r="L309" s="65" t="s">
        <v>305</v>
      </c>
      <c r="M309" s="45"/>
      <c r="O309" s="58"/>
      <c r="P309" s="66">
        <f t="shared" si="24"/>
        <v>-4.4938582526210684E-2</v>
      </c>
      <c r="Q309" s="63">
        <f t="shared" si="24"/>
        <v>1632.9276984523217</v>
      </c>
      <c r="R309" s="63">
        <f t="shared" si="24"/>
        <v>40.903276984523217</v>
      </c>
      <c r="S309" s="63">
        <f t="shared" si="24"/>
        <v>2544.0553969046432</v>
      </c>
      <c r="T309" s="63">
        <f t="shared" si="24"/>
        <v>2.6493431752371441E-2</v>
      </c>
      <c r="U309" s="67">
        <f t="shared" si="24"/>
        <v>-0.36060309535696455</v>
      </c>
    </row>
    <row r="310" spans="1:21" ht="15.75" x14ac:dyDescent="0.25">
      <c r="A310" s="59" t="s">
        <v>192</v>
      </c>
      <c r="B310" s="60">
        <f>data.in!B59</f>
        <v>-8.1833961757363946E-2</v>
      </c>
      <c r="C310" s="60">
        <f>data.in!C59</f>
        <v>41.63115476784823</v>
      </c>
      <c r="D310" s="60">
        <f>data.in!D59</f>
        <v>698.50600798801804</v>
      </c>
      <c r="E310" s="60">
        <f>data.in!E59</f>
        <v>78.285093659510721</v>
      </c>
      <c r="F310" s="60">
        <f>data.in!F59</f>
        <v>7.3222222166749881E-2</v>
      </c>
      <c r="G310" s="61">
        <f>data.in!G59</f>
        <v>2.5220346080878683E-2</v>
      </c>
      <c r="K310" s="68" t="s">
        <v>343</v>
      </c>
      <c r="L310" s="69" t="s">
        <v>344</v>
      </c>
      <c r="M310" s="70" t="s">
        <v>343</v>
      </c>
      <c r="O310" s="58"/>
      <c r="P310" s="66">
        <f t="shared" si="24"/>
        <v>-8.1833961757363946E-2</v>
      </c>
      <c r="Q310" s="63">
        <f t="shared" si="24"/>
        <v>41.63115476784823</v>
      </c>
      <c r="R310" s="63">
        <f t="shared" si="24"/>
        <v>698.50600798801804</v>
      </c>
      <c r="S310" s="63">
        <f t="shared" si="24"/>
        <v>78.285093659510721</v>
      </c>
      <c r="T310" s="63">
        <f t="shared" si="24"/>
        <v>7.3222222166749881E-2</v>
      </c>
      <c r="U310" s="67">
        <f t="shared" si="24"/>
        <v>2.5220346080878683E-2</v>
      </c>
    </row>
    <row r="311" spans="1:21" ht="15.75" x14ac:dyDescent="0.25">
      <c r="A311" s="59" t="s">
        <v>194</v>
      </c>
      <c r="B311" s="60">
        <f>data.in!B60</f>
        <v>-6.4146727009485774E-2</v>
      </c>
      <c r="C311" s="60">
        <f>data.in!C60</f>
        <v>2543.755396904643</v>
      </c>
      <c r="D311" s="60">
        <f>data.in!D60</f>
        <v>77.260276984523216</v>
      </c>
      <c r="E311" s="60">
        <f>data.in!E60</f>
        <v>4862.755396904643</v>
      </c>
      <c r="F311" s="60">
        <f>data.in!F60</f>
        <v>2.1346751572641039E-2</v>
      </c>
      <c r="G311" s="61">
        <f>data.in!G60</f>
        <v>-0.56145539690464308</v>
      </c>
      <c r="K311" s="45"/>
      <c r="L311" s="45"/>
      <c r="M311" s="45"/>
      <c r="O311" s="58"/>
      <c r="P311" s="66">
        <f t="shared" si="24"/>
        <v>-6.4146727009485774E-2</v>
      </c>
      <c r="Q311" s="63">
        <f t="shared" si="24"/>
        <v>2543.755396904643</v>
      </c>
      <c r="R311" s="63">
        <f t="shared" si="24"/>
        <v>77.260276984523216</v>
      </c>
      <c r="S311" s="63">
        <f t="shared" si="24"/>
        <v>4862.755396904643</v>
      </c>
      <c r="T311" s="63">
        <f t="shared" si="24"/>
        <v>2.1346751572641039E-2</v>
      </c>
      <c r="U311" s="67">
        <f t="shared" si="24"/>
        <v>-0.56145539690464308</v>
      </c>
    </row>
    <row r="312" spans="1:21" ht="15.75" x14ac:dyDescent="0.25">
      <c r="A312" s="59" t="s">
        <v>196</v>
      </c>
      <c r="B312" s="60">
        <f>data.in!B61</f>
        <v>-455.51384922616074</v>
      </c>
      <c r="C312" s="60">
        <f>data.in!C61</f>
        <v>2.1828392910634049E-2</v>
      </c>
      <c r="D312" s="60">
        <f>data.in!D61</f>
        <v>7.8581028557164243E-2</v>
      </c>
      <c r="E312" s="60">
        <f>data.in!E61</f>
        <v>1.2119126210683973E-2</v>
      </c>
      <c r="F312" s="60">
        <f>data.in!F61</f>
        <v>227.26830953569646</v>
      </c>
      <c r="G312" s="61">
        <f>data.in!G61</f>
        <v>38.981384922616073</v>
      </c>
      <c r="K312" s="45"/>
      <c r="L312" s="45"/>
      <c r="M312" s="45"/>
      <c r="O312" s="58"/>
      <c r="P312" s="66">
        <f t="shared" si="24"/>
        <v>-455.51384922616074</v>
      </c>
      <c r="Q312" s="63">
        <f t="shared" si="24"/>
        <v>2.1828392910634049E-2</v>
      </c>
      <c r="R312" s="63">
        <f t="shared" si="24"/>
        <v>7.8581028557164243E-2</v>
      </c>
      <c r="S312" s="63">
        <f t="shared" si="24"/>
        <v>1.2119126210683973E-2</v>
      </c>
      <c r="T312" s="63">
        <f t="shared" si="24"/>
        <v>227.26830953569646</v>
      </c>
      <c r="U312" s="67">
        <f t="shared" si="24"/>
        <v>38.981384922616073</v>
      </c>
    </row>
    <row r="313" spans="1:21" ht="15.75" x14ac:dyDescent="0.25">
      <c r="A313" s="71" t="s">
        <v>198</v>
      </c>
      <c r="B313" s="72">
        <f>data.in!B62</f>
        <v>-75.625215876185734</v>
      </c>
      <c r="C313" s="72">
        <f>data.in!C62</f>
        <v>-0.36674676185721417</v>
      </c>
      <c r="D313" s="72">
        <f>data.in!D62</f>
        <v>5.1958169046430351E-2</v>
      </c>
      <c r="E313" s="72">
        <f>data.in!E62</f>
        <v>-0.5995559680479281</v>
      </c>
      <c r="F313" s="72">
        <f>data.in!F62</f>
        <v>38.447107938092856</v>
      </c>
      <c r="G313" s="73">
        <f>data.in!G62</f>
        <v>3551.7830953569642</v>
      </c>
      <c r="K313" s="45"/>
      <c r="L313" s="45"/>
      <c r="M313" s="45"/>
      <c r="O313" s="58"/>
      <c r="P313" s="74">
        <f t="shared" si="24"/>
        <v>-75.625215876185734</v>
      </c>
      <c r="Q313" s="63">
        <f t="shared" si="24"/>
        <v>-0.36674676185721417</v>
      </c>
      <c r="R313" s="63">
        <f t="shared" si="24"/>
        <v>5.1958169046430351E-2</v>
      </c>
      <c r="S313" s="63">
        <f t="shared" si="24"/>
        <v>-0.5995559680479281</v>
      </c>
      <c r="T313" s="63">
        <f t="shared" si="24"/>
        <v>38.447107938092856</v>
      </c>
      <c r="U313" s="75">
        <f t="shared" si="24"/>
        <v>3551.7830953569642</v>
      </c>
    </row>
    <row r="316" spans="1:21" ht="24.2" customHeight="1" thickBot="1" x14ac:dyDescent="0.4">
      <c r="A316" s="5" t="s">
        <v>350</v>
      </c>
      <c r="B316" s="5"/>
      <c r="C316" s="5"/>
      <c r="D316" s="5"/>
      <c r="E316" s="5"/>
      <c r="F316" s="5"/>
      <c r="G316" s="5"/>
      <c r="H316" s="5"/>
      <c r="I316" s="5"/>
      <c r="J316" s="5"/>
    </row>
    <row r="317" spans="1:21" ht="58.7" customHeight="1" thickTop="1" x14ac:dyDescent="0.25">
      <c r="A317" s="138" t="s">
        <v>351</v>
      </c>
      <c r="B317" s="138"/>
      <c r="C317" s="138"/>
      <c r="D317" s="138"/>
      <c r="E317" s="138"/>
      <c r="F317" s="138"/>
      <c r="G317" s="138"/>
      <c r="H317" s="138"/>
      <c r="I317" s="138"/>
      <c r="J317" s="138"/>
    </row>
    <row r="318" spans="1:21" ht="18.600000000000001" customHeight="1" x14ac:dyDescent="0.25">
      <c r="A318" s="16" t="s">
        <v>341</v>
      </c>
      <c r="B318" s="16"/>
      <c r="C318" s="16"/>
      <c r="D318" s="16"/>
      <c r="E318" s="16"/>
      <c r="F318" s="16"/>
      <c r="G318" s="16"/>
      <c r="O318" s="16" t="s">
        <v>342</v>
      </c>
      <c r="P318" s="16"/>
      <c r="Q318" s="16"/>
      <c r="R318" s="16"/>
      <c r="S318" s="16"/>
      <c r="T318" s="16"/>
      <c r="U318" s="16"/>
    </row>
    <row r="319" spans="1:21" ht="15.75" x14ac:dyDescent="0.25">
      <c r="A319" s="17" t="s">
        <v>178</v>
      </c>
      <c r="B319" s="17"/>
      <c r="C319" s="17"/>
      <c r="E319" s="34">
        <v>0</v>
      </c>
      <c r="O319" s="17" t="s">
        <v>178</v>
      </c>
      <c r="P319" s="17"/>
      <c r="Q319" s="17"/>
      <c r="S319" s="34">
        <f>E319</f>
        <v>0</v>
      </c>
    </row>
    <row r="320" spans="1:21" ht="15.75" x14ac:dyDescent="0.25">
      <c r="A320" s="55"/>
      <c r="B320" s="56" t="s">
        <v>180</v>
      </c>
      <c r="C320" s="56" t="s">
        <v>181</v>
      </c>
      <c r="D320" s="56" t="s">
        <v>182</v>
      </c>
      <c r="E320" s="56" t="s">
        <v>183</v>
      </c>
      <c r="F320" s="56" t="s">
        <v>184</v>
      </c>
      <c r="G320" s="57" t="s">
        <v>185</v>
      </c>
      <c r="K320" s="45"/>
      <c r="L320" s="45"/>
      <c r="M320" s="45"/>
      <c r="O320" s="58"/>
      <c r="P320" s="58"/>
      <c r="Q320" s="58"/>
      <c r="R320" s="58"/>
      <c r="S320" s="58"/>
      <c r="T320" s="58"/>
      <c r="U320" s="58"/>
    </row>
    <row r="321" spans="1:21" ht="15.75" x14ac:dyDescent="0.25">
      <c r="A321" s="59" t="s">
        <v>188</v>
      </c>
      <c r="B321" s="60">
        <f t="array" ref="B321:G326">TRANSPOSE(data.in!B74:G79)</f>
        <v>0</v>
      </c>
      <c r="C321" s="60">
        <v>0</v>
      </c>
      <c r="D321" s="60">
        <v>0</v>
      </c>
      <c r="E321" s="60">
        <v>0</v>
      </c>
      <c r="F321" s="60">
        <v>0</v>
      </c>
      <c r="G321" s="61">
        <v>0</v>
      </c>
      <c r="K321" s="45"/>
      <c r="L321" s="45"/>
      <c r="M321" s="45"/>
      <c r="O321" s="58"/>
      <c r="P321" s="62">
        <f t="shared" ref="P321:U326" si="25">B321*1</f>
        <v>0</v>
      </c>
      <c r="Q321" s="63">
        <f t="shared" si="25"/>
        <v>0</v>
      </c>
      <c r="R321" s="63">
        <f t="shared" si="25"/>
        <v>0</v>
      </c>
      <c r="S321" s="63">
        <f t="shared" si="25"/>
        <v>0</v>
      </c>
      <c r="T321" s="63">
        <f t="shared" si="25"/>
        <v>0</v>
      </c>
      <c r="U321" s="64">
        <f t="shared" si="25"/>
        <v>0</v>
      </c>
    </row>
    <row r="322" spans="1:21" ht="15.75" x14ac:dyDescent="0.25">
      <c r="A322" s="59" t="s">
        <v>190</v>
      </c>
      <c r="B322" s="60">
        <v>0</v>
      </c>
      <c r="C322" s="60">
        <v>0</v>
      </c>
      <c r="D322" s="60">
        <v>0</v>
      </c>
      <c r="E322" s="60">
        <v>0</v>
      </c>
      <c r="F322" s="60">
        <v>0</v>
      </c>
      <c r="G322" s="61">
        <v>0</v>
      </c>
      <c r="K322" s="45"/>
      <c r="L322" s="65" t="s">
        <v>305</v>
      </c>
      <c r="M322" s="45"/>
      <c r="O322" s="58"/>
      <c r="P322" s="66">
        <f t="shared" si="25"/>
        <v>0</v>
      </c>
      <c r="Q322" s="63">
        <f t="shared" si="25"/>
        <v>0</v>
      </c>
      <c r="R322" s="63">
        <f t="shared" si="25"/>
        <v>0</v>
      </c>
      <c r="S322" s="63">
        <f t="shared" si="25"/>
        <v>0</v>
      </c>
      <c r="T322" s="63">
        <f t="shared" si="25"/>
        <v>0</v>
      </c>
      <c r="U322" s="67">
        <f t="shared" si="25"/>
        <v>0</v>
      </c>
    </row>
    <row r="323" spans="1:21" ht="15.75" x14ac:dyDescent="0.25">
      <c r="A323" s="59" t="s">
        <v>192</v>
      </c>
      <c r="B323" s="60">
        <v>0</v>
      </c>
      <c r="C323" s="60">
        <v>0</v>
      </c>
      <c r="D323" s="60">
        <v>0</v>
      </c>
      <c r="E323" s="60">
        <v>0</v>
      </c>
      <c r="F323" s="60">
        <v>0</v>
      </c>
      <c r="G323" s="61">
        <v>0</v>
      </c>
      <c r="K323" s="68" t="s">
        <v>343</v>
      </c>
      <c r="L323" s="69" t="s">
        <v>344</v>
      </c>
      <c r="M323" s="70" t="s">
        <v>343</v>
      </c>
      <c r="O323" s="58"/>
      <c r="P323" s="66">
        <f t="shared" si="25"/>
        <v>0</v>
      </c>
      <c r="Q323" s="63">
        <f t="shared" si="25"/>
        <v>0</v>
      </c>
      <c r="R323" s="63">
        <f t="shared" si="25"/>
        <v>0</v>
      </c>
      <c r="S323" s="63">
        <f t="shared" si="25"/>
        <v>0</v>
      </c>
      <c r="T323" s="63">
        <f t="shared" si="25"/>
        <v>0</v>
      </c>
      <c r="U323" s="67">
        <f t="shared" si="25"/>
        <v>0</v>
      </c>
    </row>
    <row r="324" spans="1:21" ht="15.75" x14ac:dyDescent="0.25">
      <c r="A324" s="59" t="s">
        <v>194</v>
      </c>
      <c r="B324" s="60">
        <v>0</v>
      </c>
      <c r="C324" s="60">
        <v>0</v>
      </c>
      <c r="D324" s="60">
        <v>0</v>
      </c>
      <c r="E324" s="60">
        <v>0</v>
      </c>
      <c r="F324" s="60">
        <v>0</v>
      </c>
      <c r="G324" s="61">
        <v>0</v>
      </c>
      <c r="K324" s="45"/>
      <c r="L324" s="45"/>
      <c r="M324" s="45"/>
      <c r="O324" s="58"/>
      <c r="P324" s="66">
        <f t="shared" si="25"/>
        <v>0</v>
      </c>
      <c r="Q324" s="63">
        <f t="shared" si="25"/>
        <v>0</v>
      </c>
      <c r="R324" s="63">
        <f t="shared" si="25"/>
        <v>0</v>
      </c>
      <c r="S324" s="63">
        <f t="shared" si="25"/>
        <v>0</v>
      </c>
      <c r="T324" s="63">
        <f t="shared" si="25"/>
        <v>0</v>
      </c>
      <c r="U324" s="67">
        <f t="shared" si="25"/>
        <v>0</v>
      </c>
    </row>
    <row r="325" spans="1:21" ht="15.75" x14ac:dyDescent="0.25">
      <c r="A325" s="59" t="s">
        <v>196</v>
      </c>
      <c r="B325" s="60">
        <v>0</v>
      </c>
      <c r="C325" s="60">
        <v>0</v>
      </c>
      <c r="D325" s="60">
        <v>0</v>
      </c>
      <c r="E325" s="60">
        <v>0</v>
      </c>
      <c r="F325" s="60">
        <v>0</v>
      </c>
      <c r="G325" s="61">
        <v>0</v>
      </c>
      <c r="K325" s="45"/>
      <c r="L325" s="45"/>
      <c r="M325" s="45"/>
      <c r="O325" s="58"/>
      <c r="P325" s="66">
        <f t="shared" si="25"/>
        <v>0</v>
      </c>
      <c r="Q325" s="63">
        <f t="shared" si="25"/>
        <v>0</v>
      </c>
      <c r="R325" s="63">
        <f t="shared" si="25"/>
        <v>0</v>
      </c>
      <c r="S325" s="63">
        <f t="shared" si="25"/>
        <v>0</v>
      </c>
      <c r="T325" s="63">
        <f t="shared" si="25"/>
        <v>0</v>
      </c>
      <c r="U325" s="67">
        <f t="shared" si="25"/>
        <v>0</v>
      </c>
    </row>
    <row r="326" spans="1:21" ht="15.75" x14ac:dyDescent="0.25">
      <c r="A326" s="71" t="s">
        <v>198</v>
      </c>
      <c r="B326" s="72">
        <v>0</v>
      </c>
      <c r="C326" s="72">
        <v>0</v>
      </c>
      <c r="D326" s="72">
        <v>0</v>
      </c>
      <c r="E326" s="72">
        <v>0</v>
      </c>
      <c r="F326" s="72">
        <v>0</v>
      </c>
      <c r="G326" s="73">
        <v>0</v>
      </c>
      <c r="K326" s="45"/>
      <c r="L326" s="45"/>
      <c r="M326" s="45"/>
      <c r="O326" s="58"/>
      <c r="P326" s="74">
        <f t="shared" si="25"/>
        <v>0</v>
      </c>
      <c r="Q326" s="63">
        <f t="shared" si="25"/>
        <v>0</v>
      </c>
      <c r="R326" s="63">
        <f t="shared" si="25"/>
        <v>0</v>
      </c>
      <c r="S326" s="63">
        <f t="shared" si="25"/>
        <v>0</v>
      </c>
      <c r="T326" s="63">
        <f t="shared" si="25"/>
        <v>0</v>
      </c>
      <c r="U326" s="75">
        <f t="shared" si="25"/>
        <v>0</v>
      </c>
    </row>
    <row r="328" spans="1:21" ht="18.600000000000001" customHeight="1" x14ac:dyDescent="0.25">
      <c r="A328" s="16" t="s">
        <v>341</v>
      </c>
      <c r="B328" s="16"/>
      <c r="C328" s="16"/>
      <c r="D328" s="16"/>
      <c r="E328" s="16"/>
      <c r="F328" s="16"/>
      <c r="G328" s="16"/>
      <c r="O328" s="16" t="s">
        <v>342</v>
      </c>
      <c r="P328" s="16"/>
      <c r="Q328" s="16"/>
      <c r="R328" s="16"/>
      <c r="S328" s="16"/>
      <c r="T328" s="16"/>
      <c r="U328" s="16"/>
    </row>
    <row r="329" spans="1:21" ht="15.75" x14ac:dyDescent="0.25">
      <c r="A329" s="17" t="s">
        <v>178</v>
      </c>
      <c r="B329" s="17"/>
      <c r="C329" s="17"/>
      <c r="E329" s="34">
        <v>1</v>
      </c>
      <c r="O329" s="17" t="s">
        <v>178</v>
      </c>
      <c r="P329" s="17"/>
      <c r="Q329" s="17"/>
      <c r="S329" s="34">
        <f>E329</f>
        <v>1</v>
      </c>
    </row>
    <row r="330" spans="1:21" ht="15.75" x14ac:dyDescent="0.25">
      <c r="A330" s="55"/>
      <c r="B330" s="56" t="s">
        <v>180</v>
      </c>
      <c r="C330" s="56" t="s">
        <v>181</v>
      </c>
      <c r="D330" s="56" t="s">
        <v>182</v>
      </c>
      <c r="E330" s="56" t="s">
        <v>183</v>
      </c>
      <c r="F330" s="56" t="s">
        <v>184</v>
      </c>
      <c r="G330" s="57" t="s">
        <v>185</v>
      </c>
      <c r="K330" s="45"/>
      <c r="L330" s="45"/>
      <c r="M330" s="45"/>
      <c r="O330" s="58"/>
      <c r="P330" s="58"/>
      <c r="Q330" s="58"/>
      <c r="R330" s="58"/>
      <c r="S330" s="58"/>
      <c r="T330" s="58"/>
      <c r="U330" s="58"/>
    </row>
    <row r="331" spans="1:21" ht="15.75" x14ac:dyDescent="0.25">
      <c r="A331" s="59" t="s">
        <v>188</v>
      </c>
      <c r="B331" s="60">
        <f t="array" ref="B331:G336">TRANSPOSE(data.in!B87:G92)</f>
        <v>1.2306040098851723E-6</v>
      </c>
      <c r="C331" s="60">
        <v>-8.7888673250124824E-8</v>
      </c>
      <c r="D331" s="60">
        <v>3.8841651143285073E-5</v>
      </c>
      <c r="E331" s="60">
        <v>-1.8911848385421866E-7</v>
      </c>
      <c r="F331" s="60">
        <v>-6.1203984597703455E-7</v>
      </c>
      <c r="G331" s="61">
        <v>4.8950500561158268E-8</v>
      </c>
      <c r="K331" s="45"/>
      <c r="L331" s="45"/>
      <c r="M331" s="45"/>
      <c r="O331" s="58"/>
      <c r="P331" s="62">
        <f t="shared" ref="P331:U336" si="26">B331*1</f>
        <v>1.2306040098851723E-6</v>
      </c>
      <c r="Q331" s="63">
        <f t="shared" si="26"/>
        <v>-8.7888673250124824E-8</v>
      </c>
      <c r="R331" s="63">
        <f t="shared" si="26"/>
        <v>3.8841651143285073E-5</v>
      </c>
      <c r="S331" s="63">
        <f t="shared" si="26"/>
        <v>-1.8911848385421866E-7</v>
      </c>
      <c r="T331" s="63">
        <f t="shared" si="26"/>
        <v>-6.1203984597703455E-7</v>
      </c>
      <c r="U331" s="64">
        <f t="shared" si="26"/>
        <v>4.8950500561158268E-8</v>
      </c>
    </row>
    <row r="332" spans="1:21" ht="15.75" x14ac:dyDescent="0.25">
      <c r="A332" s="59" t="s">
        <v>190</v>
      </c>
      <c r="B332" s="60">
        <v>5.7937136772840744E-8</v>
      </c>
      <c r="C332" s="60">
        <v>1.8274987547878184E-6</v>
      </c>
      <c r="D332" s="60">
        <v>2.3090327988017972E-3</v>
      </c>
      <c r="E332" s="60">
        <v>1.828408889266101E-6</v>
      </c>
      <c r="F332" s="60">
        <v>1.4476276724912633E-8</v>
      </c>
      <c r="G332" s="61">
        <v>-1.1261277659910135E-7</v>
      </c>
      <c r="K332" s="45"/>
      <c r="L332" s="65" t="s">
        <v>305</v>
      </c>
      <c r="M332" s="45"/>
      <c r="O332" s="58"/>
      <c r="P332" s="66">
        <f t="shared" si="26"/>
        <v>5.7937136772840744E-8</v>
      </c>
      <c r="Q332" s="63">
        <f t="shared" si="26"/>
        <v>1.8274987547878184E-6</v>
      </c>
      <c r="R332" s="63">
        <f t="shared" si="26"/>
        <v>2.3090327988017972E-3</v>
      </c>
      <c r="S332" s="63">
        <f t="shared" si="26"/>
        <v>1.828408889266101E-6</v>
      </c>
      <c r="T332" s="63">
        <f t="shared" si="26"/>
        <v>1.4476276724912633E-8</v>
      </c>
      <c r="U332" s="67">
        <f t="shared" si="26"/>
        <v>-1.1261277659910135E-7</v>
      </c>
    </row>
    <row r="333" spans="1:21" ht="15.75" x14ac:dyDescent="0.25">
      <c r="A333" s="59" t="s">
        <v>192</v>
      </c>
      <c r="B333" s="60">
        <v>4.414181250124813E-8</v>
      </c>
      <c r="C333" s="60">
        <v>-5.5422531800299547E-6</v>
      </c>
      <c r="D333" s="60">
        <v>2.1661358602096857E-2</v>
      </c>
      <c r="E333" s="60">
        <v>-2.0629736523215181E-5</v>
      </c>
      <c r="F333" s="60">
        <v>3.8190357343984027E-7</v>
      </c>
      <c r="G333" s="61">
        <v>-6.9141338512231653E-8</v>
      </c>
      <c r="K333" s="68" t="s">
        <v>343</v>
      </c>
      <c r="L333" s="69" t="s">
        <v>344</v>
      </c>
      <c r="M333" s="70" t="s">
        <v>343</v>
      </c>
      <c r="O333" s="58"/>
      <c r="P333" s="66">
        <f t="shared" si="26"/>
        <v>4.414181250124813E-8</v>
      </c>
      <c r="Q333" s="63">
        <f t="shared" si="26"/>
        <v>-5.5422531800299547E-6</v>
      </c>
      <c r="R333" s="63">
        <f t="shared" si="26"/>
        <v>2.1661358602096857E-2</v>
      </c>
      <c r="S333" s="63">
        <f t="shared" si="26"/>
        <v>-2.0629736523215181E-5</v>
      </c>
      <c r="T333" s="63">
        <f t="shared" si="26"/>
        <v>3.8190357343984027E-7</v>
      </c>
      <c r="U333" s="67">
        <f t="shared" si="26"/>
        <v>-6.9141338512231653E-8</v>
      </c>
    </row>
    <row r="334" spans="1:21" ht="15.75" x14ac:dyDescent="0.25">
      <c r="A334" s="59" t="s">
        <v>194</v>
      </c>
      <c r="B334" s="60">
        <v>9.7124378711932103E-8</v>
      </c>
      <c r="C334" s="60">
        <v>3.1554507267099355E-6</v>
      </c>
      <c r="D334" s="60">
        <v>3.5016798362456315E-3</v>
      </c>
      <c r="E334" s="60">
        <v>3.3607333679480779E-6</v>
      </c>
      <c r="F334" s="60">
        <v>1.8423262146779831E-8</v>
      </c>
      <c r="G334" s="61">
        <v>1.1597447193210186E-7</v>
      </c>
      <c r="K334" s="45"/>
      <c r="L334" s="45"/>
      <c r="M334" s="45"/>
      <c r="O334" s="58"/>
      <c r="P334" s="66">
        <f t="shared" si="26"/>
        <v>9.7124378711932103E-8</v>
      </c>
      <c r="Q334" s="63">
        <f t="shared" si="26"/>
        <v>3.1554507267099355E-6</v>
      </c>
      <c r="R334" s="63">
        <f t="shared" si="26"/>
        <v>3.5016798362456315E-3</v>
      </c>
      <c r="S334" s="63">
        <f t="shared" si="26"/>
        <v>3.3607333679480779E-6</v>
      </c>
      <c r="T334" s="63">
        <f t="shared" si="26"/>
        <v>1.8423262146779831E-8</v>
      </c>
      <c r="U334" s="67">
        <f t="shared" si="26"/>
        <v>1.1597447193210186E-7</v>
      </c>
    </row>
    <row r="335" spans="1:21" ht="15.75" x14ac:dyDescent="0.25">
      <c r="A335" s="59" t="s">
        <v>196</v>
      </c>
      <c r="B335" s="60">
        <v>-6.0303726953569643E-7</v>
      </c>
      <c r="C335" s="60">
        <v>1.0280700121817274E-8</v>
      </c>
      <c r="D335" s="60">
        <v>-1.8357640579131301E-5</v>
      </c>
      <c r="E335" s="60">
        <v>2.897084001997005E-8</v>
      </c>
      <c r="F335" s="60">
        <v>2.9967353019470797E-7</v>
      </c>
      <c r="G335" s="61">
        <v>-3.4011712952571149E-8</v>
      </c>
      <c r="K335" s="45"/>
      <c r="L335" s="45"/>
      <c r="M335" s="45"/>
      <c r="O335" s="58"/>
      <c r="P335" s="66">
        <f t="shared" si="26"/>
        <v>-6.0303726953569643E-7</v>
      </c>
      <c r="Q335" s="63">
        <f t="shared" si="26"/>
        <v>1.0280700121817274E-8</v>
      </c>
      <c r="R335" s="63">
        <f t="shared" si="26"/>
        <v>-1.8357640579131301E-5</v>
      </c>
      <c r="S335" s="63">
        <f t="shared" si="26"/>
        <v>2.897084001997005E-8</v>
      </c>
      <c r="T335" s="63">
        <f t="shared" si="26"/>
        <v>2.9967353019470797E-7</v>
      </c>
      <c r="U335" s="67">
        <f t="shared" si="26"/>
        <v>-3.4011712952571149E-8</v>
      </c>
    </row>
    <row r="336" spans="1:21" ht="15.75" x14ac:dyDescent="0.25">
      <c r="A336" s="71" t="s">
        <v>198</v>
      </c>
      <c r="B336" s="72">
        <v>-5.1483232497254128E-7</v>
      </c>
      <c r="C336" s="72">
        <v>-7.8033333599600606E-8</v>
      </c>
      <c r="D336" s="72">
        <v>5.2735114867698451E-5</v>
      </c>
      <c r="E336" s="72">
        <v>-1.0051677148277584E-7</v>
      </c>
      <c r="F336" s="72">
        <v>2.5562213901148279E-7</v>
      </c>
      <c r="G336" s="73">
        <v>8.8047704443335007E-10</v>
      </c>
      <c r="K336" s="45"/>
      <c r="L336" s="45"/>
      <c r="M336" s="45"/>
      <c r="O336" s="58"/>
      <c r="P336" s="74">
        <f t="shared" si="26"/>
        <v>-5.1483232497254128E-7</v>
      </c>
      <c r="Q336" s="63">
        <f t="shared" si="26"/>
        <v>-7.8033333599600606E-8</v>
      </c>
      <c r="R336" s="63">
        <f t="shared" si="26"/>
        <v>5.2735114867698451E-5</v>
      </c>
      <c r="S336" s="63">
        <f t="shared" si="26"/>
        <v>-1.0051677148277584E-7</v>
      </c>
      <c r="T336" s="63">
        <f t="shared" si="26"/>
        <v>2.5562213901148279E-7</v>
      </c>
      <c r="U336" s="75">
        <f t="shared" si="26"/>
        <v>8.8047704443335007E-10</v>
      </c>
    </row>
    <row r="338" spans="1:21" ht="18.600000000000001" customHeight="1" x14ac:dyDescent="0.25">
      <c r="A338" s="16" t="s">
        <v>341</v>
      </c>
      <c r="B338" s="16"/>
      <c r="C338" s="16"/>
      <c r="D338" s="16"/>
      <c r="E338" s="16"/>
      <c r="F338" s="16"/>
      <c r="G338" s="16"/>
      <c r="O338" s="16" t="s">
        <v>342</v>
      </c>
      <c r="P338" s="16"/>
      <c r="Q338" s="16"/>
      <c r="R338" s="16"/>
      <c r="S338" s="16"/>
      <c r="T338" s="16"/>
      <c r="U338" s="16"/>
    </row>
    <row r="339" spans="1:21" ht="15.75" x14ac:dyDescent="0.25">
      <c r="A339" s="17" t="s">
        <v>178</v>
      </c>
      <c r="B339" s="17"/>
      <c r="C339" s="17"/>
      <c r="E339" s="34">
        <v>2</v>
      </c>
      <c r="O339" s="17" t="s">
        <v>178</v>
      </c>
      <c r="P339" s="17"/>
      <c r="Q339" s="17"/>
      <c r="S339" s="34">
        <f>E339</f>
        <v>2</v>
      </c>
    </row>
    <row r="340" spans="1:21" ht="15.75" x14ac:dyDescent="0.25">
      <c r="A340" s="55"/>
      <c r="B340" s="56" t="s">
        <v>180</v>
      </c>
      <c r="C340" s="56" t="s">
        <v>181</v>
      </c>
      <c r="D340" s="56" t="s">
        <v>182</v>
      </c>
      <c r="E340" s="56" t="s">
        <v>183</v>
      </c>
      <c r="F340" s="56" t="s">
        <v>184</v>
      </c>
      <c r="G340" s="57" t="s">
        <v>185</v>
      </c>
      <c r="K340" s="45"/>
      <c r="L340" s="45"/>
      <c r="M340" s="45"/>
      <c r="O340" s="58"/>
      <c r="P340" s="58"/>
      <c r="Q340" s="58"/>
      <c r="R340" s="58"/>
      <c r="S340" s="58"/>
      <c r="T340" s="58"/>
      <c r="U340" s="58"/>
    </row>
    <row r="341" spans="1:21" ht="15.75" x14ac:dyDescent="0.25">
      <c r="A341" s="59" t="s">
        <v>188</v>
      </c>
      <c r="B341" s="60">
        <f t="array" ref="B341:G346">TRANSPOSE(data.in!B100:G105)</f>
        <v>913.2676984523215</v>
      </c>
      <c r="C341" s="60">
        <v>-4.4938582526210684E-2</v>
      </c>
      <c r="D341" s="60">
        <v>-8.1833961757363946E-2</v>
      </c>
      <c r="E341" s="60">
        <v>-6.4146727009485774E-2</v>
      </c>
      <c r="F341" s="60">
        <v>-455.51384922616074</v>
      </c>
      <c r="G341" s="61">
        <v>-75.625215876185734</v>
      </c>
      <c r="K341" s="45"/>
      <c r="L341" s="45"/>
      <c r="M341" s="45"/>
      <c r="O341" s="58"/>
      <c r="P341" s="62">
        <f t="shared" ref="P341:U346" si="27">B341*1</f>
        <v>913.2676984523215</v>
      </c>
      <c r="Q341" s="63">
        <f t="shared" si="27"/>
        <v>-4.4938582526210684E-2</v>
      </c>
      <c r="R341" s="63">
        <f t="shared" si="27"/>
        <v>-8.1833961757363946E-2</v>
      </c>
      <c r="S341" s="63">
        <f t="shared" si="27"/>
        <v>-6.4146727009485774E-2</v>
      </c>
      <c r="T341" s="63">
        <f t="shared" si="27"/>
        <v>-455.51384922616074</v>
      </c>
      <c r="U341" s="64">
        <f t="shared" si="27"/>
        <v>-75.625215876185734</v>
      </c>
    </row>
    <row r="342" spans="1:21" ht="15.75" x14ac:dyDescent="0.25">
      <c r="A342" s="59" t="s">
        <v>190</v>
      </c>
      <c r="B342" s="60">
        <v>-4.3505115926110831E-2</v>
      </c>
      <c r="C342" s="60">
        <v>1632.9276984523217</v>
      </c>
      <c r="D342" s="60">
        <v>41.63115476784823</v>
      </c>
      <c r="E342" s="60">
        <v>2543.755396904643</v>
      </c>
      <c r="F342" s="60">
        <v>2.1828392910634049E-2</v>
      </c>
      <c r="G342" s="61">
        <v>-0.36674676185721417</v>
      </c>
      <c r="K342" s="45"/>
      <c r="L342" s="65" t="s">
        <v>305</v>
      </c>
      <c r="M342" s="45"/>
      <c r="O342" s="58"/>
      <c r="P342" s="66">
        <f t="shared" si="27"/>
        <v>-4.3505115926110831E-2</v>
      </c>
      <c r="Q342" s="63">
        <f t="shared" si="27"/>
        <v>1632.9276984523217</v>
      </c>
      <c r="R342" s="63">
        <f t="shared" si="27"/>
        <v>41.63115476784823</v>
      </c>
      <c r="S342" s="63">
        <f t="shared" si="27"/>
        <v>2543.755396904643</v>
      </c>
      <c r="T342" s="63">
        <f t="shared" si="27"/>
        <v>2.1828392910634049E-2</v>
      </c>
      <c r="U342" s="67">
        <f t="shared" si="27"/>
        <v>-0.36674676185721417</v>
      </c>
    </row>
    <row r="343" spans="1:21" ht="15.75" x14ac:dyDescent="0.25">
      <c r="A343" s="59" t="s">
        <v>192</v>
      </c>
      <c r="B343" s="60">
        <v>-8.8050032551173232E-2</v>
      </c>
      <c r="C343" s="60">
        <v>40.903276984523217</v>
      </c>
      <c r="D343" s="60">
        <v>698.50600798801804</v>
      </c>
      <c r="E343" s="60">
        <v>77.260276984523216</v>
      </c>
      <c r="F343" s="60">
        <v>7.8581028557164243E-2</v>
      </c>
      <c r="G343" s="61">
        <v>5.1958169046430351E-2</v>
      </c>
      <c r="K343" s="68" t="s">
        <v>343</v>
      </c>
      <c r="L343" s="69" t="s">
        <v>344</v>
      </c>
      <c r="M343" s="70" t="s">
        <v>343</v>
      </c>
      <c r="O343" s="58"/>
      <c r="P343" s="66">
        <f t="shared" si="27"/>
        <v>-8.8050032551173232E-2</v>
      </c>
      <c r="Q343" s="63">
        <f t="shared" si="27"/>
        <v>40.903276984523217</v>
      </c>
      <c r="R343" s="63">
        <f t="shared" si="27"/>
        <v>698.50600798801804</v>
      </c>
      <c r="S343" s="63">
        <f t="shared" si="27"/>
        <v>77.260276984523216</v>
      </c>
      <c r="T343" s="63">
        <f t="shared" si="27"/>
        <v>7.8581028557164243E-2</v>
      </c>
      <c r="U343" s="67">
        <f t="shared" si="27"/>
        <v>5.1958169046430351E-2</v>
      </c>
    </row>
    <row r="344" spans="1:21" ht="15.75" x14ac:dyDescent="0.25">
      <c r="A344" s="59" t="s">
        <v>194</v>
      </c>
      <c r="B344" s="60">
        <v>-5.7139989715426859E-2</v>
      </c>
      <c r="C344" s="60">
        <v>2544.0553969046432</v>
      </c>
      <c r="D344" s="60">
        <v>78.285093659510721</v>
      </c>
      <c r="E344" s="60">
        <v>4862.755396904643</v>
      </c>
      <c r="F344" s="60">
        <v>1.2119126210683973E-2</v>
      </c>
      <c r="G344" s="61">
        <v>-0.5995559680479281</v>
      </c>
      <c r="K344" s="45"/>
      <c r="L344" s="45"/>
      <c r="M344" s="45"/>
      <c r="O344" s="58"/>
      <c r="P344" s="66">
        <f t="shared" si="27"/>
        <v>-5.7139989715426859E-2</v>
      </c>
      <c r="Q344" s="63">
        <f t="shared" si="27"/>
        <v>2544.0553969046432</v>
      </c>
      <c r="R344" s="63">
        <f t="shared" si="27"/>
        <v>78.285093659510721</v>
      </c>
      <c r="S344" s="63">
        <f t="shared" si="27"/>
        <v>4862.755396904643</v>
      </c>
      <c r="T344" s="63">
        <f t="shared" si="27"/>
        <v>1.2119126210683973E-2</v>
      </c>
      <c r="U344" s="67">
        <f t="shared" si="27"/>
        <v>-0.5995559680479281</v>
      </c>
    </row>
    <row r="345" spans="1:21" ht="15.75" x14ac:dyDescent="0.25">
      <c r="A345" s="59" t="s">
        <v>196</v>
      </c>
      <c r="B345" s="60">
        <v>-455.55384922616076</v>
      </c>
      <c r="C345" s="60">
        <v>2.6493431752371441E-2</v>
      </c>
      <c r="D345" s="60">
        <v>7.3222222166749881E-2</v>
      </c>
      <c r="E345" s="60">
        <v>2.1346751572641039E-2</v>
      </c>
      <c r="F345" s="60">
        <v>227.26830953569646</v>
      </c>
      <c r="G345" s="61">
        <v>38.447107938092856</v>
      </c>
      <c r="K345" s="45"/>
      <c r="L345" s="45"/>
      <c r="M345" s="45"/>
      <c r="O345" s="58"/>
      <c r="P345" s="66">
        <f t="shared" si="27"/>
        <v>-455.55384922616076</v>
      </c>
      <c r="Q345" s="63">
        <f t="shared" si="27"/>
        <v>2.6493431752371441E-2</v>
      </c>
      <c r="R345" s="63">
        <f t="shared" si="27"/>
        <v>7.3222222166749881E-2</v>
      </c>
      <c r="S345" s="63">
        <f t="shared" si="27"/>
        <v>2.1346751572641039E-2</v>
      </c>
      <c r="T345" s="63">
        <f t="shared" si="27"/>
        <v>227.26830953569646</v>
      </c>
      <c r="U345" s="67">
        <f t="shared" si="27"/>
        <v>38.447107938092856</v>
      </c>
    </row>
    <row r="346" spans="1:21" ht="15.75" x14ac:dyDescent="0.25">
      <c r="A346" s="71" t="s">
        <v>198</v>
      </c>
      <c r="B346" s="72">
        <v>-76.634492860708946</v>
      </c>
      <c r="C346" s="72">
        <v>-0.36060309535696455</v>
      </c>
      <c r="D346" s="72">
        <v>2.5220346080878683E-2</v>
      </c>
      <c r="E346" s="72">
        <v>-0.56145539690464308</v>
      </c>
      <c r="F346" s="72">
        <v>38.981384922616073</v>
      </c>
      <c r="G346" s="73">
        <v>3551.7830953569642</v>
      </c>
      <c r="K346" s="45"/>
      <c r="L346" s="45"/>
      <c r="M346" s="45"/>
      <c r="O346" s="58"/>
      <c r="P346" s="74">
        <f t="shared" si="27"/>
        <v>-76.634492860708946</v>
      </c>
      <c r="Q346" s="63">
        <f t="shared" si="27"/>
        <v>-0.36060309535696455</v>
      </c>
      <c r="R346" s="63">
        <f t="shared" si="27"/>
        <v>2.5220346080878683E-2</v>
      </c>
      <c r="S346" s="63">
        <f t="shared" si="27"/>
        <v>-0.56145539690464308</v>
      </c>
      <c r="T346" s="63">
        <f t="shared" si="27"/>
        <v>38.981384922616073</v>
      </c>
      <c r="U346" s="75">
        <f t="shared" si="27"/>
        <v>3551.7830953569642</v>
      </c>
    </row>
    <row r="349" spans="1:21" ht="24.2" customHeight="1" thickBot="1" x14ac:dyDescent="0.4">
      <c r="A349" s="5" t="s">
        <v>141</v>
      </c>
      <c r="B349" s="5"/>
      <c r="C349" s="5"/>
      <c r="D349" s="5"/>
      <c r="E349" s="5"/>
      <c r="F349" s="5"/>
      <c r="G349" s="5"/>
      <c r="H349" s="5"/>
      <c r="I349" s="5"/>
      <c r="J349" s="5"/>
    </row>
    <row r="350" spans="1:21" ht="44.85" customHeight="1" thickTop="1" x14ac:dyDescent="0.25">
      <c r="A350" s="138" t="s">
        <v>352</v>
      </c>
      <c r="B350" s="138"/>
      <c r="C350" s="138"/>
      <c r="D350" s="138"/>
      <c r="E350" s="138"/>
      <c r="F350" s="138"/>
      <c r="G350" s="138"/>
      <c r="H350" s="138"/>
      <c r="I350" s="138"/>
      <c r="J350" s="138"/>
    </row>
    <row r="351" spans="1:21" ht="15.75" x14ac:dyDescent="0.25"/>
    <row r="352" spans="1:21" ht="18.600000000000001" customHeight="1" x14ac:dyDescent="0.25">
      <c r="A352" s="16" t="s">
        <v>341</v>
      </c>
      <c r="B352" s="16"/>
      <c r="C352" s="16"/>
      <c r="D352" s="16"/>
      <c r="E352" s="16"/>
      <c r="F352" s="16"/>
      <c r="G352" s="16"/>
      <c r="O352" s="16" t="s">
        <v>342</v>
      </c>
      <c r="P352" s="16"/>
      <c r="Q352" s="16"/>
      <c r="R352" s="16"/>
      <c r="S352" s="16"/>
      <c r="T352" s="16"/>
      <c r="U352" s="16"/>
    </row>
    <row r="353" spans="1:21" ht="15.75" x14ac:dyDescent="0.25">
      <c r="A353" s="55"/>
      <c r="B353" s="56" t="s">
        <v>353</v>
      </c>
      <c r="O353" s="58"/>
      <c r="P353" s="58"/>
    </row>
    <row r="354" spans="1:21" ht="15.75" x14ac:dyDescent="0.25">
      <c r="A354" s="59" t="s">
        <v>188</v>
      </c>
      <c r="B354" s="76" t="str">
        <f>forces.in!E27</f>
        <v>6+5i</v>
      </c>
      <c r="K354" s="45"/>
      <c r="L354" s="45"/>
      <c r="M354" s="45"/>
      <c r="O354" s="58"/>
      <c r="P354" s="77" t="str">
        <f t="shared" ref="P354:P359" si="28">IMPRODUCT(B354,1)</f>
        <v>6+5i</v>
      </c>
    </row>
    <row r="355" spans="1:21" ht="15.75" x14ac:dyDescent="0.25">
      <c r="A355" s="59" t="s">
        <v>190</v>
      </c>
      <c r="B355" s="76" t="str">
        <f>forces.in!E28</f>
        <v>8.2+23i</v>
      </c>
      <c r="K355" s="45"/>
      <c r="L355" s="45"/>
      <c r="M355" s="45"/>
      <c r="O355" s="58"/>
      <c r="P355" s="78" t="str">
        <f t="shared" si="28"/>
        <v>8.2+23i</v>
      </c>
    </row>
    <row r="356" spans="1:21" ht="15.75" x14ac:dyDescent="0.25">
      <c r="A356" s="59" t="s">
        <v>192</v>
      </c>
      <c r="B356" s="76" t="str">
        <f>forces.in!E29</f>
        <v>56.2-5i</v>
      </c>
      <c r="K356" s="45"/>
      <c r="L356" s="65" t="s">
        <v>305</v>
      </c>
      <c r="M356" s="45"/>
      <c r="O356" s="58"/>
      <c r="P356" s="78" t="str">
        <f t="shared" si="28"/>
        <v>56.2-5i</v>
      </c>
    </row>
    <row r="357" spans="1:21" ht="15.75" x14ac:dyDescent="0.25">
      <c r="A357" s="59" t="s">
        <v>194</v>
      </c>
      <c r="B357" s="76" t="str">
        <f>forces.in!E30</f>
        <v>2-53i</v>
      </c>
      <c r="K357" s="68" t="s">
        <v>343</v>
      </c>
      <c r="L357" s="69" t="s">
        <v>344</v>
      </c>
      <c r="M357" s="70" t="s">
        <v>343</v>
      </c>
      <c r="O357" s="58"/>
      <c r="P357" s="78" t="str">
        <f t="shared" si="28"/>
        <v>2-53i</v>
      </c>
    </row>
    <row r="358" spans="1:21" ht="15.75" x14ac:dyDescent="0.25">
      <c r="A358" s="59" t="s">
        <v>196</v>
      </c>
      <c r="B358" s="76" t="str">
        <f>forces.in!E31</f>
        <v>6200+1300i</v>
      </c>
      <c r="K358" s="45"/>
      <c r="L358" s="45"/>
      <c r="M358" s="45"/>
      <c r="O358" s="58"/>
      <c r="P358" s="78" t="str">
        <f t="shared" si="28"/>
        <v>6200+1300i</v>
      </c>
    </row>
    <row r="359" spans="1:21" ht="15.75" x14ac:dyDescent="0.25">
      <c r="A359" s="71" t="s">
        <v>198</v>
      </c>
      <c r="B359" s="76" t="str">
        <f>forces.in!E32</f>
        <v>5300-23300i</v>
      </c>
      <c r="K359" s="45"/>
      <c r="L359" s="45"/>
      <c r="M359" s="45"/>
      <c r="O359" s="58"/>
      <c r="P359" s="79" t="str">
        <f t="shared" si="28"/>
        <v>5300-23300i</v>
      </c>
    </row>
    <row r="360" spans="1:21" ht="15.75" x14ac:dyDescent="0.25">
      <c r="K360" s="45"/>
      <c r="L360" s="45"/>
      <c r="M360" s="45"/>
    </row>
    <row r="362" spans="1:21" ht="24.2" customHeight="1" thickBot="1" x14ac:dyDescent="0.4">
      <c r="A362" s="5" t="s">
        <v>354</v>
      </c>
      <c r="B362" s="5"/>
      <c r="C362" s="5"/>
      <c r="D362" s="5"/>
      <c r="E362" s="5"/>
      <c r="F362" s="5"/>
      <c r="G362" s="5"/>
      <c r="H362" s="5"/>
      <c r="I362" s="5"/>
      <c r="J362" s="5"/>
    </row>
    <row r="363" spans="1:21" ht="44.85" customHeight="1" thickTop="1" x14ac:dyDescent="0.25">
      <c r="A363" s="138" t="s">
        <v>352</v>
      </c>
      <c r="B363" s="138"/>
      <c r="C363" s="138"/>
      <c r="D363" s="138"/>
      <c r="E363" s="138"/>
      <c r="F363" s="138"/>
      <c r="G363" s="138"/>
      <c r="H363" s="138"/>
      <c r="I363" s="138"/>
      <c r="J363" s="138"/>
    </row>
    <row r="364" spans="1:21" ht="15.75" x14ac:dyDescent="0.25"/>
    <row r="365" spans="1:21" ht="18.600000000000001" customHeight="1" x14ac:dyDescent="0.25">
      <c r="A365" s="16" t="s">
        <v>341</v>
      </c>
      <c r="B365" s="16"/>
      <c r="C365" s="16"/>
      <c r="D365" s="16"/>
      <c r="E365" s="16"/>
      <c r="F365" s="16"/>
      <c r="G365" s="16"/>
      <c r="O365" s="16" t="s">
        <v>342</v>
      </c>
      <c r="P365" s="16"/>
      <c r="Q365" s="16"/>
      <c r="R365" s="16"/>
      <c r="S365" s="16"/>
      <c r="T365" s="16"/>
      <c r="U365" s="16"/>
    </row>
    <row r="366" spans="1:21" ht="15.75" x14ac:dyDescent="0.25">
      <c r="A366" s="55"/>
      <c r="B366" s="56" t="s">
        <v>353</v>
      </c>
      <c r="O366" s="58"/>
      <c r="P366" s="58"/>
    </row>
    <row r="367" spans="1:21" ht="15.75" x14ac:dyDescent="0.25">
      <c r="A367" s="59" t="s">
        <v>188</v>
      </c>
      <c r="B367" s="76" t="str">
        <f>data.in!D136</f>
        <v>0.00387439302323404+8.2432558897295i</v>
      </c>
      <c r="K367" s="45"/>
      <c r="L367" s="45"/>
      <c r="M367" s="45"/>
      <c r="O367" s="58"/>
      <c r="P367" s="77" t="str">
        <f t="shared" ref="P367:P372" si="29">IMPRODUCT(B367,1)</f>
        <v>0.00387439302323404+8.2432558897295i</v>
      </c>
    </row>
    <row r="368" spans="1:21" ht="15.75" x14ac:dyDescent="0.25">
      <c r="A368" s="59" t="s">
        <v>190</v>
      </c>
      <c r="B368" s="76" t="str">
        <f>data.in!D137</f>
        <v>0.000118897387884333+589.404412470422i</v>
      </c>
      <c r="K368" s="45"/>
      <c r="L368" s="45"/>
      <c r="M368" s="45"/>
      <c r="O368" s="58"/>
      <c r="P368" s="78" t="str">
        <f t="shared" si="29"/>
        <v>0.000118897387884333+589.404412470422i</v>
      </c>
    </row>
    <row r="369" spans="1:16" ht="15.75" x14ac:dyDescent="0.25">
      <c r="A369" s="59" t="s">
        <v>192</v>
      </c>
      <c r="B369" s="76" t="str">
        <f>data.in!D138</f>
        <v>11376.7440966769-63.5126154322011i</v>
      </c>
      <c r="K369" s="45"/>
      <c r="L369" s="65" t="s">
        <v>305</v>
      </c>
      <c r="M369" s="45"/>
      <c r="O369" s="58"/>
      <c r="P369" s="78" t="str">
        <f t="shared" si="29"/>
        <v>11376.7440966769-63.5126154322011i</v>
      </c>
    </row>
    <row r="370" spans="1:16" ht="15.75" x14ac:dyDescent="0.25">
      <c r="A370" s="59" t="s">
        <v>194</v>
      </c>
      <c r="B370" s="76" t="str">
        <f>data.in!D139</f>
        <v>52027.3890830443</v>
      </c>
      <c r="K370" s="68" t="s">
        <v>343</v>
      </c>
      <c r="L370" s="69" t="s">
        <v>344</v>
      </c>
      <c r="M370" s="70" t="s">
        <v>343</v>
      </c>
      <c r="O370" s="58"/>
      <c r="P370" s="78" t="str">
        <f t="shared" si="29"/>
        <v>52027.3890830443</v>
      </c>
    </row>
    <row r="371" spans="1:16" ht="15.75" x14ac:dyDescent="0.25">
      <c r="A371" s="59" t="s">
        <v>196</v>
      </c>
      <c r="B371" s="76" t="str">
        <f>data.in!D140</f>
        <v>-38.2898221218425+0.10615277584585i</v>
      </c>
      <c r="K371" s="45"/>
      <c r="L371" s="45"/>
      <c r="M371" s="45"/>
      <c r="O371" s="58"/>
      <c r="P371" s="78" t="str">
        <f t="shared" si="29"/>
        <v>-38.2898221218425+0.10615277584585i</v>
      </c>
    </row>
    <row r="372" spans="1:16" ht="15.75" x14ac:dyDescent="0.25">
      <c r="A372" s="71" t="s">
        <v>198</v>
      </c>
      <c r="B372" s="76" t="str">
        <f>data.in!D141</f>
        <v>1.01106934390178-292.808914797704i</v>
      </c>
      <c r="K372" s="45"/>
      <c r="L372" s="45"/>
      <c r="M372" s="45"/>
      <c r="O372" s="58"/>
      <c r="P372" s="79" t="str">
        <f t="shared" si="29"/>
        <v>1.01106934390178-292.808914797704i</v>
      </c>
    </row>
    <row r="373" spans="1:16" ht="15.75" x14ac:dyDescent="0.25">
      <c r="K373" s="45"/>
      <c r="L373" s="45"/>
      <c r="M373" s="45"/>
    </row>
  </sheetData>
  <mergeCells count="162">
    <mergeCell ref="A363:J363"/>
    <mergeCell ref="A365:G365"/>
    <mergeCell ref="O365:U365"/>
    <mergeCell ref="A338:G338"/>
    <mergeCell ref="O338:U338"/>
    <mergeCell ref="A339:C339"/>
    <mergeCell ref="O339:Q339"/>
    <mergeCell ref="A349:J349"/>
    <mergeCell ref="A350:J350"/>
    <mergeCell ref="A352:G352"/>
    <mergeCell ref="O352:U352"/>
    <mergeCell ref="A362:J362"/>
    <mergeCell ref="A317:J317"/>
    <mergeCell ref="A318:G318"/>
    <mergeCell ref="O318:U318"/>
    <mergeCell ref="A319:C319"/>
    <mergeCell ref="O319:Q319"/>
    <mergeCell ref="A328:G328"/>
    <mergeCell ref="O328:U328"/>
    <mergeCell ref="A329:C329"/>
    <mergeCell ref="O329:Q329"/>
    <mergeCell ref="A295:G295"/>
    <mergeCell ref="O295:U295"/>
    <mergeCell ref="A296:C296"/>
    <mergeCell ref="O296:Q296"/>
    <mergeCell ref="A305:G305"/>
    <mergeCell ref="O305:U305"/>
    <mergeCell ref="A306:C306"/>
    <mergeCell ref="O306:Q306"/>
    <mergeCell ref="A316:J316"/>
    <mergeCell ref="A272:G272"/>
    <mergeCell ref="O272:U272"/>
    <mergeCell ref="A273:C273"/>
    <mergeCell ref="O273:Q273"/>
    <mergeCell ref="A283:J283"/>
    <mergeCell ref="A284:J284"/>
    <mergeCell ref="A285:G285"/>
    <mergeCell ref="O285:U285"/>
    <mergeCell ref="A286:C286"/>
    <mergeCell ref="O286:Q286"/>
    <mergeCell ref="A250:J250"/>
    <mergeCell ref="A251:J251"/>
    <mergeCell ref="A252:G252"/>
    <mergeCell ref="O252:U252"/>
    <mergeCell ref="A253:C253"/>
    <mergeCell ref="O253:Q253"/>
    <mergeCell ref="A262:G262"/>
    <mergeCell ref="O262:U262"/>
    <mergeCell ref="A263:C263"/>
    <mergeCell ref="O263:Q263"/>
    <mergeCell ref="A220:C220"/>
    <mergeCell ref="O220:Q220"/>
    <mergeCell ref="A229:G229"/>
    <mergeCell ref="O229:U229"/>
    <mergeCell ref="A230:C230"/>
    <mergeCell ref="O230:Q230"/>
    <mergeCell ref="A239:G239"/>
    <mergeCell ref="O239:U239"/>
    <mergeCell ref="A240:C240"/>
    <mergeCell ref="O240:Q240"/>
    <mergeCell ref="A204:J204"/>
    <mergeCell ref="A205:J205"/>
    <mergeCell ref="A206:G206"/>
    <mergeCell ref="O206:U206"/>
    <mergeCell ref="A207:C207"/>
    <mergeCell ref="O207:Q207"/>
    <mergeCell ref="A217:J217"/>
    <mergeCell ref="A218:J218"/>
    <mergeCell ref="A219:G219"/>
    <mergeCell ref="O219:U219"/>
    <mergeCell ref="A173:J173"/>
    <mergeCell ref="A175:G175"/>
    <mergeCell ref="O175:U175"/>
    <mergeCell ref="A185:J185"/>
    <mergeCell ref="A186:J186"/>
    <mergeCell ref="A188:G188"/>
    <mergeCell ref="O188:U188"/>
    <mergeCell ref="A201:J201"/>
    <mergeCell ref="A202:J202"/>
    <mergeCell ref="A151:G151"/>
    <mergeCell ref="O151:U151"/>
    <mergeCell ref="A152:C152"/>
    <mergeCell ref="O152:Q152"/>
    <mergeCell ref="A161:G161"/>
    <mergeCell ref="O161:U161"/>
    <mergeCell ref="A162:C162"/>
    <mergeCell ref="O162:Q162"/>
    <mergeCell ref="A172:J172"/>
    <mergeCell ref="A128:G128"/>
    <mergeCell ref="O128:U128"/>
    <mergeCell ref="A129:C129"/>
    <mergeCell ref="O129:Q129"/>
    <mergeCell ref="A139:J139"/>
    <mergeCell ref="A140:J140"/>
    <mergeCell ref="A141:G141"/>
    <mergeCell ref="O141:U141"/>
    <mergeCell ref="A142:C142"/>
    <mergeCell ref="O142:Q142"/>
    <mergeCell ref="A107:J107"/>
    <mergeCell ref="A108:G108"/>
    <mergeCell ref="O108:U108"/>
    <mergeCell ref="A109:C109"/>
    <mergeCell ref="O109:Q109"/>
    <mergeCell ref="A118:G118"/>
    <mergeCell ref="O118:U118"/>
    <mergeCell ref="A119:C119"/>
    <mergeCell ref="O119:Q119"/>
    <mergeCell ref="A85:G85"/>
    <mergeCell ref="O85:U85"/>
    <mergeCell ref="A86:C86"/>
    <mergeCell ref="O86:Q86"/>
    <mergeCell ref="A95:G95"/>
    <mergeCell ref="O95:U95"/>
    <mergeCell ref="A96:C96"/>
    <mergeCell ref="O96:Q96"/>
    <mergeCell ref="A106:J106"/>
    <mergeCell ref="A62:G62"/>
    <mergeCell ref="O62:U62"/>
    <mergeCell ref="A63:C63"/>
    <mergeCell ref="O63:Q63"/>
    <mergeCell ref="A73:J73"/>
    <mergeCell ref="A74:J74"/>
    <mergeCell ref="A75:G75"/>
    <mergeCell ref="O75:U75"/>
    <mergeCell ref="A76:C76"/>
    <mergeCell ref="O76:Q76"/>
    <mergeCell ref="A41:J41"/>
    <mergeCell ref="A42:G42"/>
    <mergeCell ref="O42:U42"/>
    <mergeCell ref="A43:C43"/>
    <mergeCell ref="O43:Q43"/>
    <mergeCell ref="A52:G52"/>
    <mergeCell ref="O52:U52"/>
    <mergeCell ref="A53:C53"/>
    <mergeCell ref="O53:Q53"/>
    <mergeCell ref="A24:J24"/>
    <mergeCell ref="A25:J25"/>
    <mergeCell ref="A27:J27"/>
    <mergeCell ref="A28:J28"/>
    <mergeCell ref="A29:G29"/>
    <mergeCell ref="O29:U29"/>
    <mergeCell ref="A30:C30"/>
    <mergeCell ref="O30:Q30"/>
    <mergeCell ref="A40:J40"/>
    <mergeCell ref="A12:J12"/>
    <mergeCell ref="B13:D13"/>
    <mergeCell ref="B14:D14"/>
    <mergeCell ref="B15:D15"/>
    <mergeCell ref="B16:D16"/>
    <mergeCell ref="B17:D17"/>
    <mergeCell ref="B18:D18"/>
    <mergeCell ref="B19:D19"/>
    <mergeCell ref="A21:J21"/>
    <mergeCell ref="D1:J1"/>
    <mergeCell ref="D2:J2"/>
    <mergeCell ref="D3:G4"/>
    <mergeCell ref="I3:J3"/>
    <mergeCell ref="I4:J4"/>
    <mergeCell ref="A7:J7"/>
    <mergeCell ref="A8:J8"/>
    <mergeCell ref="A9:J9"/>
    <mergeCell ref="A10:J10"/>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6"/>
  <sheetViews>
    <sheetView topLeftCell="A343" zoomScale="90" zoomScaleNormal="90" zoomScalePageLayoutView="179" workbookViewId="0">
      <selection activeCell="L362" sqref="L362"/>
    </sheetView>
  </sheetViews>
  <sheetFormatPr defaultRowHeight="15" x14ac:dyDescent="0.25"/>
  <cols>
    <col min="1" max="1" width="6.625"/>
    <col min="2" max="4" width="8.875"/>
    <col min="5" max="7" width="9.5"/>
    <col min="8" max="11" width="6.625"/>
    <col min="12" max="1025" width="8.375"/>
  </cols>
  <sheetData>
    <row r="1" spans="1:10" ht="26.85" customHeight="1" x14ac:dyDescent="0.25">
      <c r="A1" s="23"/>
      <c r="B1" s="24"/>
      <c r="C1" s="24"/>
      <c r="D1" s="12" t="s">
        <v>0</v>
      </c>
      <c r="E1" s="12"/>
      <c r="F1" s="12"/>
      <c r="G1" s="12"/>
      <c r="H1" s="12"/>
      <c r="I1" s="12"/>
      <c r="J1" s="12"/>
    </row>
    <row r="2" spans="1:10" ht="23.85" customHeight="1" x14ac:dyDescent="0.25">
      <c r="A2" s="26"/>
      <c r="B2" s="27"/>
      <c r="D2" s="11" t="s">
        <v>356</v>
      </c>
      <c r="E2" s="11"/>
      <c r="F2" s="11"/>
      <c r="G2" s="11"/>
      <c r="H2" s="11"/>
      <c r="I2" s="11"/>
      <c r="J2" s="11"/>
    </row>
    <row r="3" spans="1:10" ht="15.6" customHeight="1" x14ac:dyDescent="0.25">
      <c r="A3" s="23"/>
      <c r="B3" s="24"/>
      <c r="C3" s="24"/>
      <c r="D3" s="10" t="s">
        <v>2</v>
      </c>
      <c r="E3" s="10"/>
      <c r="F3" s="10"/>
      <c r="G3" s="10"/>
      <c r="H3" s="28" t="s">
        <v>3</v>
      </c>
      <c r="I3" s="9">
        <v>1</v>
      </c>
      <c r="J3" s="9"/>
    </row>
    <row r="4" spans="1:10" ht="15.75" x14ac:dyDescent="0.25">
      <c r="A4" s="29"/>
      <c r="B4" s="30"/>
      <c r="C4" s="30"/>
      <c r="D4" s="10"/>
      <c r="E4" s="10"/>
      <c r="F4" s="10"/>
      <c r="G4" s="10"/>
      <c r="H4" s="31" t="s">
        <v>4</v>
      </c>
      <c r="I4" s="8">
        <v>41385</v>
      </c>
      <c r="J4" s="8"/>
    </row>
    <row r="7" spans="1:10" ht="29.85" customHeight="1" thickBot="1" x14ac:dyDescent="0.45">
      <c r="A7" s="7" t="s">
        <v>5</v>
      </c>
      <c r="B7" s="7"/>
      <c r="C7" s="7"/>
      <c r="D7" s="7"/>
      <c r="E7" s="7"/>
      <c r="F7" s="7"/>
      <c r="G7" s="7"/>
      <c r="H7" s="7"/>
      <c r="I7" s="7"/>
      <c r="J7" s="7"/>
    </row>
    <row r="8" spans="1:10" ht="86.65" customHeight="1" thickTop="1" x14ac:dyDescent="0.25">
      <c r="A8" s="143" t="s">
        <v>357</v>
      </c>
      <c r="B8" s="143"/>
      <c r="C8" s="143"/>
      <c r="D8" s="143"/>
      <c r="E8" s="143"/>
      <c r="F8" s="143"/>
      <c r="G8" s="143"/>
      <c r="H8" s="143"/>
      <c r="I8" s="143"/>
      <c r="J8" s="143"/>
    </row>
    <row r="9" spans="1:10" ht="15.75" x14ac:dyDescent="0.25">
      <c r="A9" s="34">
        <v>1</v>
      </c>
      <c r="B9" s="17" t="s">
        <v>329</v>
      </c>
      <c r="C9" s="17"/>
      <c r="D9" s="17"/>
    </row>
    <row r="10" spans="1:10" ht="15.75" x14ac:dyDescent="0.25">
      <c r="A10" s="34">
        <v>2</v>
      </c>
      <c r="B10" s="17" t="s">
        <v>330</v>
      </c>
      <c r="C10" s="17"/>
      <c r="D10" s="17"/>
    </row>
    <row r="11" spans="1:10" ht="15.75" x14ac:dyDescent="0.25">
      <c r="A11" s="34">
        <v>3</v>
      </c>
      <c r="B11" s="17" t="s">
        <v>331</v>
      </c>
      <c r="C11" s="17"/>
      <c r="D11" s="17"/>
    </row>
    <row r="12" spans="1:10" ht="15.75" x14ac:dyDescent="0.25">
      <c r="A12" s="34">
        <v>4</v>
      </c>
      <c r="B12" s="17" t="s">
        <v>332</v>
      </c>
      <c r="C12" s="17"/>
      <c r="D12" s="17"/>
    </row>
    <row r="13" spans="1:10" ht="15.75" x14ac:dyDescent="0.25">
      <c r="A13" s="34">
        <v>5</v>
      </c>
      <c r="B13" s="17" t="s">
        <v>333</v>
      </c>
      <c r="C13" s="17"/>
      <c r="D13" s="17"/>
    </row>
    <row r="14" spans="1:10" ht="15.75" x14ac:dyDescent="0.25">
      <c r="A14" s="34">
        <v>6</v>
      </c>
      <c r="B14" s="17" t="s">
        <v>334</v>
      </c>
      <c r="C14" s="17"/>
      <c r="D14" s="17"/>
    </row>
    <row r="15" spans="1:10" ht="15.75" x14ac:dyDescent="0.25">
      <c r="A15" s="34">
        <v>7</v>
      </c>
      <c r="B15" s="17" t="s">
        <v>335</v>
      </c>
      <c r="C15" s="17"/>
      <c r="D15" s="17"/>
    </row>
    <row r="16" spans="1:10" ht="15.75" x14ac:dyDescent="0.25">
      <c r="B16" s="42"/>
    </row>
    <row r="17" spans="1:25" ht="72.400000000000006" customHeight="1" x14ac:dyDescent="0.25">
      <c r="A17" s="138" t="s">
        <v>358</v>
      </c>
      <c r="B17" s="138"/>
      <c r="C17" s="138"/>
      <c r="D17" s="138"/>
      <c r="E17" s="138"/>
      <c r="F17" s="138"/>
      <c r="G17" s="138"/>
      <c r="H17" s="138"/>
      <c r="I17" s="138"/>
      <c r="J17" s="138"/>
    </row>
    <row r="18" spans="1:25" ht="15.75" x14ac:dyDescent="0.25"/>
    <row r="20" spans="1:25" ht="29.85" customHeight="1" x14ac:dyDescent="0.4">
      <c r="A20" s="7" t="s">
        <v>337</v>
      </c>
      <c r="B20" s="7"/>
      <c r="C20" s="7"/>
      <c r="D20" s="7"/>
      <c r="E20" s="7"/>
      <c r="F20" s="7"/>
      <c r="G20" s="7"/>
      <c r="H20" s="7"/>
      <c r="I20" s="7"/>
      <c r="J20" s="7"/>
    </row>
    <row r="21" spans="1:25" ht="15.6" customHeight="1" x14ac:dyDescent="0.25">
      <c r="A21" s="6" t="s">
        <v>338</v>
      </c>
      <c r="B21" s="6"/>
      <c r="C21" s="6"/>
      <c r="D21" s="6"/>
      <c r="E21" s="6"/>
      <c r="F21" s="6"/>
      <c r="G21" s="6"/>
      <c r="H21" s="6"/>
      <c r="I21" s="6"/>
      <c r="J21" s="6"/>
    </row>
    <row r="23" spans="1:25" ht="24.6" customHeight="1" thickBot="1" x14ac:dyDescent="0.4">
      <c r="A23" s="5" t="s">
        <v>339</v>
      </c>
      <c r="B23" s="5"/>
      <c r="C23" s="5"/>
      <c r="D23" s="5"/>
      <c r="E23" s="5"/>
      <c r="F23" s="5"/>
      <c r="G23" s="5"/>
      <c r="H23" s="5"/>
      <c r="I23" s="5"/>
      <c r="J23" s="5"/>
      <c r="P23" s="5" t="s">
        <v>339</v>
      </c>
      <c r="Q23" s="5"/>
      <c r="R23" s="5"/>
      <c r="S23" s="5"/>
      <c r="T23" s="5"/>
      <c r="U23" s="5"/>
      <c r="V23" s="5"/>
      <c r="W23" s="5"/>
      <c r="X23" s="5"/>
      <c r="Y23" s="5"/>
    </row>
    <row r="24" spans="1:25" ht="29.85" customHeight="1" thickTop="1" x14ac:dyDescent="0.25">
      <c r="A24" s="138" t="s">
        <v>340</v>
      </c>
      <c r="B24" s="138"/>
      <c r="C24" s="138"/>
      <c r="D24" s="138"/>
      <c r="E24" s="138"/>
      <c r="F24" s="138"/>
      <c r="G24" s="138"/>
      <c r="H24" s="138"/>
      <c r="I24" s="138"/>
      <c r="J24" s="138"/>
      <c r="P24" s="6" t="s">
        <v>359</v>
      </c>
      <c r="Q24" s="6"/>
      <c r="R24" s="6"/>
      <c r="S24" s="6"/>
      <c r="T24" s="6"/>
      <c r="U24" s="6"/>
      <c r="V24" s="6"/>
      <c r="W24" s="6"/>
      <c r="X24" s="6"/>
      <c r="Y24" s="6"/>
    </row>
    <row r="25" spans="1:25" ht="17.850000000000001" customHeight="1" x14ac:dyDescent="0.25">
      <c r="A25" s="16" t="s">
        <v>342</v>
      </c>
      <c r="B25" s="16"/>
      <c r="C25" s="16"/>
      <c r="D25" s="16"/>
      <c r="E25" s="16"/>
      <c r="F25" s="16"/>
      <c r="G25" s="16"/>
      <c r="P25" s="16" t="s">
        <v>342</v>
      </c>
      <c r="Q25" s="16"/>
      <c r="R25" s="16"/>
      <c r="S25" s="16"/>
      <c r="T25" s="16"/>
      <c r="U25" s="16"/>
      <c r="V25" s="16"/>
    </row>
    <row r="26" spans="1:25" ht="15.75" x14ac:dyDescent="0.25">
      <c r="A26" s="17" t="s">
        <v>178</v>
      </c>
      <c r="B26" s="17"/>
      <c r="C26" s="17"/>
      <c r="E26" s="34">
        <f>'Calcs - Motion Model'!S30</f>
        <v>2</v>
      </c>
      <c r="P26" s="17" t="s">
        <v>178</v>
      </c>
      <c r="Q26" s="17"/>
      <c r="R26" s="17"/>
      <c r="T26" s="34">
        <f>E26</f>
        <v>2</v>
      </c>
    </row>
    <row r="27" spans="1:25" ht="15.75" x14ac:dyDescent="0.25">
      <c r="A27" s="58"/>
      <c r="B27" s="58"/>
      <c r="C27" s="58"/>
      <c r="D27" s="58"/>
      <c r="E27" s="58"/>
      <c r="F27" s="58"/>
      <c r="G27" s="58"/>
      <c r="P27" s="58"/>
      <c r="Q27" s="58"/>
      <c r="R27" s="58"/>
      <c r="S27" s="58"/>
      <c r="T27" s="58"/>
      <c r="U27" s="58"/>
      <c r="V27" s="58"/>
    </row>
    <row r="28" spans="1:25" ht="15.75" x14ac:dyDescent="0.25">
      <c r="A28" s="58"/>
      <c r="B28" s="62">
        <f>'Calcs - Motion Model'!P32</f>
        <v>563823</v>
      </c>
      <c r="C28" s="63">
        <f>'Calcs - Motion Model'!Q32</f>
        <v>0</v>
      </c>
      <c r="D28" s="63">
        <f>'Calcs - Motion Model'!R32</f>
        <v>0</v>
      </c>
      <c r="E28" s="63">
        <f>'Calcs - Motion Model'!S32</f>
        <v>-5</v>
      </c>
      <c r="F28" s="63">
        <f>'Calcs - Motion Model'!T32</f>
        <v>0</v>
      </c>
      <c r="G28" s="64">
        <f>'Calcs - Motion Model'!U32</f>
        <v>1.2</v>
      </c>
      <c r="P28" s="58"/>
      <c r="Q28" s="80" t="str">
        <f>IMPRODUCT(IMEXP(IMPRODUCT(IMLN(COMPLEX(0,freq)),T26)),B28)</f>
        <v>-14254.0092629999-9.95344996303357E-11i</v>
      </c>
      <c r="R28" s="81" t="str">
        <f>IMPRODUCT(IMEXP(IMPRODUCT(IMLN(COMPLEX(0,freq)),T26)),C28)</f>
        <v>0</v>
      </c>
      <c r="S28" s="81" t="str">
        <f>IMPRODUCT(IMEXP(IMPRODUCT(IMLN(COMPLEX(0,freq)),T26)),D28)</f>
        <v>0</v>
      </c>
      <c r="T28" s="81" t="str">
        <f>IMPRODUCT(IMEXP(IMPRODUCT(IMLN(COMPLEX(0,freq)),T26)),E28)</f>
        <v>0.126404999999999+8.82675056093275E-16i</v>
      </c>
      <c r="U28" s="81" t="str">
        <f>IMPRODUCT(IMEXP(IMPRODUCT(IMLN(COMPLEX(0,freq)),T26)),F28)</f>
        <v>0</v>
      </c>
      <c r="V28" s="82" t="str">
        <f>IMPRODUCT(IMEXP(IMPRODUCT(IMLN(COMPLEX(0,freq)),T26)),G28)</f>
        <v>-0.0303371999999998-2.11842013462386E-16i</v>
      </c>
    </row>
    <row r="29" spans="1:25" ht="15.75" x14ac:dyDescent="0.25">
      <c r="A29" s="58"/>
      <c r="B29" s="66">
        <f>'Calcs - Motion Model'!P33</f>
        <v>2</v>
      </c>
      <c r="C29" s="63">
        <f>'Calcs - Motion Model'!Q33</f>
        <v>863823</v>
      </c>
      <c r="D29" s="63">
        <f>'Calcs - Motion Model'!R33</f>
        <v>0</v>
      </c>
      <c r="E29" s="63">
        <f>'Calcs - Motion Model'!S33</f>
        <v>-10</v>
      </c>
      <c r="F29" s="63">
        <f>'Calcs - Motion Model'!T33</f>
        <v>0</v>
      </c>
      <c r="G29" s="67">
        <f>'Calcs - Motion Model'!U33</f>
        <v>3</v>
      </c>
      <c r="P29" s="58"/>
      <c r="Q29" s="83" t="str">
        <f>IMPRODUCT(IMEXP(IMPRODUCT(IMLN(COMPLEX(0,freq)),T26)),B29)</f>
        <v>-0.0505619999999996-3.5307002243731E-16i</v>
      </c>
      <c r="R29" s="81" t="str">
        <f>IMPRODUCT(IMEXP(IMPRODUCT(IMLN(COMPLEX(0,freq)),T26)),C29)</f>
        <v>-21838.3092629997-1.52495002995932E-10i</v>
      </c>
      <c r="S29" s="81" t="str">
        <f>IMPRODUCT(IMEXP(IMPRODUCT(IMLN(COMPLEX(0,freq)),T26)),D29)</f>
        <v>0</v>
      </c>
      <c r="T29" s="81" t="str">
        <f>IMPRODUCT(IMEXP(IMPRODUCT(IMLN(COMPLEX(0,freq)),T26)),E29)</f>
        <v>0.252809999999998+1.76535011218655E-15i</v>
      </c>
      <c r="U29" s="81" t="str">
        <f>IMPRODUCT(IMEXP(IMPRODUCT(IMLN(COMPLEX(0,freq)),T26)),F29)</f>
        <v>0</v>
      </c>
      <c r="V29" s="84" t="str">
        <f>IMPRODUCT(IMEXP(IMPRODUCT(IMLN(COMPLEX(0,freq)),T26)),G29)</f>
        <v>-0.0758429999999994-5.29605033655965E-16i</v>
      </c>
    </row>
    <row r="30" spans="1:25" ht="15.75" x14ac:dyDescent="0.25">
      <c r="A30" s="58"/>
      <c r="B30" s="66">
        <f>'Calcs - Motion Model'!P34</f>
        <v>0</v>
      </c>
      <c r="C30" s="63">
        <f>'Calcs - Motion Model'!Q34</f>
        <v>0</v>
      </c>
      <c r="D30" s="63">
        <f>'Calcs - Motion Model'!R34</f>
        <v>863823</v>
      </c>
      <c r="E30" s="63">
        <f>'Calcs - Motion Model'!S34</f>
        <v>0</v>
      </c>
      <c r="F30" s="63">
        <f>'Calcs - Motion Model'!T34</f>
        <v>0</v>
      </c>
      <c r="G30" s="67">
        <f>'Calcs - Motion Model'!U34</f>
        <v>0</v>
      </c>
      <c r="P30" s="58"/>
      <c r="Q30" s="83" t="str">
        <f>IMPRODUCT(IMEXP(IMPRODUCT(IMLN(COMPLEX(0,freq)),T26)),B30)</f>
        <v>0</v>
      </c>
      <c r="R30" s="81" t="str">
        <f>IMPRODUCT(IMEXP(IMPRODUCT(IMLN(COMPLEX(0,freq)),T26)),C30)</f>
        <v>0</v>
      </c>
      <c r="S30" s="81" t="str">
        <f>IMPRODUCT(IMEXP(IMPRODUCT(IMLN(COMPLEX(0,freq)),T26)),D30)</f>
        <v>-21838.3092629997-1.52495002995932E-10i</v>
      </c>
      <c r="T30" s="81" t="str">
        <f>IMPRODUCT(IMEXP(IMPRODUCT(IMLN(COMPLEX(0,freq)),T26)),E30)</f>
        <v>0</v>
      </c>
      <c r="U30" s="81" t="str">
        <f>IMPRODUCT(IMEXP(IMPRODUCT(IMLN(COMPLEX(0,freq)),T26)),F30)</f>
        <v>0</v>
      </c>
      <c r="V30" s="84" t="str">
        <f>IMPRODUCT(IMEXP(IMPRODUCT(IMLN(COMPLEX(0,freq)),T26)),G30)</f>
        <v>0</v>
      </c>
    </row>
    <row r="31" spans="1:25" ht="15.75" x14ac:dyDescent="0.25">
      <c r="A31" s="58"/>
      <c r="B31" s="66">
        <f>'Calcs - Motion Model'!P35</f>
        <v>0</v>
      </c>
      <c r="C31" s="63">
        <f>'Calcs - Motion Model'!Q35</f>
        <v>0</v>
      </c>
      <c r="D31" s="63">
        <f>'Calcs - Motion Model'!R35</f>
        <v>0</v>
      </c>
      <c r="E31" s="63">
        <f>'Calcs - Motion Model'!S35</f>
        <v>232000000</v>
      </c>
      <c r="F31" s="63">
        <f>'Calcs - Motion Model'!T35</f>
        <v>6520000000</v>
      </c>
      <c r="G31" s="67">
        <f>'Calcs - Motion Model'!U35</f>
        <v>-3510000000</v>
      </c>
      <c r="P31" s="58"/>
      <c r="Q31" s="83" t="str">
        <f>IMPRODUCT(IMEXP(IMPRODUCT(IMLN(COMPLEX(0,freq)),T26)),B31)</f>
        <v>0</v>
      </c>
      <c r="R31" s="81" t="str">
        <f>IMPRODUCT(IMEXP(IMPRODUCT(IMLN(COMPLEX(0,freq)),T26)),C31)</f>
        <v>0</v>
      </c>
      <c r="S31" s="81" t="str">
        <f>IMPRODUCT(IMEXP(IMPRODUCT(IMLN(COMPLEX(0,freq)),T26)),D31)</f>
        <v>0</v>
      </c>
      <c r="T31" s="81" t="str">
        <f>IMPRODUCT(IMEXP(IMPRODUCT(IMLN(COMPLEX(0,freq)),T26)),E31)</f>
        <v>-5865191.99999995-4.0956122602728E-08i</v>
      </c>
      <c r="U31" s="81" t="str">
        <f>IMPRODUCT(IMEXP(IMPRODUCT(IMLN(COMPLEX(0,freq)),T26)),F31)</f>
        <v>-164832119.999999-1.15100827314563E-06i</v>
      </c>
      <c r="V31" s="84" t="str">
        <f>IMPRODUCT(IMEXP(IMPRODUCT(IMLN(COMPLEX(0,freq)),T26)),G31)</f>
        <v>88736309.9999993+6.19637889377479E-07i</v>
      </c>
    </row>
    <row r="32" spans="1:25" ht="15.75" x14ac:dyDescent="0.25">
      <c r="A32" s="58"/>
      <c r="B32" s="66">
        <f>'Calcs - Motion Model'!P36</f>
        <v>0</v>
      </c>
      <c r="C32" s="63">
        <f>'Calcs - Motion Model'!Q36</f>
        <v>0</v>
      </c>
      <c r="D32" s="63">
        <f>'Calcs - Motion Model'!R36</f>
        <v>0</v>
      </c>
      <c r="E32" s="63">
        <f>'Calcs - Motion Model'!S36</f>
        <v>6520000000</v>
      </c>
      <c r="F32" s="63">
        <f>'Calcs - Motion Model'!T36</f>
        <v>254300000000</v>
      </c>
      <c r="G32" s="67">
        <f>'Calcs - Motion Model'!U36</f>
        <v>-6521000000</v>
      </c>
      <c r="P32" s="58"/>
      <c r="Q32" s="83" t="str">
        <f>IMPRODUCT(IMEXP(IMPRODUCT(IMLN(COMPLEX(0,freq)),T26)),B32)</f>
        <v>0</v>
      </c>
      <c r="R32" s="81" t="str">
        <f>IMPRODUCT(IMEXP(IMPRODUCT(IMLN(COMPLEX(0,freq)),T26)),C32)</f>
        <v>0</v>
      </c>
      <c r="S32" s="81" t="str">
        <f>IMPRODUCT(IMEXP(IMPRODUCT(IMLN(COMPLEX(0,freq)),T26)),D32)</f>
        <v>0</v>
      </c>
      <c r="T32" s="81" t="str">
        <f>IMPRODUCT(IMEXP(IMPRODUCT(IMLN(COMPLEX(0,freq)),T26)),E32)</f>
        <v>-164832119.999999-1.15100827314563E-06i</v>
      </c>
      <c r="U32" s="81" t="str">
        <f>IMPRODUCT(IMEXP(IMPRODUCT(IMLN(COMPLEX(0,freq)),T26)),F32)</f>
        <v>-6428958299.99995-0.000044892853352904i</v>
      </c>
      <c r="V32" s="84" t="str">
        <f>IMPRODUCT(IMEXP(IMPRODUCT(IMLN(COMPLEX(0,freq)),T26)),G32)</f>
        <v>164857400.999999+1.15118480815685E-06i</v>
      </c>
    </row>
    <row r="33" spans="1:25" ht="15.75" x14ac:dyDescent="0.25">
      <c r="A33" s="58"/>
      <c r="B33" s="74">
        <f>'Calcs - Motion Model'!P37</f>
        <v>0</v>
      </c>
      <c r="C33" s="63">
        <f>'Calcs - Motion Model'!Q37</f>
        <v>0</v>
      </c>
      <c r="D33" s="63">
        <f>'Calcs - Motion Model'!R37</f>
        <v>0</v>
      </c>
      <c r="E33" s="63">
        <f>'Calcs - Motion Model'!S37</f>
        <v>-3510000000</v>
      </c>
      <c r="F33" s="63">
        <f>'Calcs - Motion Model'!T37</f>
        <v>-6521000000</v>
      </c>
      <c r="G33" s="75">
        <f>'Calcs - Motion Model'!U37</f>
        <v>254300000000</v>
      </c>
      <c r="P33" s="58"/>
      <c r="Q33" s="85" t="str">
        <f>IMPRODUCT(IMEXP(IMPRODUCT(IMLN(COMPLEX(0,freq)),T26)),B33)</f>
        <v>0</v>
      </c>
      <c r="R33" s="81" t="str">
        <f>IMPRODUCT(IMEXP(IMPRODUCT(IMLN(COMPLEX(0,freq)),T26)),C33)</f>
        <v>0</v>
      </c>
      <c r="S33" s="81" t="str">
        <f>IMPRODUCT(IMEXP(IMPRODUCT(IMLN(COMPLEX(0,freq)),T26)),D33)</f>
        <v>0</v>
      </c>
      <c r="T33" s="81" t="str">
        <f>IMPRODUCT(IMEXP(IMPRODUCT(IMLN(COMPLEX(0,freq)),T26)),E33)</f>
        <v>88736309.9999993+6.19637889377479E-07i</v>
      </c>
      <c r="U33" s="81" t="str">
        <f>IMPRODUCT(IMEXP(IMPRODUCT(IMLN(COMPLEX(0,freq)),T26)),F33)</f>
        <v>164857400.999999+1.15118480815685E-06i</v>
      </c>
      <c r="V33" s="86" t="str">
        <f>IMPRODUCT(IMEXP(IMPRODUCT(IMLN(COMPLEX(0,freq)),T26)),G33)</f>
        <v>-6428958299.99995-0.000044892853352904i</v>
      </c>
    </row>
    <row r="36" spans="1:25" ht="24.6" customHeight="1" thickBot="1" x14ac:dyDescent="0.4">
      <c r="A36" s="5" t="s">
        <v>345</v>
      </c>
      <c r="B36" s="5"/>
      <c r="C36" s="5"/>
      <c r="D36" s="5"/>
      <c r="E36" s="5"/>
      <c r="F36" s="5"/>
      <c r="G36" s="5"/>
      <c r="H36" s="5"/>
      <c r="I36" s="5"/>
      <c r="J36" s="5"/>
      <c r="P36" s="5" t="s">
        <v>345</v>
      </c>
      <c r="Q36" s="5"/>
      <c r="R36" s="5"/>
      <c r="S36" s="5"/>
      <c r="T36" s="5"/>
      <c r="U36" s="5"/>
      <c r="V36" s="5"/>
      <c r="W36" s="5"/>
      <c r="X36" s="5"/>
      <c r="Y36" s="5"/>
    </row>
    <row r="37" spans="1:25" ht="86.65" customHeight="1" thickTop="1" x14ac:dyDescent="0.25">
      <c r="A37" s="138" t="s">
        <v>346</v>
      </c>
      <c r="B37" s="138"/>
      <c r="C37" s="138"/>
      <c r="D37" s="138"/>
      <c r="E37" s="138"/>
      <c r="F37" s="138"/>
      <c r="G37" s="138"/>
      <c r="H37" s="138"/>
      <c r="I37" s="138"/>
      <c r="J37" s="138"/>
      <c r="P37" s="6" t="s">
        <v>359</v>
      </c>
      <c r="Q37" s="6"/>
      <c r="R37" s="6"/>
      <c r="S37" s="6"/>
      <c r="T37" s="6"/>
      <c r="U37" s="6"/>
      <c r="V37" s="6"/>
      <c r="W37" s="6"/>
      <c r="X37" s="6"/>
      <c r="Y37" s="6"/>
    </row>
    <row r="38" spans="1:25" ht="17.850000000000001" customHeight="1" x14ac:dyDescent="0.25">
      <c r="A38" s="16" t="s">
        <v>342</v>
      </c>
      <c r="B38" s="16"/>
      <c r="C38" s="16"/>
      <c r="D38" s="16"/>
      <c r="E38" s="16"/>
      <c r="F38" s="16"/>
      <c r="G38" s="16"/>
      <c r="P38" s="16" t="s">
        <v>342</v>
      </c>
      <c r="Q38" s="16"/>
      <c r="R38" s="16"/>
      <c r="S38" s="16"/>
      <c r="T38" s="16"/>
      <c r="U38" s="16"/>
      <c r="V38" s="16"/>
    </row>
    <row r="39" spans="1:25" ht="15.75" x14ac:dyDescent="0.25">
      <c r="A39" s="17" t="s">
        <v>178</v>
      </c>
      <c r="B39" s="17"/>
      <c r="C39" s="17"/>
      <c r="E39" s="34">
        <f>'Calcs - Motion Model'!S43</f>
        <v>0</v>
      </c>
      <c r="P39" s="17" t="s">
        <v>178</v>
      </c>
      <c r="Q39" s="17"/>
      <c r="R39" s="17"/>
      <c r="T39" s="34">
        <f>E39</f>
        <v>0</v>
      </c>
    </row>
    <row r="40" spans="1:25" ht="15.75" x14ac:dyDescent="0.25">
      <c r="A40" s="58"/>
      <c r="B40" s="58"/>
      <c r="C40" s="58"/>
      <c r="D40" s="58"/>
      <c r="E40" s="58"/>
      <c r="F40" s="58"/>
      <c r="G40" s="58"/>
      <c r="P40" s="58"/>
      <c r="Q40" s="58"/>
      <c r="R40" s="58"/>
      <c r="S40" s="58"/>
      <c r="T40" s="58"/>
      <c r="U40" s="58"/>
      <c r="V40" s="58"/>
    </row>
    <row r="41" spans="1:25" ht="15.75" x14ac:dyDescent="0.25">
      <c r="A41" s="58"/>
      <c r="B41" s="62">
        <f>'Calcs - Motion Model'!P45</f>
        <v>1</v>
      </c>
      <c r="C41" s="63">
        <f>'Calcs - Motion Model'!Q45</f>
        <v>0</v>
      </c>
      <c r="D41" s="63">
        <f>'Calcs - Motion Model'!R45</f>
        <v>0</v>
      </c>
      <c r="E41" s="63">
        <f>'Calcs - Motion Model'!S45</f>
        <v>-5</v>
      </c>
      <c r="F41" s="63">
        <f>'Calcs - Motion Model'!T45</f>
        <v>0</v>
      </c>
      <c r="G41" s="64">
        <f>'Calcs - Motion Model'!U45</f>
        <v>1.2</v>
      </c>
      <c r="P41" s="58"/>
      <c r="Q41" s="80" t="str">
        <f>IMPRODUCT(IMEXP(IMPRODUCT(IMLN(COMPLEX(0,freq)),T39)),B41)</f>
        <v>1</v>
      </c>
      <c r="R41" s="81" t="str">
        <f>IMPRODUCT(IMEXP(IMPRODUCT(IMLN(COMPLEX(0,freq)),T39)),C41)</f>
        <v>0</v>
      </c>
      <c r="S41" s="81" t="str">
        <f>IMPRODUCT(IMEXP(IMPRODUCT(IMLN(COMPLEX(0,freq)),T39)),D41)</f>
        <v>0</v>
      </c>
      <c r="T41" s="81" t="str">
        <f>IMPRODUCT(IMEXP(IMPRODUCT(IMLN(COMPLEX(0,freq)),T39)),E41)</f>
        <v>-5</v>
      </c>
      <c r="U41" s="81" t="str">
        <f>IMPRODUCT(IMEXP(IMPRODUCT(IMLN(COMPLEX(0,freq)),T39)),F41)</f>
        <v>0</v>
      </c>
      <c r="V41" s="82" t="str">
        <f>IMPRODUCT(IMEXP(IMPRODUCT(IMLN(COMPLEX(0,freq)),T39)),G41)</f>
        <v>1.2</v>
      </c>
    </row>
    <row r="42" spans="1:25" ht="15.75" x14ac:dyDescent="0.25">
      <c r="A42" s="58"/>
      <c r="B42" s="66">
        <f>'Calcs - Motion Model'!P46</f>
        <v>2</v>
      </c>
      <c r="C42" s="63">
        <f>'Calcs - Motion Model'!Q46</f>
        <v>0</v>
      </c>
      <c r="D42" s="63">
        <f>'Calcs - Motion Model'!R46</f>
        <v>0</v>
      </c>
      <c r="E42" s="63">
        <f>'Calcs - Motion Model'!S46</f>
        <v>-10</v>
      </c>
      <c r="F42" s="63">
        <f>'Calcs - Motion Model'!T46</f>
        <v>0</v>
      </c>
      <c r="G42" s="67">
        <f>'Calcs - Motion Model'!U46</f>
        <v>3</v>
      </c>
      <c r="P42" s="58"/>
      <c r="Q42" s="83" t="str">
        <f>IMPRODUCT(IMEXP(IMPRODUCT(IMLN(COMPLEX(0,freq)),T39)),B42)</f>
        <v>2</v>
      </c>
      <c r="R42" s="81" t="str">
        <f>IMPRODUCT(IMEXP(IMPRODUCT(IMLN(COMPLEX(0,freq)),T39)),C42)</f>
        <v>0</v>
      </c>
      <c r="S42" s="81" t="str">
        <f>IMPRODUCT(IMEXP(IMPRODUCT(IMLN(COMPLEX(0,freq)),T39)),D42)</f>
        <v>0</v>
      </c>
      <c r="T42" s="81" t="str">
        <f>IMPRODUCT(IMEXP(IMPRODUCT(IMLN(COMPLEX(0,freq)),T39)),E42)</f>
        <v>-10</v>
      </c>
      <c r="U42" s="81" t="str">
        <f>IMPRODUCT(IMEXP(IMPRODUCT(IMLN(COMPLEX(0,freq)),T39)),F42)</f>
        <v>0</v>
      </c>
      <c r="V42" s="84" t="str">
        <f>IMPRODUCT(IMEXP(IMPRODUCT(IMLN(COMPLEX(0,freq)),T39)),G42)</f>
        <v>3</v>
      </c>
    </row>
    <row r="43" spans="1:25" ht="15.75" x14ac:dyDescent="0.25">
      <c r="A43" s="58"/>
      <c r="B43" s="66">
        <f>'Calcs - Motion Model'!P47</f>
        <v>0</v>
      </c>
      <c r="C43" s="63">
        <f>'Calcs - Motion Model'!Q47</f>
        <v>0</v>
      </c>
      <c r="D43" s="63">
        <f>'Calcs - Motion Model'!R47</f>
        <v>0</v>
      </c>
      <c r="E43" s="63">
        <f>'Calcs - Motion Model'!S47</f>
        <v>0</v>
      </c>
      <c r="F43" s="63">
        <f>'Calcs - Motion Model'!T47</f>
        <v>0</v>
      </c>
      <c r="G43" s="67">
        <f>'Calcs - Motion Model'!U47</f>
        <v>0</v>
      </c>
      <c r="P43" s="58"/>
      <c r="Q43" s="83" t="str">
        <f>IMPRODUCT(IMEXP(IMPRODUCT(IMLN(COMPLEX(0,freq)),T39)),B43)</f>
        <v>0</v>
      </c>
      <c r="R43" s="81" t="str">
        <f>IMPRODUCT(IMEXP(IMPRODUCT(IMLN(COMPLEX(0,freq)),T39)),C43)</f>
        <v>0</v>
      </c>
      <c r="S43" s="81" t="str">
        <f>IMPRODUCT(IMEXP(IMPRODUCT(IMLN(COMPLEX(0,freq)),T39)),D43)</f>
        <v>0</v>
      </c>
      <c r="T43" s="81" t="str">
        <f>IMPRODUCT(IMEXP(IMPRODUCT(IMLN(COMPLEX(0,freq)),T39)),E43)</f>
        <v>0</v>
      </c>
      <c r="U43" s="81" t="str">
        <f>IMPRODUCT(IMEXP(IMPRODUCT(IMLN(COMPLEX(0,freq)),T39)),F43)</f>
        <v>0</v>
      </c>
      <c r="V43" s="84" t="str">
        <f>IMPRODUCT(IMEXP(IMPRODUCT(IMLN(COMPLEX(0,freq)),T39)),G43)</f>
        <v>0</v>
      </c>
    </row>
    <row r="44" spans="1:25" ht="15.75" x14ac:dyDescent="0.25">
      <c r="A44" s="58"/>
      <c r="B44" s="66">
        <f>'Calcs - Motion Model'!P48</f>
        <v>0</v>
      </c>
      <c r="C44" s="63">
        <f>'Calcs - Motion Model'!Q48</f>
        <v>0</v>
      </c>
      <c r="D44" s="63">
        <f>'Calcs - Motion Model'!R48</f>
        <v>0</v>
      </c>
      <c r="E44" s="63">
        <f>'Calcs - Motion Model'!S48</f>
        <v>0</v>
      </c>
      <c r="F44" s="63">
        <f>'Calcs - Motion Model'!T48</f>
        <v>0</v>
      </c>
      <c r="G44" s="67">
        <f>'Calcs - Motion Model'!U48</f>
        <v>0</v>
      </c>
      <c r="P44" s="58"/>
      <c r="Q44" s="83" t="str">
        <f>IMPRODUCT(IMEXP(IMPRODUCT(IMLN(COMPLEX(0,freq)),T39)),B44)</f>
        <v>0</v>
      </c>
      <c r="R44" s="81" t="str">
        <f>IMPRODUCT(IMEXP(IMPRODUCT(IMLN(COMPLEX(0,freq)),T39)),C44)</f>
        <v>0</v>
      </c>
      <c r="S44" s="81" t="str">
        <f>IMPRODUCT(IMEXP(IMPRODUCT(IMLN(COMPLEX(0,freq)),T39)),D44)</f>
        <v>0</v>
      </c>
      <c r="T44" s="81" t="str">
        <f>IMPRODUCT(IMEXP(IMPRODUCT(IMLN(COMPLEX(0,freq)),T39)),E44)</f>
        <v>0</v>
      </c>
      <c r="U44" s="81" t="str">
        <f>IMPRODUCT(IMEXP(IMPRODUCT(IMLN(COMPLEX(0,freq)),T39)),F44)</f>
        <v>0</v>
      </c>
      <c r="V44" s="84" t="str">
        <f>IMPRODUCT(IMEXP(IMPRODUCT(IMLN(COMPLEX(0,freq)),T39)),G44)</f>
        <v>0</v>
      </c>
    </row>
    <row r="45" spans="1:25" ht="15.75" x14ac:dyDescent="0.25">
      <c r="A45" s="58"/>
      <c r="B45" s="66">
        <f>'Calcs - Motion Model'!P49</f>
        <v>0</v>
      </c>
      <c r="C45" s="63">
        <f>'Calcs - Motion Model'!Q49</f>
        <v>0</v>
      </c>
      <c r="D45" s="63">
        <f>'Calcs - Motion Model'!R49</f>
        <v>0</v>
      </c>
      <c r="E45" s="63">
        <f>'Calcs - Motion Model'!S49</f>
        <v>0</v>
      </c>
      <c r="F45" s="63">
        <f>'Calcs - Motion Model'!T49</f>
        <v>0</v>
      </c>
      <c r="G45" s="67">
        <f>'Calcs - Motion Model'!U49</f>
        <v>0</v>
      </c>
      <c r="P45" s="58"/>
      <c r="Q45" s="83" t="str">
        <f>IMPRODUCT(IMEXP(IMPRODUCT(IMLN(COMPLEX(0,freq)),T39)),B45)</f>
        <v>0</v>
      </c>
      <c r="R45" s="81" t="str">
        <f>IMPRODUCT(IMEXP(IMPRODUCT(IMLN(COMPLEX(0,freq)),T39)),C45)</f>
        <v>0</v>
      </c>
      <c r="S45" s="81" t="str">
        <f>IMPRODUCT(IMEXP(IMPRODUCT(IMLN(COMPLEX(0,freq)),T39)),D45)</f>
        <v>0</v>
      </c>
      <c r="T45" s="81" t="str">
        <f>IMPRODUCT(IMEXP(IMPRODUCT(IMLN(COMPLEX(0,freq)),T39)),E45)</f>
        <v>0</v>
      </c>
      <c r="U45" s="81" t="str">
        <f>IMPRODUCT(IMEXP(IMPRODUCT(IMLN(COMPLEX(0,freq)),T39)),F45)</f>
        <v>0</v>
      </c>
      <c r="V45" s="84" t="str">
        <f>IMPRODUCT(IMEXP(IMPRODUCT(IMLN(COMPLEX(0,freq)),T39)),G45)</f>
        <v>0</v>
      </c>
    </row>
    <row r="46" spans="1:25" ht="15.75" x14ac:dyDescent="0.25">
      <c r="A46" s="58"/>
      <c r="B46" s="74">
        <f>'Calcs - Motion Model'!P50</f>
        <v>0</v>
      </c>
      <c r="C46" s="63">
        <f>'Calcs - Motion Model'!Q50</f>
        <v>0</v>
      </c>
      <c r="D46" s="63">
        <f>'Calcs - Motion Model'!R50</f>
        <v>0</v>
      </c>
      <c r="E46" s="63">
        <f>'Calcs - Motion Model'!S50</f>
        <v>0</v>
      </c>
      <c r="F46" s="63">
        <f>'Calcs - Motion Model'!T50</f>
        <v>0</v>
      </c>
      <c r="G46" s="75">
        <f>'Calcs - Motion Model'!U50</f>
        <v>0</v>
      </c>
      <c r="P46" s="58"/>
      <c r="Q46" s="85" t="str">
        <f>IMPRODUCT(IMEXP(IMPRODUCT(IMLN(COMPLEX(0,freq)),T39)),B46)</f>
        <v>0</v>
      </c>
      <c r="R46" s="81" t="str">
        <f>IMPRODUCT(IMEXP(IMPRODUCT(IMLN(COMPLEX(0,freq)),T39)),C46)</f>
        <v>0</v>
      </c>
      <c r="S46" s="81" t="str">
        <f>IMPRODUCT(IMEXP(IMPRODUCT(IMLN(COMPLEX(0,freq)),T39)),D46)</f>
        <v>0</v>
      </c>
      <c r="T46" s="81" t="str">
        <f>IMPRODUCT(IMEXP(IMPRODUCT(IMLN(COMPLEX(0,freq)),T39)),E46)</f>
        <v>0</v>
      </c>
      <c r="U46" s="81" t="str">
        <f>IMPRODUCT(IMEXP(IMPRODUCT(IMLN(COMPLEX(0,freq)),T39)),F46)</f>
        <v>0</v>
      </c>
      <c r="V46" s="86" t="str">
        <f>IMPRODUCT(IMEXP(IMPRODUCT(IMLN(COMPLEX(0,freq)),T39)),G46)</f>
        <v>0</v>
      </c>
    </row>
    <row r="48" spans="1:25" ht="17.850000000000001" customHeight="1" x14ac:dyDescent="0.25">
      <c r="A48" s="16" t="s">
        <v>342</v>
      </c>
      <c r="B48" s="16"/>
      <c r="C48" s="16"/>
      <c r="D48" s="16"/>
      <c r="E48" s="16"/>
      <c r="F48" s="16"/>
      <c r="G48" s="16"/>
      <c r="P48" s="16" t="s">
        <v>342</v>
      </c>
      <c r="Q48" s="16"/>
      <c r="R48" s="16"/>
      <c r="S48" s="16"/>
      <c r="T48" s="16"/>
      <c r="U48" s="16"/>
      <c r="V48" s="16"/>
    </row>
    <row r="49" spans="1:22" ht="15.75" x14ac:dyDescent="0.25">
      <c r="A49" s="17" t="s">
        <v>178</v>
      </c>
      <c r="B49" s="17"/>
      <c r="C49" s="17"/>
      <c r="E49" s="34">
        <f>'Calcs - Motion Model'!S53</f>
        <v>1</v>
      </c>
      <c r="P49" s="17" t="s">
        <v>178</v>
      </c>
      <c r="Q49" s="17"/>
      <c r="R49" s="17"/>
      <c r="T49" s="34">
        <f>E49</f>
        <v>1</v>
      </c>
    </row>
    <row r="50" spans="1:22" ht="15.75" x14ac:dyDescent="0.25">
      <c r="A50" s="58"/>
      <c r="B50" s="58"/>
      <c r="C50" s="58"/>
      <c r="D50" s="58"/>
      <c r="E50" s="58"/>
      <c r="F50" s="58"/>
      <c r="G50" s="58"/>
      <c r="P50" s="58"/>
      <c r="Q50" s="58"/>
      <c r="R50" s="58"/>
      <c r="S50" s="58"/>
      <c r="T50" s="58"/>
      <c r="U50" s="58"/>
      <c r="V50" s="58"/>
    </row>
    <row r="51" spans="1:22" ht="15.75" x14ac:dyDescent="0.25">
      <c r="A51" s="58"/>
      <c r="B51" s="62">
        <f>'Calcs - Motion Model'!P55</f>
        <v>0</v>
      </c>
      <c r="C51" s="63">
        <f>'Calcs - Motion Model'!Q55</f>
        <v>0</v>
      </c>
      <c r="D51" s="63">
        <f>'Calcs - Motion Model'!R55</f>
        <v>4.2300000000000004</v>
      </c>
      <c r="E51" s="63">
        <f>'Calcs - Motion Model'!S55</f>
        <v>-5.34</v>
      </c>
      <c r="F51" s="63">
        <f>'Calcs - Motion Model'!T55</f>
        <v>0</v>
      </c>
      <c r="G51" s="64">
        <f>'Calcs - Motion Model'!U55</f>
        <v>0</v>
      </c>
      <c r="P51" s="58"/>
      <c r="Q51" s="80" t="str">
        <f>IMPRODUCT(IMEXP(IMPRODUCT(IMLN(COMPLEX(0,freq)),T49)),B51)</f>
        <v>0</v>
      </c>
      <c r="R51" s="81" t="str">
        <f>IMPRODUCT(IMEXP(IMPRODUCT(IMLN(COMPLEX(0,freq)),T49)),C51)</f>
        <v>0</v>
      </c>
      <c r="S51" s="81" t="str">
        <f>IMPRODUCT(IMEXP(IMPRODUCT(IMLN(COMPLEX(0,freq)),T49)),D51)</f>
        <v>-2.34824873413495E-15+0.672569999999996i</v>
      </c>
      <c r="T51" s="81" t="str">
        <f>IMPRODUCT(IMEXP(IMPRODUCT(IMLN(COMPLEX(0,freq)),T49)),E51)</f>
        <v>2.96445584876611E-15-0.849059999999995i</v>
      </c>
      <c r="U51" s="81" t="str">
        <f>IMPRODUCT(IMEXP(IMPRODUCT(IMLN(COMPLEX(0,freq)),T49)),F51)</f>
        <v>0</v>
      </c>
      <c r="V51" s="82" t="str">
        <f>IMPRODUCT(IMEXP(IMPRODUCT(IMLN(COMPLEX(0,freq)),T49)),G51)</f>
        <v>0</v>
      </c>
    </row>
    <row r="52" spans="1:22" ht="15.75" x14ac:dyDescent="0.25">
      <c r="A52" s="58"/>
      <c r="B52" s="66">
        <f>'Calcs - Motion Model'!P56</f>
        <v>0</v>
      </c>
      <c r="C52" s="63">
        <f>'Calcs - Motion Model'!Q56</f>
        <v>0</v>
      </c>
      <c r="D52" s="63">
        <f>'Calcs - Motion Model'!R56</f>
        <v>0</v>
      </c>
      <c r="E52" s="63">
        <f>'Calcs - Motion Model'!S56</f>
        <v>0</v>
      </c>
      <c r="F52" s="63">
        <f>'Calcs - Motion Model'!T56</f>
        <v>0</v>
      </c>
      <c r="G52" s="67">
        <f>'Calcs - Motion Model'!U56</f>
        <v>0</v>
      </c>
      <c r="P52" s="58"/>
      <c r="Q52" s="83" t="str">
        <f>IMPRODUCT(IMEXP(IMPRODUCT(IMLN(COMPLEX(0,freq)),T49)),B52)</f>
        <v>0</v>
      </c>
      <c r="R52" s="81" t="str">
        <f>IMPRODUCT(IMEXP(IMPRODUCT(IMLN(COMPLEX(0,freq)),T49)),C52)</f>
        <v>0</v>
      </c>
      <c r="S52" s="81" t="str">
        <f>IMPRODUCT(IMEXP(IMPRODUCT(IMLN(COMPLEX(0,freq)),T49)),D52)</f>
        <v>0</v>
      </c>
      <c r="T52" s="81" t="str">
        <f>IMPRODUCT(IMEXP(IMPRODUCT(IMLN(COMPLEX(0,freq)),T49)),E52)</f>
        <v>0</v>
      </c>
      <c r="U52" s="81" t="str">
        <f>IMPRODUCT(IMEXP(IMPRODUCT(IMLN(COMPLEX(0,freq)),T49)),F52)</f>
        <v>0</v>
      </c>
      <c r="V52" s="84" t="str">
        <f>IMPRODUCT(IMEXP(IMPRODUCT(IMLN(COMPLEX(0,freq)),T49)),G52)</f>
        <v>0</v>
      </c>
    </row>
    <row r="53" spans="1:22" ht="15.75" x14ac:dyDescent="0.25">
      <c r="A53" s="58"/>
      <c r="B53" s="66">
        <f>'Calcs - Motion Model'!P57</f>
        <v>0</v>
      </c>
      <c r="C53" s="63">
        <f>'Calcs - Motion Model'!Q57</f>
        <v>0</v>
      </c>
      <c r="D53" s="63">
        <f>'Calcs - Motion Model'!R57</f>
        <v>0</v>
      </c>
      <c r="E53" s="63">
        <f>'Calcs - Motion Model'!S57</f>
        <v>0</v>
      </c>
      <c r="F53" s="63">
        <f>'Calcs - Motion Model'!T57</f>
        <v>0</v>
      </c>
      <c r="G53" s="67">
        <f>'Calcs - Motion Model'!U57</f>
        <v>0</v>
      </c>
      <c r="P53" s="58"/>
      <c r="Q53" s="83" t="str">
        <f>IMPRODUCT(IMEXP(IMPRODUCT(IMLN(COMPLEX(0,freq)),T49)),B53)</f>
        <v>0</v>
      </c>
      <c r="R53" s="81" t="str">
        <f>IMPRODUCT(IMEXP(IMPRODUCT(IMLN(COMPLEX(0,freq)),T49)),C53)</f>
        <v>0</v>
      </c>
      <c r="S53" s="81" t="str">
        <f>IMPRODUCT(IMEXP(IMPRODUCT(IMLN(COMPLEX(0,freq)),T49)),D53)</f>
        <v>0</v>
      </c>
      <c r="T53" s="81" t="str">
        <f>IMPRODUCT(IMEXP(IMPRODUCT(IMLN(COMPLEX(0,freq)),T49)),E53)</f>
        <v>0</v>
      </c>
      <c r="U53" s="81" t="str">
        <f>IMPRODUCT(IMEXP(IMPRODUCT(IMLN(COMPLEX(0,freq)),T49)),F53)</f>
        <v>0</v>
      </c>
      <c r="V53" s="84" t="str">
        <f>IMPRODUCT(IMEXP(IMPRODUCT(IMLN(COMPLEX(0,freq)),T49)),G53)</f>
        <v>0</v>
      </c>
    </row>
    <row r="54" spans="1:22" ht="15.75" x14ac:dyDescent="0.25">
      <c r="A54" s="58"/>
      <c r="B54" s="66">
        <f>'Calcs - Motion Model'!P58</f>
        <v>0</v>
      </c>
      <c r="C54" s="63">
        <f>'Calcs - Motion Model'!Q58</f>
        <v>0</v>
      </c>
      <c r="D54" s="63">
        <f>'Calcs - Motion Model'!R58</f>
        <v>0</v>
      </c>
      <c r="E54" s="63">
        <f>'Calcs - Motion Model'!S58</f>
        <v>0</v>
      </c>
      <c r="F54" s="63">
        <f>'Calcs - Motion Model'!T58</f>
        <v>0</v>
      </c>
      <c r="G54" s="67">
        <f>'Calcs - Motion Model'!U58</f>
        <v>0</v>
      </c>
      <c r="P54" s="58"/>
      <c r="Q54" s="83" t="str">
        <f>IMPRODUCT(IMEXP(IMPRODUCT(IMLN(COMPLEX(0,freq)),T49)),B54)</f>
        <v>0</v>
      </c>
      <c r="R54" s="81" t="str">
        <f>IMPRODUCT(IMEXP(IMPRODUCT(IMLN(COMPLEX(0,freq)),T49)),C54)</f>
        <v>0</v>
      </c>
      <c r="S54" s="81" t="str">
        <f>IMPRODUCT(IMEXP(IMPRODUCT(IMLN(COMPLEX(0,freq)),T49)),D54)</f>
        <v>0</v>
      </c>
      <c r="T54" s="81" t="str">
        <f>IMPRODUCT(IMEXP(IMPRODUCT(IMLN(COMPLEX(0,freq)),T49)),E54)</f>
        <v>0</v>
      </c>
      <c r="U54" s="81" t="str">
        <f>IMPRODUCT(IMEXP(IMPRODUCT(IMLN(COMPLEX(0,freq)),T49)),F54)</f>
        <v>0</v>
      </c>
      <c r="V54" s="84" t="str">
        <f>IMPRODUCT(IMEXP(IMPRODUCT(IMLN(COMPLEX(0,freq)),T49)),G54)</f>
        <v>0</v>
      </c>
    </row>
    <row r="55" spans="1:22" ht="15.75" x14ac:dyDescent="0.25">
      <c r="A55" s="58"/>
      <c r="B55" s="66">
        <f>'Calcs - Motion Model'!P59</f>
        <v>0</v>
      </c>
      <c r="C55" s="63">
        <f>'Calcs - Motion Model'!Q59</f>
        <v>0</v>
      </c>
      <c r="D55" s="63">
        <f>'Calcs - Motion Model'!R59</f>
        <v>0</v>
      </c>
      <c r="E55" s="63">
        <f>'Calcs - Motion Model'!S59</f>
        <v>0</v>
      </c>
      <c r="F55" s="63">
        <f>'Calcs - Motion Model'!T59</f>
        <v>0</v>
      </c>
      <c r="G55" s="67">
        <f>'Calcs - Motion Model'!U59</f>
        <v>0</v>
      </c>
      <c r="P55" s="58"/>
      <c r="Q55" s="83" t="str">
        <f>IMPRODUCT(IMEXP(IMPRODUCT(IMLN(COMPLEX(0,freq)),T49)),B55)</f>
        <v>0</v>
      </c>
      <c r="R55" s="81" t="str">
        <f>IMPRODUCT(IMEXP(IMPRODUCT(IMLN(COMPLEX(0,freq)),T49)),C55)</f>
        <v>0</v>
      </c>
      <c r="S55" s="81" t="str">
        <f>IMPRODUCT(IMEXP(IMPRODUCT(IMLN(COMPLEX(0,freq)),T49)),D55)</f>
        <v>0</v>
      </c>
      <c r="T55" s="81" t="str">
        <f>IMPRODUCT(IMEXP(IMPRODUCT(IMLN(COMPLEX(0,freq)),T49)),E55)</f>
        <v>0</v>
      </c>
      <c r="U55" s="81" t="str">
        <f>IMPRODUCT(IMEXP(IMPRODUCT(IMLN(COMPLEX(0,freq)),T49)),F55)</f>
        <v>0</v>
      </c>
      <c r="V55" s="84" t="str">
        <f>IMPRODUCT(IMEXP(IMPRODUCT(IMLN(COMPLEX(0,freq)),T49)),G55)</f>
        <v>0</v>
      </c>
    </row>
    <row r="56" spans="1:22" ht="15.75" x14ac:dyDescent="0.25">
      <c r="A56" s="58"/>
      <c r="B56" s="74">
        <f>'Calcs - Motion Model'!P60</f>
        <v>0</v>
      </c>
      <c r="C56" s="63">
        <f>'Calcs - Motion Model'!Q60</f>
        <v>0</v>
      </c>
      <c r="D56" s="63">
        <f>'Calcs - Motion Model'!R60</f>
        <v>9.23</v>
      </c>
      <c r="E56" s="63">
        <f>'Calcs - Motion Model'!S60</f>
        <v>-34</v>
      </c>
      <c r="F56" s="63">
        <f>'Calcs - Motion Model'!T60</f>
        <v>0</v>
      </c>
      <c r="G56" s="75">
        <f>'Calcs - Motion Model'!U60</f>
        <v>0</v>
      </c>
      <c r="P56" s="58"/>
      <c r="Q56" s="85" t="str">
        <f>IMPRODUCT(IMEXP(IMPRODUCT(IMLN(COMPLEX(0,freq)),T49)),B56)</f>
        <v>0</v>
      </c>
      <c r="R56" s="81" t="str">
        <f>IMPRODUCT(IMEXP(IMPRODUCT(IMLN(COMPLEX(0,freq)),T49)),C56)</f>
        <v>0</v>
      </c>
      <c r="S56" s="81" t="str">
        <f>IMPRODUCT(IMEXP(IMPRODUCT(IMLN(COMPLEX(0,freq)),T49)),D56)</f>
        <v>-5.12395645769872E-15+1.46756999999999i</v>
      </c>
      <c r="T56" s="81" t="str">
        <f>IMPRODUCT(IMEXP(IMPRODUCT(IMLN(COMPLEX(0,freq)),T49)),E56)</f>
        <v>1.88748125202336E-14-5.40599999999997i</v>
      </c>
      <c r="U56" s="81" t="str">
        <f>IMPRODUCT(IMEXP(IMPRODUCT(IMLN(COMPLEX(0,freq)),T49)),F56)</f>
        <v>0</v>
      </c>
      <c r="V56" s="86" t="str">
        <f>IMPRODUCT(IMEXP(IMPRODUCT(IMLN(COMPLEX(0,freq)),T49)),G56)</f>
        <v>0</v>
      </c>
    </row>
    <row r="58" spans="1:22" ht="17.850000000000001" customHeight="1" x14ac:dyDescent="0.25">
      <c r="A58" s="16" t="s">
        <v>342</v>
      </c>
      <c r="B58" s="16"/>
      <c r="C58" s="16"/>
      <c r="D58" s="16"/>
      <c r="E58" s="16"/>
      <c r="F58" s="16"/>
      <c r="G58" s="16"/>
      <c r="P58" s="16" t="s">
        <v>342</v>
      </c>
      <c r="Q58" s="16"/>
      <c r="R58" s="16"/>
      <c r="S58" s="16"/>
      <c r="T58" s="16"/>
      <c r="U58" s="16"/>
      <c r="V58" s="16"/>
    </row>
    <row r="59" spans="1:22" ht="15.75" x14ac:dyDescent="0.25">
      <c r="A59" s="17" t="s">
        <v>178</v>
      </c>
      <c r="B59" s="17"/>
      <c r="C59" s="17"/>
      <c r="E59" s="34">
        <f>'Calcs - Motion Model'!S63</f>
        <v>2</v>
      </c>
      <c r="P59" s="17" t="s">
        <v>178</v>
      </c>
      <c r="Q59" s="17"/>
      <c r="R59" s="17"/>
      <c r="T59" s="34">
        <f>E59</f>
        <v>2</v>
      </c>
    </row>
    <row r="60" spans="1:22" ht="15.75" x14ac:dyDescent="0.25">
      <c r="A60" s="58"/>
      <c r="B60" s="58"/>
      <c r="C60" s="58"/>
      <c r="D60" s="58"/>
      <c r="E60" s="58"/>
      <c r="F60" s="58"/>
      <c r="G60" s="58"/>
      <c r="P60" s="58"/>
      <c r="Q60" s="58"/>
      <c r="R60" s="58"/>
      <c r="S60" s="58"/>
      <c r="T60" s="58"/>
      <c r="U60" s="58"/>
      <c r="V60" s="58"/>
    </row>
    <row r="61" spans="1:22" ht="15.75" x14ac:dyDescent="0.25">
      <c r="A61" s="58"/>
      <c r="B61" s="62">
        <f>'Calcs - Motion Model'!P65</f>
        <v>0</v>
      </c>
      <c r="C61" s="63">
        <f>'Calcs - Motion Model'!Q65</f>
        <v>0</v>
      </c>
      <c r="D61" s="63">
        <f>'Calcs - Motion Model'!R65</f>
        <v>9.8000000000000007</v>
      </c>
      <c r="E61" s="63">
        <f>'Calcs - Motion Model'!S65</f>
        <v>-10</v>
      </c>
      <c r="F61" s="63">
        <f>'Calcs - Motion Model'!T65</f>
        <v>0</v>
      </c>
      <c r="G61" s="64">
        <f>'Calcs - Motion Model'!U65</f>
        <v>0</v>
      </c>
      <c r="P61" s="58"/>
      <c r="Q61" s="80" t="str">
        <f>IMPRODUCT(IMEXP(IMPRODUCT(IMLN(COMPLEX(0,freq)),T59)),B61)</f>
        <v>0</v>
      </c>
      <c r="R61" s="81" t="str">
        <f>IMPRODUCT(IMEXP(IMPRODUCT(IMLN(COMPLEX(0,freq)),T59)),C61)</f>
        <v>0</v>
      </c>
      <c r="S61" s="81" t="str">
        <f>IMPRODUCT(IMEXP(IMPRODUCT(IMLN(COMPLEX(0,freq)),T59)),D61)</f>
        <v>-0.247753799999998-1.73004310994282E-15i</v>
      </c>
      <c r="T61" s="81" t="str">
        <f>IMPRODUCT(IMEXP(IMPRODUCT(IMLN(COMPLEX(0,freq)),T59)),E61)</f>
        <v>0.252809999999998+1.76535011218655E-15i</v>
      </c>
      <c r="U61" s="81" t="str">
        <f>IMPRODUCT(IMEXP(IMPRODUCT(IMLN(COMPLEX(0,freq)),T59)),F61)</f>
        <v>0</v>
      </c>
      <c r="V61" s="82" t="str">
        <f>IMPRODUCT(IMEXP(IMPRODUCT(IMLN(COMPLEX(0,freq)),T59)),G61)</f>
        <v>0</v>
      </c>
    </row>
    <row r="62" spans="1:22" ht="15.75" x14ac:dyDescent="0.25">
      <c r="A62" s="58"/>
      <c r="B62" s="66">
        <f>'Calcs - Motion Model'!P66</f>
        <v>0</v>
      </c>
      <c r="C62" s="63">
        <f>'Calcs - Motion Model'!Q66</f>
        <v>0</v>
      </c>
      <c r="D62" s="63">
        <f>'Calcs - Motion Model'!R66</f>
        <v>0</v>
      </c>
      <c r="E62" s="63">
        <f>'Calcs - Motion Model'!S66</f>
        <v>0</v>
      </c>
      <c r="F62" s="63">
        <f>'Calcs - Motion Model'!T66</f>
        <v>0</v>
      </c>
      <c r="G62" s="67">
        <f>'Calcs - Motion Model'!U66</f>
        <v>0</v>
      </c>
      <c r="P62" s="58"/>
      <c r="Q62" s="83" t="str">
        <f>IMPRODUCT(IMEXP(IMPRODUCT(IMLN(COMPLEX(0,freq)),T59)),B62)</f>
        <v>0</v>
      </c>
      <c r="R62" s="81" t="str">
        <f>IMPRODUCT(IMEXP(IMPRODUCT(IMLN(COMPLEX(0,freq)),T59)),C62)</f>
        <v>0</v>
      </c>
      <c r="S62" s="81" t="str">
        <f>IMPRODUCT(IMEXP(IMPRODUCT(IMLN(COMPLEX(0,freq)),T59)),D62)</f>
        <v>0</v>
      </c>
      <c r="T62" s="81" t="str">
        <f>IMPRODUCT(IMEXP(IMPRODUCT(IMLN(COMPLEX(0,freq)),T59)),E62)</f>
        <v>0</v>
      </c>
      <c r="U62" s="81" t="str">
        <f>IMPRODUCT(IMEXP(IMPRODUCT(IMLN(COMPLEX(0,freq)),T59)),F62)</f>
        <v>0</v>
      </c>
      <c r="V62" s="84" t="str">
        <f>IMPRODUCT(IMEXP(IMPRODUCT(IMLN(COMPLEX(0,freq)),T59)),G62)</f>
        <v>0</v>
      </c>
    </row>
    <row r="63" spans="1:22" ht="15.75" x14ac:dyDescent="0.25">
      <c r="A63" s="58"/>
      <c r="B63" s="66">
        <f>'Calcs - Motion Model'!P67</f>
        <v>0</v>
      </c>
      <c r="C63" s="63">
        <f>'Calcs - Motion Model'!Q67</f>
        <v>0</v>
      </c>
      <c r="D63" s="63">
        <f>'Calcs - Motion Model'!R67</f>
        <v>0</v>
      </c>
      <c r="E63" s="63">
        <f>'Calcs - Motion Model'!S67</f>
        <v>0</v>
      </c>
      <c r="F63" s="63">
        <f>'Calcs - Motion Model'!T67</f>
        <v>0</v>
      </c>
      <c r="G63" s="67">
        <f>'Calcs - Motion Model'!U67</f>
        <v>0</v>
      </c>
      <c r="P63" s="58"/>
      <c r="Q63" s="83" t="str">
        <f>IMPRODUCT(IMEXP(IMPRODUCT(IMLN(COMPLEX(0,freq)),T59)),B63)</f>
        <v>0</v>
      </c>
      <c r="R63" s="81" t="str">
        <f>IMPRODUCT(IMEXP(IMPRODUCT(IMLN(COMPLEX(0,freq)),T59)),C63)</f>
        <v>0</v>
      </c>
      <c r="S63" s="81" t="str">
        <f>IMPRODUCT(IMEXP(IMPRODUCT(IMLN(COMPLEX(0,freq)),T59)),D63)</f>
        <v>0</v>
      </c>
      <c r="T63" s="81" t="str">
        <f>IMPRODUCT(IMEXP(IMPRODUCT(IMLN(COMPLEX(0,freq)),T59)),E63)</f>
        <v>0</v>
      </c>
      <c r="U63" s="81" t="str">
        <f>IMPRODUCT(IMEXP(IMPRODUCT(IMLN(COMPLEX(0,freq)),T59)),F63)</f>
        <v>0</v>
      </c>
      <c r="V63" s="84" t="str">
        <f>IMPRODUCT(IMEXP(IMPRODUCT(IMLN(COMPLEX(0,freq)),T59)),G63)</f>
        <v>0</v>
      </c>
    </row>
    <row r="64" spans="1:22" ht="15.75" x14ac:dyDescent="0.25">
      <c r="A64" s="58"/>
      <c r="B64" s="66">
        <f>'Calcs - Motion Model'!P68</f>
        <v>0</v>
      </c>
      <c r="C64" s="63">
        <f>'Calcs - Motion Model'!Q68</f>
        <v>0</v>
      </c>
      <c r="D64" s="63">
        <f>'Calcs - Motion Model'!R68</f>
        <v>0</v>
      </c>
      <c r="E64" s="63">
        <f>'Calcs - Motion Model'!S68</f>
        <v>0</v>
      </c>
      <c r="F64" s="63">
        <f>'Calcs - Motion Model'!T68</f>
        <v>0</v>
      </c>
      <c r="G64" s="67">
        <f>'Calcs - Motion Model'!U68</f>
        <v>0</v>
      </c>
      <c r="P64" s="58"/>
      <c r="Q64" s="83" t="str">
        <f>IMPRODUCT(IMEXP(IMPRODUCT(IMLN(COMPLEX(0,freq)),T59)),B64)</f>
        <v>0</v>
      </c>
      <c r="R64" s="81" t="str">
        <f>IMPRODUCT(IMEXP(IMPRODUCT(IMLN(COMPLEX(0,freq)),T59)),C64)</f>
        <v>0</v>
      </c>
      <c r="S64" s="81" t="str">
        <f>IMPRODUCT(IMEXP(IMPRODUCT(IMLN(COMPLEX(0,freq)),T59)),D64)</f>
        <v>0</v>
      </c>
      <c r="T64" s="81" t="str">
        <f>IMPRODUCT(IMEXP(IMPRODUCT(IMLN(COMPLEX(0,freq)),T59)),E64)</f>
        <v>0</v>
      </c>
      <c r="U64" s="81" t="str">
        <f>IMPRODUCT(IMEXP(IMPRODUCT(IMLN(COMPLEX(0,freq)),T59)),F64)</f>
        <v>0</v>
      </c>
      <c r="V64" s="84" t="str">
        <f>IMPRODUCT(IMEXP(IMPRODUCT(IMLN(COMPLEX(0,freq)),T59)),G64)</f>
        <v>0</v>
      </c>
    </row>
    <row r="65" spans="1:25" ht="15.75" x14ac:dyDescent="0.25">
      <c r="A65" s="58"/>
      <c r="B65" s="66">
        <f>'Calcs - Motion Model'!P69</f>
        <v>0</v>
      </c>
      <c r="C65" s="63">
        <f>'Calcs - Motion Model'!Q69</f>
        <v>0</v>
      </c>
      <c r="D65" s="63">
        <f>'Calcs - Motion Model'!R69</f>
        <v>0</v>
      </c>
      <c r="E65" s="63">
        <f>'Calcs - Motion Model'!S69</f>
        <v>0</v>
      </c>
      <c r="F65" s="63">
        <f>'Calcs - Motion Model'!T69</f>
        <v>0</v>
      </c>
      <c r="G65" s="67">
        <f>'Calcs - Motion Model'!U69</f>
        <v>0</v>
      </c>
      <c r="P65" s="58"/>
      <c r="Q65" s="83" t="str">
        <f>IMPRODUCT(IMEXP(IMPRODUCT(IMLN(COMPLEX(0,freq)),T59)),B65)</f>
        <v>0</v>
      </c>
      <c r="R65" s="81" t="str">
        <f>IMPRODUCT(IMEXP(IMPRODUCT(IMLN(COMPLEX(0,freq)),T59)),C65)</f>
        <v>0</v>
      </c>
      <c r="S65" s="81" t="str">
        <f>IMPRODUCT(IMEXP(IMPRODUCT(IMLN(COMPLEX(0,freq)),T59)),D65)</f>
        <v>0</v>
      </c>
      <c r="T65" s="81" t="str">
        <f>IMPRODUCT(IMEXP(IMPRODUCT(IMLN(COMPLEX(0,freq)),T59)),E65)</f>
        <v>0</v>
      </c>
      <c r="U65" s="81" t="str">
        <f>IMPRODUCT(IMEXP(IMPRODUCT(IMLN(COMPLEX(0,freq)),T59)),F65)</f>
        <v>0</v>
      </c>
      <c r="V65" s="84" t="str">
        <f>IMPRODUCT(IMEXP(IMPRODUCT(IMLN(COMPLEX(0,freq)),T59)),G65)</f>
        <v>0</v>
      </c>
    </row>
    <row r="66" spans="1:25" ht="15.75" x14ac:dyDescent="0.25">
      <c r="A66" s="58"/>
      <c r="B66" s="74">
        <f>'Calcs - Motion Model'!P70</f>
        <v>0</v>
      </c>
      <c r="C66" s="63">
        <f>'Calcs - Motion Model'!Q70</f>
        <v>0</v>
      </c>
      <c r="D66" s="63">
        <f>'Calcs - Motion Model'!R70</f>
        <v>9.81</v>
      </c>
      <c r="E66" s="63">
        <f>'Calcs - Motion Model'!S70</f>
        <v>-0.01</v>
      </c>
      <c r="F66" s="63">
        <f>'Calcs - Motion Model'!T70</f>
        <v>0</v>
      </c>
      <c r="G66" s="75">
        <f>'Calcs - Motion Model'!U70</f>
        <v>0</v>
      </c>
      <c r="P66" s="58"/>
      <c r="Q66" s="85" t="str">
        <f>IMPRODUCT(IMEXP(IMPRODUCT(IMLN(COMPLEX(0,freq)),T59)),B66)</f>
        <v>0</v>
      </c>
      <c r="R66" s="81" t="str">
        <f>IMPRODUCT(IMEXP(IMPRODUCT(IMLN(COMPLEX(0,freq)),T59)),C66)</f>
        <v>0</v>
      </c>
      <c r="S66" s="81" t="str">
        <f>IMPRODUCT(IMEXP(IMPRODUCT(IMLN(COMPLEX(0,freq)),T59)),D66)</f>
        <v>-0.248006609999998-1.73180846005501E-15i</v>
      </c>
      <c r="T66" s="81" t="str">
        <f>IMPRODUCT(IMEXP(IMPRODUCT(IMLN(COMPLEX(0,freq)),T59)),E66)</f>
        <v>0.000252809999999998+1.76535011218655E-18i</v>
      </c>
      <c r="U66" s="81" t="str">
        <f>IMPRODUCT(IMEXP(IMPRODUCT(IMLN(COMPLEX(0,freq)),T59)),F66)</f>
        <v>0</v>
      </c>
      <c r="V66" s="86" t="str">
        <f>IMPRODUCT(IMEXP(IMPRODUCT(IMLN(COMPLEX(0,freq)),T59)),G66)</f>
        <v>0</v>
      </c>
    </row>
    <row r="69" spans="1:25" ht="24.6" customHeight="1" thickBot="1" x14ac:dyDescent="0.4">
      <c r="A69" s="5" t="s">
        <v>347</v>
      </c>
      <c r="B69" s="5"/>
      <c r="C69" s="5"/>
      <c r="D69" s="5"/>
      <c r="E69" s="5"/>
      <c r="F69" s="5"/>
      <c r="G69" s="5"/>
      <c r="H69" s="5"/>
      <c r="I69" s="5"/>
      <c r="J69" s="5"/>
      <c r="P69" s="5" t="s">
        <v>347</v>
      </c>
      <c r="Q69" s="5"/>
      <c r="R69" s="5"/>
      <c r="S69" s="5"/>
      <c r="T69" s="5"/>
      <c r="U69" s="5"/>
      <c r="V69" s="5"/>
      <c r="W69" s="5"/>
      <c r="X69" s="5"/>
      <c r="Y69" s="5"/>
    </row>
    <row r="70" spans="1:25" ht="86.65" customHeight="1" thickTop="1" x14ac:dyDescent="0.25">
      <c r="A70" s="138" t="s">
        <v>346</v>
      </c>
      <c r="B70" s="138"/>
      <c r="C70" s="138"/>
      <c r="D70" s="138"/>
      <c r="E70" s="138"/>
      <c r="F70" s="138"/>
      <c r="G70" s="138"/>
      <c r="H70" s="138"/>
      <c r="I70" s="138"/>
      <c r="J70" s="138"/>
      <c r="P70" s="6" t="s">
        <v>359</v>
      </c>
      <c r="Q70" s="6"/>
      <c r="R70" s="6"/>
      <c r="S70" s="6"/>
      <c r="T70" s="6"/>
      <c r="U70" s="6"/>
      <c r="V70" s="6"/>
      <c r="W70" s="6"/>
      <c r="X70" s="6"/>
      <c r="Y70" s="6"/>
    </row>
    <row r="71" spans="1:25" ht="17.850000000000001" customHeight="1" x14ac:dyDescent="0.25">
      <c r="A71" s="16" t="s">
        <v>342</v>
      </c>
      <c r="B71" s="16"/>
      <c r="C71" s="16"/>
      <c r="D71" s="16"/>
      <c r="E71" s="16"/>
      <c r="F71" s="16"/>
      <c r="G71" s="16"/>
      <c r="P71" s="16" t="s">
        <v>342</v>
      </c>
      <c r="Q71" s="16"/>
      <c r="R71" s="16"/>
      <c r="S71" s="16"/>
      <c r="T71" s="16"/>
      <c r="U71" s="16"/>
      <c r="V71" s="16"/>
    </row>
    <row r="72" spans="1:25" ht="15.75" x14ac:dyDescent="0.25">
      <c r="A72" s="17" t="s">
        <v>178</v>
      </c>
      <c r="B72" s="17"/>
      <c r="C72" s="17"/>
      <c r="E72" s="34">
        <f>'Calcs - Motion Model'!S76</f>
        <v>0</v>
      </c>
      <c r="P72" s="17" t="s">
        <v>178</v>
      </c>
      <c r="Q72" s="17"/>
      <c r="R72" s="17"/>
      <c r="T72" s="34">
        <f>E72</f>
        <v>0</v>
      </c>
    </row>
    <row r="73" spans="1:25" ht="15.75" x14ac:dyDescent="0.25">
      <c r="A73" s="58"/>
      <c r="B73" s="58"/>
      <c r="C73" s="58"/>
      <c r="D73" s="58"/>
      <c r="E73" s="58"/>
      <c r="F73" s="58"/>
      <c r="G73" s="58"/>
      <c r="P73" s="58"/>
      <c r="Q73" s="58"/>
      <c r="R73" s="58"/>
      <c r="S73" s="58"/>
      <c r="T73" s="58"/>
      <c r="U73" s="58"/>
      <c r="V73" s="58"/>
    </row>
    <row r="74" spans="1:25" ht="15.75" x14ac:dyDescent="0.25">
      <c r="A74" s="58"/>
      <c r="B74" s="62">
        <f>'Calcs - Motion Model'!P78</f>
        <v>2.5</v>
      </c>
      <c r="C74" s="63">
        <f>'Calcs - Motion Model'!Q78</f>
        <v>1.3</v>
      </c>
      <c r="D74" s="63">
        <f>'Calcs - Motion Model'!R78</f>
        <v>-8.8000000000000007</v>
      </c>
      <c r="E74" s="63">
        <f>'Calcs - Motion Model'!S78</f>
        <v>3</v>
      </c>
      <c r="F74" s="63">
        <f>'Calcs - Motion Model'!T78</f>
        <v>0</v>
      </c>
      <c r="G74" s="64">
        <f>'Calcs - Motion Model'!U78</f>
        <v>12.4</v>
      </c>
      <c r="P74" s="58"/>
      <c r="Q74" s="80" t="str">
        <f>IMPRODUCT(IMEXP(IMPRODUCT(IMLN(COMPLEX(0,freq)),T72)),B74)</f>
        <v>2.5</v>
      </c>
      <c r="R74" s="81" t="str">
        <f>IMPRODUCT(IMEXP(IMPRODUCT(IMLN(COMPLEX(0,freq)),T72)),C74)</f>
        <v>1.3</v>
      </c>
      <c r="S74" s="81" t="str">
        <f>IMPRODUCT(IMEXP(IMPRODUCT(IMLN(COMPLEX(0,freq)),T72)),D74)</f>
        <v>-8.8</v>
      </c>
      <c r="T74" s="81" t="str">
        <f>IMPRODUCT(IMEXP(IMPRODUCT(IMLN(COMPLEX(0,freq)),T72)),E74)</f>
        <v>3</v>
      </c>
      <c r="U74" s="81" t="str">
        <f>IMPRODUCT(IMEXP(IMPRODUCT(IMLN(COMPLEX(0,freq)),T72)),F74)</f>
        <v>0</v>
      </c>
      <c r="V74" s="82" t="str">
        <f>IMPRODUCT(IMEXP(IMPRODUCT(IMLN(COMPLEX(0,freq)),T72)),G74)</f>
        <v>12.4</v>
      </c>
    </row>
    <row r="75" spans="1:25" ht="15.75" x14ac:dyDescent="0.25">
      <c r="A75" s="58"/>
      <c r="B75" s="66">
        <f>'Calcs - Motion Model'!P79</f>
        <v>0</v>
      </c>
      <c r="C75" s="63">
        <f>'Calcs - Motion Model'!Q79</f>
        <v>0</v>
      </c>
      <c r="D75" s="63">
        <f>'Calcs - Motion Model'!R79</f>
        <v>0</v>
      </c>
      <c r="E75" s="63">
        <f>'Calcs - Motion Model'!S79</f>
        <v>0</v>
      </c>
      <c r="F75" s="63">
        <f>'Calcs - Motion Model'!T79</f>
        <v>0</v>
      </c>
      <c r="G75" s="67">
        <f>'Calcs - Motion Model'!U79</f>
        <v>0</v>
      </c>
      <c r="P75" s="58"/>
      <c r="Q75" s="83" t="str">
        <f>IMPRODUCT(IMEXP(IMPRODUCT(IMLN(COMPLEX(0,freq)),T72)),B75)</f>
        <v>0</v>
      </c>
      <c r="R75" s="81" t="str">
        <f>IMPRODUCT(IMEXP(IMPRODUCT(IMLN(COMPLEX(0,freq)),T72)),C75)</f>
        <v>0</v>
      </c>
      <c r="S75" s="81" t="str">
        <f>IMPRODUCT(IMEXP(IMPRODUCT(IMLN(COMPLEX(0,freq)),T72)),D75)</f>
        <v>0</v>
      </c>
      <c r="T75" s="81" t="str">
        <f>IMPRODUCT(IMEXP(IMPRODUCT(IMLN(COMPLEX(0,freq)),T72)),E75)</f>
        <v>0</v>
      </c>
      <c r="U75" s="81" t="str">
        <f>IMPRODUCT(IMEXP(IMPRODUCT(IMLN(COMPLEX(0,freq)),T72)),F75)</f>
        <v>0</v>
      </c>
      <c r="V75" s="84" t="str">
        <f>IMPRODUCT(IMEXP(IMPRODUCT(IMLN(COMPLEX(0,freq)),T72)),G75)</f>
        <v>0</v>
      </c>
    </row>
    <row r="76" spans="1:25" ht="15.75" x14ac:dyDescent="0.25">
      <c r="A76" s="58"/>
      <c r="B76" s="66">
        <f>'Calcs - Motion Model'!P80</f>
        <v>3.58</v>
      </c>
      <c r="C76" s="63">
        <f>'Calcs - Motion Model'!Q80</f>
        <v>8.9499999999999993</v>
      </c>
      <c r="D76" s="63">
        <f>'Calcs - Motion Model'!R80</f>
        <v>132</v>
      </c>
      <c r="E76" s="63">
        <f>'Calcs - Motion Model'!S80</f>
        <v>6.87</v>
      </c>
      <c r="F76" s="63">
        <f>'Calcs - Motion Model'!T80</f>
        <v>9.3279999999999994</v>
      </c>
      <c r="G76" s="67">
        <f>'Calcs - Motion Model'!U80</f>
        <v>3.5</v>
      </c>
      <c r="P76" s="58"/>
      <c r="Q76" s="83" t="str">
        <f>IMPRODUCT(IMEXP(IMPRODUCT(IMLN(COMPLEX(0,freq)),T72)),B76)</f>
        <v>3.58</v>
      </c>
      <c r="R76" s="81" t="str">
        <f>IMPRODUCT(IMEXP(IMPRODUCT(IMLN(COMPLEX(0,freq)),T72)),C76)</f>
        <v>8.95</v>
      </c>
      <c r="S76" s="81" t="str">
        <f>IMPRODUCT(IMEXP(IMPRODUCT(IMLN(COMPLEX(0,freq)),T72)),D76)</f>
        <v>132</v>
      </c>
      <c r="T76" s="81" t="str">
        <f>IMPRODUCT(IMEXP(IMPRODUCT(IMLN(COMPLEX(0,freq)),T72)),E76)</f>
        <v>6.87</v>
      </c>
      <c r="U76" s="81" t="str">
        <f>IMPRODUCT(IMEXP(IMPRODUCT(IMLN(COMPLEX(0,freq)),T72)),F76)</f>
        <v>9.328</v>
      </c>
      <c r="V76" s="84" t="str">
        <f>IMPRODUCT(IMEXP(IMPRODUCT(IMLN(COMPLEX(0,freq)),T72)),G76)</f>
        <v>3.5</v>
      </c>
    </row>
    <row r="77" spans="1:25" ht="15.75" x14ac:dyDescent="0.25">
      <c r="A77" s="58"/>
      <c r="B77" s="66">
        <f>'Calcs - Motion Model'!P81</f>
        <v>0</v>
      </c>
      <c r="C77" s="63">
        <f>'Calcs - Motion Model'!Q81</f>
        <v>0</v>
      </c>
      <c r="D77" s="63">
        <f>'Calcs - Motion Model'!R81</f>
        <v>0</v>
      </c>
      <c r="E77" s="63">
        <f>'Calcs - Motion Model'!S81</f>
        <v>0</v>
      </c>
      <c r="F77" s="63">
        <f>'Calcs - Motion Model'!T81</f>
        <v>0</v>
      </c>
      <c r="G77" s="67">
        <f>'Calcs - Motion Model'!U81</f>
        <v>0</v>
      </c>
      <c r="P77" s="58"/>
      <c r="Q77" s="83" t="str">
        <f>IMPRODUCT(IMEXP(IMPRODUCT(IMLN(COMPLEX(0,freq)),T72)),B77)</f>
        <v>0</v>
      </c>
      <c r="R77" s="81" t="str">
        <f>IMPRODUCT(IMEXP(IMPRODUCT(IMLN(COMPLEX(0,freq)),T72)),C77)</f>
        <v>0</v>
      </c>
      <c r="S77" s="81" t="str">
        <f>IMPRODUCT(IMEXP(IMPRODUCT(IMLN(COMPLEX(0,freq)),T72)),D77)</f>
        <v>0</v>
      </c>
      <c r="T77" s="81" t="str">
        <f>IMPRODUCT(IMEXP(IMPRODUCT(IMLN(COMPLEX(0,freq)),T72)),E77)</f>
        <v>0</v>
      </c>
      <c r="U77" s="81" t="str">
        <f>IMPRODUCT(IMEXP(IMPRODUCT(IMLN(COMPLEX(0,freq)),T72)),F77)</f>
        <v>0</v>
      </c>
      <c r="V77" s="84" t="str">
        <f>IMPRODUCT(IMEXP(IMPRODUCT(IMLN(COMPLEX(0,freq)),T72)),G77)</f>
        <v>0</v>
      </c>
    </row>
    <row r="78" spans="1:25" ht="15.75" x14ac:dyDescent="0.25">
      <c r="A78" s="58"/>
      <c r="B78" s="66">
        <f>'Calcs - Motion Model'!P82</f>
        <v>0</v>
      </c>
      <c r="C78" s="63">
        <f>'Calcs - Motion Model'!Q82</f>
        <v>0</v>
      </c>
      <c r="D78" s="63">
        <f>'Calcs - Motion Model'!R82</f>
        <v>0</v>
      </c>
      <c r="E78" s="63">
        <f>'Calcs - Motion Model'!S82</f>
        <v>0</v>
      </c>
      <c r="F78" s="63">
        <f>'Calcs - Motion Model'!T82</f>
        <v>0</v>
      </c>
      <c r="G78" s="67">
        <f>'Calcs - Motion Model'!U82</f>
        <v>0</v>
      </c>
      <c r="P78" s="58"/>
      <c r="Q78" s="83" t="str">
        <f>IMPRODUCT(IMEXP(IMPRODUCT(IMLN(COMPLEX(0,freq)),T72)),B78)</f>
        <v>0</v>
      </c>
      <c r="R78" s="81" t="str">
        <f>IMPRODUCT(IMEXP(IMPRODUCT(IMLN(COMPLEX(0,freq)),T72)),C78)</f>
        <v>0</v>
      </c>
      <c r="S78" s="81" t="str">
        <f>IMPRODUCT(IMEXP(IMPRODUCT(IMLN(COMPLEX(0,freq)),T72)),D78)</f>
        <v>0</v>
      </c>
      <c r="T78" s="81" t="str">
        <f>IMPRODUCT(IMEXP(IMPRODUCT(IMLN(COMPLEX(0,freq)),T72)),E78)</f>
        <v>0</v>
      </c>
      <c r="U78" s="81" t="str">
        <f>IMPRODUCT(IMEXP(IMPRODUCT(IMLN(COMPLEX(0,freq)),T72)),F78)</f>
        <v>0</v>
      </c>
      <c r="V78" s="84" t="str">
        <f>IMPRODUCT(IMEXP(IMPRODUCT(IMLN(COMPLEX(0,freq)),T72)),G78)</f>
        <v>0</v>
      </c>
    </row>
    <row r="79" spans="1:25" ht="15.75" x14ac:dyDescent="0.25">
      <c r="A79" s="58"/>
      <c r="B79" s="74">
        <f>'Calcs - Motion Model'!P83</f>
        <v>0</v>
      </c>
      <c r="C79" s="63">
        <f>'Calcs - Motion Model'!Q83</f>
        <v>0</v>
      </c>
      <c r="D79" s="63">
        <f>'Calcs - Motion Model'!R83</f>
        <v>0</v>
      </c>
      <c r="E79" s="63">
        <f>'Calcs - Motion Model'!S83</f>
        <v>0</v>
      </c>
      <c r="F79" s="63">
        <f>'Calcs - Motion Model'!T83</f>
        <v>0</v>
      </c>
      <c r="G79" s="75">
        <f>'Calcs - Motion Model'!U83</f>
        <v>0</v>
      </c>
      <c r="P79" s="58"/>
      <c r="Q79" s="85" t="str">
        <f>IMPRODUCT(IMEXP(IMPRODUCT(IMLN(COMPLEX(0,freq)),T72)),B79)</f>
        <v>0</v>
      </c>
      <c r="R79" s="81" t="str">
        <f>IMPRODUCT(IMEXP(IMPRODUCT(IMLN(COMPLEX(0,freq)),T72)),C79)</f>
        <v>0</v>
      </c>
      <c r="S79" s="81" t="str">
        <f>IMPRODUCT(IMEXP(IMPRODUCT(IMLN(COMPLEX(0,freq)),T72)),D79)</f>
        <v>0</v>
      </c>
      <c r="T79" s="81" t="str">
        <f>IMPRODUCT(IMEXP(IMPRODUCT(IMLN(COMPLEX(0,freq)),T72)),E79)</f>
        <v>0</v>
      </c>
      <c r="U79" s="81" t="str">
        <f>IMPRODUCT(IMEXP(IMPRODUCT(IMLN(COMPLEX(0,freq)),T72)),F79)</f>
        <v>0</v>
      </c>
      <c r="V79" s="86" t="str">
        <f>IMPRODUCT(IMEXP(IMPRODUCT(IMLN(COMPLEX(0,freq)),T72)),G79)</f>
        <v>0</v>
      </c>
    </row>
    <row r="81" spans="1:22" ht="17.850000000000001" customHeight="1" x14ac:dyDescent="0.25">
      <c r="A81" s="16" t="s">
        <v>342</v>
      </c>
      <c r="B81" s="16"/>
      <c r="C81" s="16"/>
      <c r="D81" s="16"/>
      <c r="E81" s="16"/>
      <c r="F81" s="16"/>
      <c r="G81" s="16"/>
      <c r="P81" s="16" t="s">
        <v>342</v>
      </c>
      <c r="Q81" s="16"/>
      <c r="R81" s="16"/>
      <c r="S81" s="16"/>
      <c r="T81" s="16"/>
      <c r="U81" s="16"/>
      <c r="V81" s="16"/>
    </row>
    <row r="82" spans="1:22" ht="15.75" x14ac:dyDescent="0.25">
      <c r="A82" s="17" t="s">
        <v>178</v>
      </c>
      <c r="B82" s="17"/>
      <c r="C82" s="17"/>
      <c r="E82" s="34">
        <f>'Calcs - Motion Model'!S86</f>
        <v>1</v>
      </c>
      <c r="P82" s="17" t="s">
        <v>178</v>
      </c>
      <c r="Q82" s="17"/>
      <c r="R82" s="17"/>
      <c r="T82" s="34">
        <f>E82</f>
        <v>1</v>
      </c>
    </row>
    <row r="83" spans="1:22" ht="15.75" x14ac:dyDescent="0.25">
      <c r="A83" s="58"/>
      <c r="B83" s="58"/>
      <c r="C83" s="58"/>
      <c r="D83" s="58"/>
      <c r="E83" s="58"/>
      <c r="F83" s="58"/>
      <c r="G83" s="58"/>
      <c r="P83" s="58"/>
      <c r="Q83" s="58"/>
      <c r="R83" s="58"/>
      <c r="S83" s="58"/>
      <c r="T83" s="58"/>
      <c r="U83" s="58"/>
      <c r="V83" s="58"/>
    </row>
    <row r="84" spans="1:22" ht="15.75" x14ac:dyDescent="0.25">
      <c r="A84" s="58"/>
      <c r="B84" s="62">
        <f>'Calcs - Motion Model'!P88</f>
        <v>0</v>
      </c>
      <c r="C84" s="63">
        <f>'Calcs - Motion Model'!Q88</f>
        <v>0</v>
      </c>
      <c r="D84" s="63">
        <f>'Calcs - Motion Model'!R88</f>
        <v>0</v>
      </c>
      <c r="E84" s="63">
        <f>'Calcs - Motion Model'!S88</f>
        <v>0</v>
      </c>
      <c r="F84" s="63">
        <f>'Calcs - Motion Model'!T88</f>
        <v>0</v>
      </c>
      <c r="G84" s="64">
        <f>'Calcs - Motion Model'!U88</f>
        <v>0</v>
      </c>
      <c r="P84" s="58"/>
      <c r="Q84" s="80" t="str">
        <f>IMPRODUCT(IMEXP(IMPRODUCT(IMLN(COMPLEX(0,freq)),T82)),B84)</f>
        <v>0</v>
      </c>
      <c r="R84" s="81" t="str">
        <f>IMPRODUCT(IMEXP(IMPRODUCT(IMLN(COMPLEX(0,freq)),T82)),C84)</f>
        <v>0</v>
      </c>
      <c r="S84" s="81" t="str">
        <f>IMPRODUCT(IMEXP(IMPRODUCT(IMLN(COMPLEX(0,freq)),T82)),D84)</f>
        <v>0</v>
      </c>
      <c r="T84" s="81" t="str">
        <f>IMPRODUCT(IMEXP(IMPRODUCT(IMLN(COMPLEX(0,freq)),T82)),E84)</f>
        <v>0</v>
      </c>
      <c r="U84" s="81" t="str">
        <f>IMPRODUCT(IMEXP(IMPRODUCT(IMLN(COMPLEX(0,freq)),T82)),F84)</f>
        <v>0</v>
      </c>
      <c r="V84" s="82" t="str">
        <f>IMPRODUCT(IMEXP(IMPRODUCT(IMLN(COMPLEX(0,freq)),T82)),G84)</f>
        <v>0</v>
      </c>
    </row>
    <row r="85" spans="1:22" ht="15.75" x14ac:dyDescent="0.25">
      <c r="A85" s="58"/>
      <c r="B85" s="66">
        <f>'Calcs - Motion Model'!P89</f>
        <v>0</v>
      </c>
      <c r="C85" s="63">
        <f>'Calcs - Motion Model'!Q89</f>
        <v>0</v>
      </c>
      <c r="D85" s="63">
        <f>'Calcs - Motion Model'!R89</f>
        <v>0</v>
      </c>
      <c r="E85" s="63">
        <f>'Calcs - Motion Model'!S89</f>
        <v>0</v>
      </c>
      <c r="F85" s="63">
        <f>'Calcs - Motion Model'!T89</f>
        <v>0</v>
      </c>
      <c r="G85" s="67">
        <f>'Calcs - Motion Model'!U89</f>
        <v>0</v>
      </c>
      <c r="P85" s="58"/>
      <c r="Q85" s="83" t="str">
        <f>IMPRODUCT(IMEXP(IMPRODUCT(IMLN(COMPLEX(0,freq)),T82)),B85)</f>
        <v>0</v>
      </c>
      <c r="R85" s="81" t="str">
        <f>IMPRODUCT(IMEXP(IMPRODUCT(IMLN(COMPLEX(0,freq)),T82)),C85)</f>
        <v>0</v>
      </c>
      <c r="S85" s="81" t="str">
        <f>IMPRODUCT(IMEXP(IMPRODUCT(IMLN(COMPLEX(0,freq)),T82)),D85)</f>
        <v>0</v>
      </c>
      <c r="T85" s="81" t="str">
        <f>IMPRODUCT(IMEXP(IMPRODUCT(IMLN(COMPLEX(0,freq)),T82)),E85)</f>
        <v>0</v>
      </c>
      <c r="U85" s="81" t="str">
        <f>IMPRODUCT(IMEXP(IMPRODUCT(IMLN(COMPLEX(0,freq)),T82)),F85)</f>
        <v>0</v>
      </c>
      <c r="V85" s="84" t="str">
        <f>IMPRODUCT(IMEXP(IMPRODUCT(IMLN(COMPLEX(0,freq)),T82)),G85)</f>
        <v>0</v>
      </c>
    </row>
    <row r="86" spans="1:22" ht="15.75" x14ac:dyDescent="0.25">
      <c r="A86" s="58"/>
      <c r="B86" s="66">
        <f>'Calcs - Motion Model'!P90</f>
        <v>6.57</v>
      </c>
      <c r="C86" s="63">
        <f>'Calcs - Motion Model'!Q90</f>
        <v>0</v>
      </c>
      <c r="D86" s="63">
        <f>'Calcs - Motion Model'!R90</f>
        <v>-582.5</v>
      </c>
      <c r="E86" s="63">
        <f>'Calcs - Motion Model'!S90</f>
        <v>0</v>
      </c>
      <c r="F86" s="63">
        <f>'Calcs - Motion Model'!T90</f>
        <v>0</v>
      </c>
      <c r="G86" s="67">
        <f>'Calcs - Motion Model'!U90</f>
        <v>0</v>
      </c>
      <c r="P86" s="58"/>
      <c r="Q86" s="83" t="str">
        <f>IMPRODUCT(IMEXP(IMPRODUCT(IMLN(COMPLEX(0,freq)),T82)),B86)</f>
        <v>-3.64727994876279E-15+1.04462999999999i</v>
      </c>
      <c r="R86" s="81" t="str">
        <f>IMPRODUCT(IMEXP(IMPRODUCT(IMLN(COMPLEX(0,freq)),T82)),C86)</f>
        <v>0</v>
      </c>
      <c r="S86" s="81" t="str">
        <f>IMPRODUCT(IMEXP(IMPRODUCT(IMLN(COMPLEX(0,freq)),T82)),D86)</f>
        <v>3.23369949795179E-13-92.6174999999994i</v>
      </c>
      <c r="T86" s="81" t="str">
        <f>IMPRODUCT(IMEXP(IMPRODUCT(IMLN(COMPLEX(0,freq)),T82)),E86)</f>
        <v>0</v>
      </c>
      <c r="U86" s="81" t="str">
        <f>IMPRODUCT(IMEXP(IMPRODUCT(IMLN(COMPLEX(0,freq)),T82)),F86)</f>
        <v>0</v>
      </c>
      <c r="V86" s="84" t="str">
        <f>IMPRODUCT(IMEXP(IMPRODUCT(IMLN(COMPLEX(0,freq)),T82)),G86)</f>
        <v>0</v>
      </c>
    </row>
    <row r="87" spans="1:22" ht="15.75" x14ac:dyDescent="0.25">
      <c r="A87" s="58"/>
      <c r="B87" s="66">
        <f>'Calcs - Motion Model'!P91</f>
        <v>0</v>
      </c>
      <c r="C87" s="63">
        <f>'Calcs - Motion Model'!Q91</f>
        <v>0</v>
      </c>
      <c r="D87" s="63">
        <f>'Calcs - Motion Model'!R91</f>
        <v>0</v>
      </c>
      <c r="E87" s="63">
        <f>'Calcs - Motion Model'!S91</f>
        <v>0</v>
      </c>
      <c r="F87" s="63">
        <f>'Calcs - Motion Model'!T91</f>
        <v>0</v>
      </c>
      <c r="G87" s="67">
        <f>'Calcs - Motion Model'!U91</f>
        <v>0</v>
      </c>
      <c r="P87" s="58"/>
      <c r="Q87" s="83" t="str">
        <f>IMPRODUCT(IMEXP(IMPRODUCT(IMLN(COMPLEX(0,freq)),T82)),B87)</f>
        <v>0</v>
      </c>
      <c r="R87" s="81" t="str">
        <f>IMPRODUCT(IMEXP(IMPRODUCT(IMLN(COMPLEX(0,freq)),T82)),C87)</f>
        <v>0</v>
      </c>
      <c r="S87" s="81" t="str">
        <f>IMPRODUCT(IMEXP(IMPRODUCT(IMLN(COMPLEX(0,freq)),T82)),D87)</f>
        <v>0</v>
      </c>
      <c r="T87" s="81" t="str">
        <f>IMPRODUCT(IMEXP(IMPRODUCT(IMLN(COMPLEX(0,freq)),T82)),E87)</f>
        <v>0</v>
      </c>
      <c r="U87" s="81" t="str">
        <f>IMPRODUCT(IMEXP(IMPRODUCT(IMLN(COMPLEX(0,freq)),T82)),F87)</f>
        <v>0</v>
      </c>
      <c r="V87" s="84" t="str">
        <f>IMPRODUCT(IMEXP(IMPRODUCT(IMLN(COMPLEX(0,freq)),T82)),G87)</f>
        <v>0</v>
      </c>
    </row>
    <row r="88" spans="1:22" ht="15.75" x14ac:dyDescent="0.25">
      <c r="A88" s="58"/>
      <c r="B88" s="66">
        <f>'Calcs - Motion Model'!P92</f>
        <v>0</v>
      </c>
      <c r="C88" s="63">
        <f>'Calcs - Motion Model'!Q92</f>
        <v>-4.5830000000000002</v>
      </c>
      <c r="D88" s="63">
        <f>'Calcs - Motion Model'!R92</f>
        <v>0</v>
      </c>
      <c r="E88" s="63">
        <f>'Calcs - Motion Model'!S92</f>
        <v>0</v>
      </c>
      <c r="F88" s="63">
        <f>'Calcs - Motion Model'!T92</f>
        <v>3.24</v>
      </c>
      <c r="G88" s="67">
        <f>'Calcs - Motion Model'!U92</f>
        <v>0</v>
      </c>
      <c r="P88" s="58"/>
      <c r="Q88" s="83" t="str">
        <f>IMPRODUCT(IMEXP(IMPRODUCT(IMLN(COMPLEX(0,freq)),T82)),B88)</f>
        <v>0</v>
      </c>
      <c r="R88" s="81" t="str">
        <f>IMPRODUCT(IMEXP(IMPRODUCT(IMLN(COMPLEX(0,freq)),T82)),C88)</f>
        <v>2.54421369941855E-15-0.728696999999995i</v>
      </c>
      <c r="S88" s="81" t="str">
        <f>IMPRODUCT(IMEXP(IMPRODUCT(IMLN(COMPLEX(0,freq)),T82)),D88)</f>
        <v>0</v>
      </c>
      <c r="T88" s="81" t="str">
        <f>IMPRODUCT(IMEXP(IMPRODUCT(IMLN(COMPLEX(0,freq)),T82)),E88)</f>
        <v>0</v>
      </c>
      <c r="U88" s="81" t="str">
        <f>IMPRODUCT(IMEXP(IMPRODUCT(IMLN(COMPLEX(0,freq)),T82)),F88)</f>
        <v>-1.79865860486932E-15+0.515159999999997i</v>
      </c>
      <c r="V88" s="84" t="str">
        <f>IMPRODUCT(IMEXP(IMPRODUCT(IMLN(COMPLEX(0,freq)),T82)),G88)</f>
        <v>0</v>
      </c>
    </row>
    <row r="89" spans="1:22" ht="15.75" x14ac:dyDescent="0.25">
      <c r="A89" s="58"/>
      <c r="B89" s="74">
        <f>'Calcs - Motion Model'!P93</f>
        <v>0</v>
      </c>
      <c r="C89" s="63">
        <f>'Calcs - Motion Model'!Q93</f>
        <v>0</v>
      </c>
      <c r="D89" s="63">
        <f>'Calcs - Motion Model'!R93</f>
        <v>0</v>
      </c>
      <c r="E89" s="63">
        <f>'Calcs - Motion Model'!S93</f>
        <v>0</v>
      </c>
      <c r="F89" s="63">
        <f>'Calcs - Motion Model'!T93</f>
        <v>0</v>
      </c>
      <c r="G89" s="75">
        <f>'Calcs - Motion Model'!U93</f>
        <v>0</v>
      </c>
      <c r="P89" s="58"/>
      <c r="Q89" s="85" t="str">
        <f>IMPRODUCT(IMEXP(IMPRODUCT(IMLN(COMPLEX(0,freq)),T82)),B89)</f>
        <v>0</v>
      </c>
      <c r="R89" s="81" t="str">
        <f>IMPRODUCT(IMEXP(IMPRODUCT(IMLN(COMPLEX(0,freq)),T82)),C89)</f>
        <v>0</v>
      </c>
      <c r="S89" s="81" t="str">
        <f>IMPRODUCT(IMEXP(IMPRODUCT(IMLN(COMPLEX(0,freq)),T82)),D89)</f>
        <v>0</v>
      </c>
      <c r="T89" s="81" t="str">
        <f>IMPRODUCT(IMEXP(IMPRODUCT(IMLN(COMPLEX(0,freq)),T82)),E89)</f>
        <v>0</v>
      </c>
      <c r="U89" s="81" t="str">
        <f>IMPRODUCT(IMEXP(IMPRODUCT(IMLN(COMPLEX(0,freq)),T82)),F89)</f>
        <v>0</v>
      </c>
      <c r="V89" s="86" t="str">
        <f>IMPRODUCT(IMEXP(IMPRODUCT(IMLN(COMPLEX(0,freq)),T82)),G89)</f>
        <v>0</v>
      </c>
    </row>
    <row r="91" spans="1:22" ht="17.850000000000001" customHeight="1" x14ac:dyDescent="0.25">
      <c r="A91" s="16" t="s">
        <v>342</v>
      </c>
      <c r="B91" s="16"/>
      <c r="C91" s="16"/>
      <c r="D91" s="16"/>
      <c r="E91" s="16"/>
      <c r="F91" s="16"/>
      <c r="G91" s="16"/>
      <c r="P91" s="16" t="s">
        <v>342</v>
      </c>
      <c r="Q91" s="16"/>
      <c r="R91" s="16"/>
      <c r="S91" s="16"/>
      <c r="T91" s="16"/>
      <c r="U91" s="16"/>
      <c r="V91" s="16"/>
    </row>
    <row r="92" spans="1:22" ht="15.75" x14ac:dyDescent="0.25">
      <c r="A92" s="17" t="s">
        <v>178</v>
      </c>
      <c r="B92" s="17"/>
      <c r="C92" s="17"/>
      <c r="E92" s="34">
        <f>'Calcs - Motion Model'!S96</f>
        <v>2</v>
      </c>
      <c r="P92" s="17" t="s">
        <v>178</v>
      </c>
      <c r="Q92" s="17"/>
      <c r="R92" s="17"/>
      <c r="T92" s="34">
        <f>E92</f>
        <v>2</v>
      </c>
    </row>
    <row r="93" spans="1:22" ht="15.75" x14ac:dyDescent="0.25">
      <c r="A93" s="58"/>
      <c r="B93" s="58"/>
      <c r="C93" s="58"/>
      <c r="D93" s="58"/>
      <c r="E93" s="58"/>
      <c r="F93" s="58"/>
      <c r="G93" s="58"/>
      <c r="P93" s="58"/>
      <c r="Q93" s="58"/>
      <c r="R93" s="58"/>
      <c r="S93" s="58"/>
      <c r="T93" s="58"/>
      <c r="U93" s="58"/>
      <c r="V93" s="58"/>
    </row>
    <row r="94" spans="1:22" ht="15.75" x14ac:dyDescent="0.25">
      <c r="A94" s="58"/>
      <c r="B94" s="62">
        <f>'Calcs - Motion Model'!P98</f>
        <v>0</v>
      </c>
      <c r="C94" s="63">
        <f>'Calcs - Motion Model'!Q98</f>
        <v>0</v>
      </c>
      <c r="D94" s="63">
        <f>'Calcs - Motion Model'!R98</f>
        <v>9.8000000000000007</v>
      </c>
      <c r="E94" s="63">
        <f>'Calcs - Motion Model'!S98</f>
        <v>-10</v>
      </c>
      <c r="F94" s="63">
        <f>'Calcs - Motion Model'!T98</f>
        <v>0</v>
      </c>
      <c r="G94" s="64">
        <f>'Calcs - Motion Model'!U98</f>
        <v>0</v>
      </c>
      <c r="P94" s="58"/>
      <c r="Q94" s="80" t="str">
        <f>IMPRODUCT(IMEXP(IMPRODUCT(IMLN(COMPLEX(0,freq)),T92)),B94)</f>
        <v>0</v>
      </c>
      <c r="R94" s="81" t="str">
        <f>IMPRODUCT(IMEXP(IMPRODUCT(IMLN(COMPLEX(0,freq)),T92)),C94)</f>
        <v>0</v>
      </c>
      <c r="S94" s="81" t="str">
        <f>IMPRODUCT(IMEXP(IMPRODUCT(IMLN(COMPLEX(0,freq)),T92)),D94)</f>
        <v>-0.247753799999998-1.73004310994282E-15i</v>
      </c>
      <c r="T94" s="81" t="str">
        <f>IMPRODUCT(IMEXP(IMPRODUCT(IMLN(COMPLEX(0,freq)),T92)),E94)</f>
        <v>0.252809999999998+1.76535011218655E-15i</v>
      </c>
      <c r="U94" s="81" t="str">
        <f>IMPRODUCT(IMEXP(IMPRODUCT(IMLN(COMPLEX(0,freq)),T92)),F94)</f>
        <v>0</v>
      </c>
      <c r="V94" s="82" t="str">
        <f>IMPRODUCT(IMEXP(IMPRODUCT(IMLN(COMPLEX(0,freq)),T92)),G94)</f>
        <v>0</v>
      </c>
    </row>
    <row r="95" spans="1:22" ht="15.75" x14ac:dyDescent="0.25">
      <c r="A95" s="58"/>
      <c r="B95" s="66">
        <f>'Calcs - Motion Model'!P99</f>
        <v>0</v>
      </c>
      <c r="C95" s="63">
        <f>'Calcs - Motion Model'!Q99</f>
        <v>0</v>
      </c>
      <c r="D95" s="63">
        <f>'Calcs - Motion Model'!R99</f>
        <v>0</v>
      </c>
      <c r="E95" s="63">
        <f>'Calcs - Motion Model'!S99</f>
        <v>0</v>
      </c>
      <c r="F95" s="63">
        <f>'Calcs - Motion Model'!T99</f>
        <v>0</v>
      </c>
      <c r="G95" s="67">
        <f>'Calcs - Motion Model'!U99</f>
        <v>0</v>
      </c>
      <c r="P95" s="58"/>
      <c r="Q95" s="83" t="str">
        <f>IMPRODUCT(IMEXP(IMPRODUCT(IMLN(COMPLEX(0,freq)),T92)),B95)</f>
        <v>0</v>
      </c>
      <c r="R95" s="81" t="str">
        <f>IMPRODUCT(IMEXP(IMPRODUCT(IMLN(COMPLEX(0,freq)),T92)),C95)</f>
        <v>0</v>
      </c>
      <c r="S95" s="81" t="str">
        <f>IMPRODUCT(IMEXP(IMPRODUCT(IMLN(COMPLEX(0,freq)),T92)),D95)</f>
        <v>0</v>
      </c>
      <c r="T95" s="81" t="str">
        <f>IMPRODUCT(IMEXP(IMPRODUCT(IMLN(COMPLEX(0,freq)),T92)),E95)</f>
        <v>0</v>
      </c>
      <c r="U95" s="81" t="str">
        <f>IMPRODUCT(IMEXP(IMPRODUCT(IMLN(COMPLEX(0,freq)),T92)),F95)</f>
        <v>0</v>
      </c>
      <c r="V95" s="84" t="str">
        <f>IMPRODUCT(IMEXP(IMPRODUCT(IMLN(COMPLEX(0,freq)),T92)),G95)</f>
        <v>0</v>
      </c>
    </row>
    <row r="96" spans="1:22" ht="15.75" x14ac:dyDescent="0.25">
      <c r="A96" s="58"/>
      <c r="B96" s="66">
        <f>'Calcs - Motion Model'!P100</f>
        <v>0</v>
      </c>
      <c r="C96" s="63">
        <f>'Calcs - Motion Model'!Q100</f>
        <v>0</v>
      </c>
      <c r="D96" s="63">
        <f>'Calcs - Motion Model'!R100</f>
        <v>0</v>
      </c>
      <c r="E96" s="63">
        <f>'Calcs - Motion Model'!S100</f>
        <v>0</v>
      </c>
      <c r="F96" s="63">
        <f>'Calcs - Motion Model'!T100</f>
        <v>0</v>
      </c>
      <c r="G96" s="67">
        <f>'Calcs - Motion Model'!U100</f>
        <v>0</v>
      </c>
      <c r="P96" s="58"/>
      <c r="Q96" s="83" t="str">
        <f>IMPRODUCT(IMEXP(IMPRODUCT(IMLN(COMPLEX(0,freq)),T92)),B96)</f>
        <v>0</v>
      </c>
      <c r="R96" s="81" t="str">
        <f>IMPRODUCT(IMEXP(IMPRODUCT(IMLN(COMPLEX(0,freq)),T92)),C96)</f>
        <v>0</v>
      </c>
      <c r="S96" s="81" t="str">
        <f>IMPRODUCT(IMEXP(IMPRODUCT(IMLN(COMPLEX(0,freq)),T92)),D96)</f>
        <v>0</v>
      </c>
      <c r="T96" s="81" t="str">
        <f>IMPRODUCT(IMEXP(IMPRODUCT(IMLN(COMPLEX(0,freq)),T92)),E96)</f>
        <v>0</v>
      </c>
      <c r="U96" s="81" t="str">
        <f>IMPRODUCT(IMEXP(IMPRODUCT(IMLN(COMPLEX(0,freq)),T92)),F96)</f>
        <v>0</v>
      </c>
      <c r="V96" s="84" t="str">
        <f>IMPRODUCT(IMEXP(IMPRODUCT(IMLN(COMPLEX(0,freq)),T92)),G96)</f>
        <v>0</v>
      </c>
    </row>
    <row r="97" spans="1:25" ht="15.75" x14ac:dyDescent="0.25">
      <c r="A97" s="58"/>
      <c r="B97" s="66">
        <f>'Calcs - Motion Model'!P101</f>
        <v>0</v>
      </c>
      <c r="C97" s="63">
        <f>'Calcs - Motion Model'!Q101</f>
        <v>0</v>
      </c>
      <c r="D97" s="63">
        <f>'Calcs - Motion Model'!R101</f>
        <v>0</v>
      </c>
      <c r="E97" s="63">
        <f>'Calcs - Motion Model'!S101</f>
        <v>0</v>
      </c>
      <c r="F97" s="63">
        <f>'Calcs - Motion Model'!T101</f>
        <v>0</v>
      </c>
      <c r="G97" s="67">
        <f>'Calcs - Motion Model'!U101</f>
        <v>0</v>
      </c>
      <c r="P97" s="58"/>
      <c r="Q97" s="83" t="str">
        <f>IMPRODUCT(IMEXP(IMPRODUCT(IMLN(COMPLEX(0,freq)),T92)),B97)</f>
        <v>0</v>
      </c>
      <c r="R97" s="81" t="str">
        <f>IMPRODUCT(IMEXP(IMPRODUCT(IMLN(COMPLEX(0,freq)),T92)),C97)</f>
        <v>0</v>
      </c>
      <c r="S97" s="81" t="str">
        <f>IMPRODUCT(IMEXP(IMPRODUCT(IMLN(COMPLEX(0,freq)),T92)),D97)</f>
        <v>0</v>
      </c>
      <c r="T97" s="81" t="str">
        <f>IMPRODUCT(IMEXP(IMPRODUCT(IMLN(COMPLEX(0,freq)),T92)),E97)</f>
        <v>0</v>
      </c>
      <c r="U97" s="81" t="str">
        <f>IMPRODUCT(IMEXP(IMPRODUCT(IMLN(COMPLEX(0,freq)),T92)),F97)</f>
        <v>0</v>
      </c>
      <c r="V97" s="84" t="str">
        <f>IMPRODUCT(IMEXP(IMPRODUCT(IMLN(COMPLEX(0,freq)),T92)),G97)</f>
        <v>0</v>
      </c>
    </row>
    <row r="98" spans="1:25" ht="15.75" x14ac:dyDescent="0.25">
      <c r="A98" s="58"/>
      <c r="B98" s="66">
        <f>'Calcs - Motion Model'!P102</f>
        <v>0</v>
      </c>
      <c r="C98" s="63">
        <f>'Calcs - Motion Model'!Q102</f>
        <v>0</v>
      </c>
      <c r="D98" s="63">
        <f>'Calcs - Motion Model'!R102</f>
        <v>9.81</v>
      </c>
      <c r="E98" s="63">
        <f>'Calcs - Motion Model'!S102</f>
        <v>-0.01</v>
      </c>
      <c r="F98" s="63">
        <f>'Calcs - Motion Model'!T102</f>
        <v>0</v>
      </c>
      <c r="G98" s="67">
        <f>'Calcs - Motion Model'!U102</f>
        <v>0</v>
      </c>
      <c r="P98" s="58"/>
      <c r="Q98" s="83" t="str">
        <f>IMPRODUCT(IMEXP(IMPRODUCT(IMLN(COMPLEX(0,freq)),T92)),B98)</f>
        <v>0</v>
      </c>
      <c r="R98" s="81" t="str">
        <f>IMPRODUCT(IMEXP(IMPRODUCT(IMLN(COMPLEX(0,freq)),T92)),C98)</f>
        <v>0</v>
      </c>
      <c r="S98" s="81" t="str">
        <f>IMPRODUCT(IMEXP(IMPRODUCT(IMLN(COMPLEX(0,freq)),T92)),D98)</f>
        <v>-0.248006609999998-1.73180846005501E-15i</v>
      </c>
      <c r="T98" s="81" t="str">
        <f>IMPRODUCT(IMEXP(IMPRODUCT(IMLN(COMPLEX(0,freq)),T92)),E98)</f>
        <v>0.000252809999999998+1.76535011218655E-18i</v>
      </c>
      <c r="U98" s="81" t="str">
        <f>IMPRODUCT(IMEXP(IMPRODUCT(IMLN(COMPLEX(0,freq)),T92)),F98)</f>
        <v>0</v>
      </c>
      <c r="V98" s="84" t="str">
        <f>IMPRODUCT(IMEXP(IMPRODUCT(IMLN(COMPLEX(0,freq)),T92)),G98)</f>
        <v>0</v>
      </c>
    </row>
    <row r="99" spans="1:25" ht="15.75" x14ac:dyDescent="0.25">
      <c r="A99" s="58"/>
      <c r="B99" s="74">
        <f>'Calcs - Motion Model'!P103</f>
        <v>0</v>
      </c>
      <c r="C99" s="63">
        <f>'Calcs - Motion Model'!Q103</f>
        <v>0</v>
      </c>
      <c r="D99" s="63">
        <f>'Calcs - Motion Model'!R103</f>
        <v>0</v>
      </c>
      <c r="E99" s="63">
        <f>'Calcs - Motion Model'!S103</f>
        <v>0</v>
      </c>
      <c r="F99" s="63">
        <f>'Calcs - Motion Model'!T103</f>
        <v>0</v>
      </c>
      <c r="G99" s="75">
        <f>'Calcs - Motion Model'!U103</f>
        <v>0</v>
      </c>
      <c r="P99" s="58"/>
      <c r="Q99" s="85" t="str">
        <f>IMPRODUCT(IMEXP(IMPRODUCT(IMLN(COMPLEX(0,freq)),T92)),B99)</f>
        <v>0</v>
      </c>
      <c r="R99" s="81" t="str">
        <f>IMPRODUCT(IMEXP(IMPRODUCT(IMLN(COMPLEX(0,freq)),T92)),C99)</f>
        <v>0</v>
      </c>
      <c r="S99" s="81" t="str">
        <f>IMPRODUCT(IMEXP(IMPRODUCT(IMLN(COMPLEX(0,freq)),T92)),D99)</f>
        <v>0</v>
      </c>
      <c r="T99" s="81" t="str">
        <f>IMPRODUCT(IMEXP(IMPRODUCT(IMLN(COMPLEX(0,freq)),T92)),E99)</f>
        <v>0</v>
      </c>
      <c r="U99" s="81" t="str">
        <f>IMPRODUCT(IMEXP(IMPRODUCT(IMLN(COMPLEX(0,freq)),T92)),F99)</f>
        <v>0</v>
      </c>
      <c r="V99" s="86" t="str">
        <f>IMPRODUCT(IMEXP(IMPRODUCT(IMLN(COMPLEX(0,freq)),T92)),G99)</f>
        <v>0</v>
      </c>
    </row>
    <row r="102" spans="1:25" ht="24.6" customHeight="1" thickBot="1" x14ac:dyDescent="0.4">
      <c r="A102" s="5" t="s">
        <v>348</v>
      </c>
      <c r="B102" s="5"/>
      <c r="C102" s="5"/>
      <c r="D102" s="5"/>
      <c r="E102" s="5"/>
      <c r="F102" s="5"/>
      <c r="G102" s="5"/>
      <c r="H102" s="5"/>
      <c r="I102" s="5"/>
      <c r="J102" s="5"/>
      <c r="P102" s="5" t="s">
        <v>348</v>
      </c>
      <c r="Q102" s="5"/>
      <c r="R102" s="5"/>
      <c r="S102" s="5"/>
      <c r="T102" s="5"/>
      <c r="U102" s="5"/>
      <c r="V102" s="5"/>
      <c r="W102" s="5"/>
      <c r="X102" s="5"/>
      <c r="Y102" s="5"/>
    </row>
    <row r="103" spans="1:25" ht="44.1" customHeight="1" thickTop="1" x14ac:dyDescent="0.25">
      <c r="A103" s="138" t="s">
        <v>349</v>
      </c>
      <c r="B103" s="138"/>
      <c r="C103" s="138"/>
      <c r="D103" s="138"/>
      <c r="E103" s="138"/>
      <c r="F103" s="138"/>
      <c r="G103" s="138"/>
      <c r="H103" s="138"/>
      <c r="I103" s="138"/>
      <c r="J103" s="138"/>
      <c r="P103" s="6" t="s">
        <v>359</v>
      </c>
      <c r="Q103" s="6"/>
      <c r="R103" s="6"/>
      <c r="S103" s="6"/>
      <c r="T103" s="6"/>
      <c r="U103" s="6"/>
      <c r="V103" s="6"/>
      <c r="W103" s="6"/>
      <c r="X103" s="6"/>
      <c r="Y103" s="6"/>
    </row>
    <row r="104" spans="1:25" ht="17.850000000000001" customHeight="1" x14ac:dyDescent="0.25">
      <c r="A104" s="16" t="s">
        <v>342</v>
      </c>
      <c r="B104" s="16"/>
      <c r="C104" s="16"/>
      <c r="D104" s="16"/>
      <c r="E104" s="16"/>
      <c r="F104" s="16"/>
      <c r="G104" s="16"/>
      <c r="P104" s="16" t="s">
        <v>342</v>
      </c>
      <c r="Q104" s="16"/>
      <c r="R104" s="16"/>
      <c r="S104" s="16"/>
      <c r="T104" s="16"/>
      <c r="U104" s="16"/>
      <c r="V104" s="16"/>
    </row>
    <row r="105" spans="1:25" ht="15.75" x14ac:dyDescent="0.25">
      <c r="A105" s="17" t="s">
        <v>178</v>
      </c>
      <c r="B105" s="17"/>
      <c r="C105" s="17"/>
      <c r="E105" s="34">
        <f>'Calcs - Motion Model'!S109</f>
        <v>0</v>
      </c>
      <c r="P105" s="17" t="s">
        <v>178</v>
      </c>
      <c r="Q105" s="17"/>
      <c r="R105" s="17"/>
      <c r="T105" s="34">
        <f>E105</f>
        <v>0</v>
      </c>
    </row>
    <row r="106" spans="1:25" ht="15.75" x14ac:dyDescent="0.25">
      <c r="A106" s="58"/>
      <c r="B106" s="58"/>
      <c r="C106" s="58"/>
      <c r="D106" s="58"/>
      <c r="E106" s="58"/>
      <c r="F106" s="58"/>
      <c r="G106" s="58"/>
      <c r="P106" s="58"/>
      <c r="Q106" s="58"/>
      <c r="R106" s="58"/>
      <c r="S106" s="58"/>
      <c r="T106" s="58"/>
      <c r="U106" s="58"/>
      <c r="V106" s="58"/>
    </row>
    <row r="107" spans="1:25" ht="15.75" x14ac:dyDescent="0.25">
      <c r="A107" s="58"/>
      <c r="B107" s="62">
        <f>'Calcs - Motion Model'!P111</f>
        <v>0</v>
      </c>
      <c r="C107" s="63">
        <f>'Calcs - Motion Model'!Q111</f>
        <v>0</v>
      </c>
      <c r="D107" s="63">
        <f>'Calcs - Motion Model'!R111</f>
        <v>0</v>
      </c>
      <c r="E107" s="63">
        <f>'Calcs - Motion Model'!S111</f>
        <v>0</v>
      </c>
      <c r="F107" s="63">
        <f>'Calcs - Motion Model'!T111</f>
        <v>0</v>
      </c>
      <c r="G107" s="64">
        <f>'Calcs - Motion Model'!U111</f>
        <v>0</v>
      </c>
      <c r="P107" s="58"/>
      <c r="Q107" s="80" t="str">
        <f>IMPRODUCT(IMEXP(IMPRODUCT(IMLN(COMPLEX(0,freq)),T105)),B107)</f>
        <v>0</v>
      </c>
      <c r="R107" s="81" t="str">
        <f>IMPRODUCT(IMEXP(IMPRODUCT(IMLN(COMPLEX(0,freq)),T105)),C107)</f>
        <v>0</v>
      </c>
      <c r="S107" s="81" t="str">
        <f>IMPRODUCT(IMEXP(IMPRODUCT(IMLN(COMPLEX(0,freq)),T105)),D107)</f>
        <v>0</v>
      </c>
      <c r="T107" s="81" t="str">
        <f>IMPRODUCT(IMEXP(IMPRODUCT(IMLN(COMPLEX(0,freq)),T105)),E107)</f>
        <v>0</v>
      </c>
      <c r="U107" s="81" t="str">
        <f>IMPRODUCT(IMEXP(IMPRODUCT(IMLN(COMPLEX(0,freq)),T105)),F107)</f>
        <v>0</v>
      </c>
      <c r="V107" s="82" t="str">
        <f>IMPRODUCT(IMEXP(IMPRODUCT(IMLN(COMPLEX(0,freq)),T105)),G107)</f>
        <v>0</v>
      </c>
    </row>
    <row r="108" spans="1:25" ht="15.75" x14ac:dyDescent="0.25">
      <c r="A108" s="58"/>
      <c r="B108" s="66">
        <f>'Calcs - Motion Model'!P112</f>
        <v>0</v>
      </c>
      <c r="C108" s="63">
        <f>'Calcs - Motion Model'!Q112</f>
        <v>0</v>
      </c>
      <c r="D108" s="63">
        <f>'Calcs - Motion Model'!R112</f>
        <v>0</v>
      </c>
      <c r="E108" s="63">
        <f>'Calcs - Motion Model'!S112</f>
        <v>0</v>
      </c>
      <c r="F108" s="63">
        <f>'Calcs - Motion Model'!T112</f>
        <v>0</v>
      </c>
      <c r="G108" s="67">
        <f>'Calcs - Motion Model'!U112</f>
        <v>0</v>
      </c>
      <c r="P108" s="58"/>
      <c r="Q108" s="83" t="str">
        <f>IMPRODUCT(IMEXP(IMPRODUCT(IMLN(COMPLEX(0,freq)),T105)),B108)</f>
        <v>0</v>
      </c>
      <c r="R108" s="81" t="str">
        <f>IMPRODUCT(IMEXP(IMPRODUCT(IMLN(COMPLEX(0,freq)),T105)),C108)</f>
        <v>0</v>
      </c>
      <c r="S108" s="81" t="str">
        <f>IMPRODUCT(IMEXP(IMPRODUCT(IMLN(COMPLEX(0,freq)),T105)),D108)</f>
        <v>0</v>
      </c>
      <c r="T108" s="81" t="str">
        <f>IMPRODUCT(IMEXP(IMPRODUCT(IMLN(COMPLEX(0,freq)),T105)),E108)</f>
        <v>0</v>
      </c>
      <c r="U108" s="81" t="str">
        <f>IMPRODUCT(IMEXP(IMPRODUCT(IMLN(COMPLEX(0,freq)),T105)),F108)</f>
        <v>0</v>
      </c>
      <c r="V108" s="84" t="str">
        <f>IMPRODUCT(IMEXP(IMPRODUCT(IMLN(COMPLEX(0,freq)),T105)),G108)</f>
        <v>0</v>
      </c>
    </row>
    <row r="109" spans="1:25" ht="15.75" x14ac:dyDescent="0.25">
      <c r="A109" s="58"/>
      <c r="B109" s="66">
        <f>'Calcs - Motion Model'!P113</f>
        <v>0</v>
      </c>
      <c r="C109" s="63">
        <f>'Calcs - Motion Model'!Q113</f>
        <v>0</v>
      </c>
      <c r="D109" s="63">
        <f>'Calcs - Motion Model'!R113</f>
        <v>3451.8</v>
      </c>
      <c r="E109" s="63">
        <f>'Calcs - Motion Model'!S113</f>
        <v>-0.10974</v>
      </c>
      <c r="F109" s="63">
        <f>'Calcs - Motion Model'!T113</f>
        <v>3.2672E-2</v>
      </c>
      <c r="G109" s="67">
        <f>'Calcs - Motion Model'!U113</f>
        <v>0</v>
      </c>
      <c r="P109" s="58"/>
      <c r="Q109" s="83" t="str">
        <f>IMPRODUCT(IMEXP(IMPRODUCT(IMLN(COMPLEX(0,freq)),T105)),B109)</f>
        <v>0</v>
      </c>
      <c r="R109" s="81" t="str">
        <f>IMPRODUCT(IMEXP(IMPRODUCT(IMLN(COMPLEX(0,freq)),T105)),C109)</f>
        <v>0</v>
      </c>
      <c r="S109" s="81" t="str">
        <f>IMPRODUCT(IMEXP(IMPRODUCT(IMLN(COMPLEX(0,freq)),T105)),D109)</f>
        <v>3451.8</v>
      </c>
      <c r="T109" s="81" t="str">
        <f>IMPRODUCT(IMEXP(IMPRODUCT(IMLN(COMPLEX(0,freq)),T105)),E109)</f>
        <v>-0.10974</v>
      </c>
      <c r="U109" s="81" t="str">
        <f>IMPRODUCT(IMEXP(IMPRODUCT(IMLN(COMPLEX(0,freq)),T105)),F109)</f>
        <v>0.032672</v>
      </c>
      <c r="V109" s="84" t="str">
        <f>IMPRODUCT(IMEXP(IMPRODUCT(IMLN(COMPLEX(0,freq)),T105)),G109)</f>
        <v>0</v>
      </c>
    </row>
    <row r="110" spans="1:25" ht="15.75" x14ac:dyDescent="0.25">
      <c r="A110" s="58"/>
      <c r="B110" s="66">
        <f>'Calcs - Motion Model'!P114</f>
        <v>0</v>
      </c>
      <c r="C110" s="63">
        <f>'Calcs - Motion Model'!Q114</f>
        <v>0</v>
      </c>
      <c r="D110" s="63">
        <f>'Calcs - Motion Model'!R114</f>
        <v>-0.10974</v>
      </c>
      <c r="E110" s="63">
        <f>'Calcs - Motion Model'!S114</f>
        <v>-18824</v>
      </c>
      <c r="F110" s="63">
        <f>'Calcs - Motion Model'!T114</f>
        <v>8.6359999999999996E-4</v>
      </c>
      <c r="G110" s="67">
        <f>'Calcs - Motion Model'!U114</f>
        <v>1.3691E-3</v>
      </c>
      <c r="P110" s="58"/>
      <c r="Q110" s="83" t="str">
        <f>IMPRODUCT(IMEXP(IMPRODUCT(IMLN(COMPLEX(0,freq)),T105)),B110)</f>
        <v>0</v>
      </c>
      <c r="R110" s="81" t="str">
        <f>IMPRODUCT(IMEXP(IMPRODUCT(IMLN(COMPLEX(0,freq)),T105)),C110)</f>
        <v>0</v>
      </c>
      <c r="S110" s="81" t="str">
        <f>IMPRODUCT(IMEXP(IMPRODUCT(IMLN(COMPLEX(0,freq)),T105)),D110)</f>
        <v>-0.10974</v>
      </c>
      <c r="T110" s="81" t="str">
        <f>IMPRODUCT(IMEXP(IMPRODUCT(IMLN(COMPLEX(0,freq)),T105)),E110)</f>
        <v>-18824</v>
      </c>
      <c r="U110" s="81" t="str">
        <f>IMPRODUCT(IMEXP(IMPRODUCT(IMLN(COMPLEX(0,freq)),T105)),F110)</f>
        <v>0.0008636</v>
      </c>
      <c r="V110" s="84" t="str">
        <f>IMPRODUCT(IMEXP(IMPRODUCT(IMLN(COMPLEX(0,freq)),T105)),G110)</f>
        <v>0.0013691</v>
      </c>
    </row>
    <row r="111" spans="1:25" ht="15.75" x14ac:dyDescent="0.25">
      <c r="A111" s="58"/>
      <c r="B111" s="66">
        <f>'Calcs - Motion Model'!P115</f>
        <v>0</v>
      </c>
      <c r="C111" s="63">
        <f>'Calcs - Motion Model'!Q115</f>
        <v>0</v>
      </c>
      <c r="D111" s="63">
        <f>'Calcs - Motion Model'!R115</f>
        <v>3.2672E-2</v>
      </c>
      <c r="E111" s="63">
        <f>'Calcs - Motion Model'!S115</f>
        <v>8.6359999999999996E-4</v>
      </c>
      <c r="F111" s="63">
        <f>'Calcs - Motion Model'!T115</f>
        <v>-5942.1</v>
      </c>
      <c r="G111" s="67">
        <f>'Calcs - Motion Model'!U115</f>
        <v>-8.4838000000000003E-4</v>
      </c>
      <c r="P111" s="58"/>
      <c r="Q111" s="83" t="str">
        <f>IMPRODUCT(IMEXP(IMPRODUCT(IMLN(COMPLEX(0,freq)),T105)),B111)</f>
        <v>0</v>
      </c>
      <c r="R111" s="81" t="str">
        <f>IMPRODUCT(IMEXP(IMPRODUCT(IMLN(COMPLEX(0,freq)),T105)),C111)</f>
        <v>0</v>
      </c>
      <c r="S111" s="81" t="str">
        <f>IMPRODUCT(IMEXP(IMPRODUCT(IMLN(COMPLEX(0,freq)),T105)),D111)</f>
        <v>0.032672</v>
      </c>
      <c r="T111" s="81" t="str">
        <f>IMPRODUCT(IMEXP(IMPRODUCT(IMLN(COMPLEX(0,freq)),T105)),E111)</f>
        <v>0.0008636</v>
      </c>
      <c r="U111" s="81" t="str">
        <f>IMPRODUCT(IMEXP(IMPRODUCT(IMLN(COMPLEX(0,freq)),T105)),F111)</f>
        <v>-5942.1</v>
      </c>
      <c r="V111" s="84" t="str">
        <f>IMPRODUCT(IMEXP(IMPRODUCT(IMLN(COMPLEX(0,freq)),T105)),G111)</f>
        <v>-0.00084838</v>
      </c>
    </row>
    <row r="112" spans="1:25" ht="15.75" x14ac:dyDescent="0.25">
      <c r="A112" s="58"/>
      <c r="B112" s="74">
        <f>'Calcs - Motion Model'!P116</f>
        <v>0</v>
      </c>
      <c r="C112" s="63">
        <f>'Calcs - Motion Model'!Q116</f>
        <v>0</v>
      </c>
      <c r="D112" s="63">
        <f>'Calcs - Motion Model'!R116</f>
        <v>0</v>
      </c>
      <c r="E112" s="63">
        <f>'Calcs - Motion Model'!S116</f>
        <v>0</v>
      </c>
      <c r="F112" s="63">
        <f>'Calcs - Motion Model'!T116</f>
        <v>0</v>
      </c>
      <c r="G112" s="75">
        <f>'Calcs - Motion Model'!U116</f>
        <v>0</v>
      </c>
      <c r="P112" s="58"/>
      <c r="Q112" s="85" t="str">
        <f>IMPRODUCT(IMEXP(IMPRODUCT(IMLN(COMPLEX(0,freq)),T105)),B112)</f>
        <v>0</v>
      </c>
      <c r="R112" s="81" t="str">
        <f>IMPRODUCT(IMEXP(IMPRODUCT(IMLN(COMPLEX(0,freq)),T105)),C112)</f>
        <v>0</v>
      </c>
      <c r="S112" s="81" t="str">
        <f>IMPRODUCT(IMEXP(IMPRODUCT(IMLN(COMPLEX(0,freq)),T105)),D112)</f>
        <v>0</v>
      </c>
      <c r="T112" s="81" t="str">
        <f>IMPRODUCT(IMEXP(IMPRODUCT(IMLN(COMPLEX(0,freq)),T105)),E112)</f>
        <v>0</v>
      </c>
      <c r="U112" s="81" t="str">
        <f>IMPRODUCT(IMEXP(IMPRODUCT(IMLN(COMPLEX(0,freq)),T105)),F112)</f>
        <v>0</v>
      </c>
      <c r="V112" s="86" t="str">
        <f>IMPRODUCT(IMEXP(IMPRODUCT(IMLN(COMPLEX(0,freq)),T105)),G112)</f>
        <v>0</v>
      </c>
    </row>
    <row r="114" spans="1:22" ht="17.850000000000001" customHeight="1" x14ac:dyDescent="0.25">
      <c r="A114" s="16" t="s">
        <v>342</v>
      </c>
      <c r="B114" s="16"/>
      <c r="C114" s="16"/>
      <c r="D114" s="16"/>
      <c r="E114" s="16"/>
      <c r="F114" s="16"/>
      <c r="G114" s="16"/>
      <c r="P114" s="16" t="s">
        <v>342</v>
      </c>
      <c r="Q114" s="16"/>
      <c r="R114" s="16"/>
      <c r="S114" s="16"/>
      <c r="T114" s="16"/>
      <c r="U114" s="16"/>
      <c r="V114" s="16"/>
    </row>
    <row r="115" spans="1:22" ht="15.75" x14ac:dyDescent="0.25">
      <c r="A115" s="17" t="s">
        <v>178</v>
      </c>
      <c r="B115" s="17"/>
      <c r="C115" s="17"/>
      <c r="E115" s="34">
        <f>'Calcs - Motion Model'!S119</f>
        <v>1</v>
      </c>
      <c r="P115" s="17" t="s">
        <v>178</v>
      </c>
      <c r="Q115" s="17"/>
      <c r="R115" s="17"/>
      <c r="T115" s="34">
        <f>E115</f>
        <v>1</v>
      </c>
    </row>
    <row r="116" spans="1:22" ht="15.75" x14ac:dyDescent="0.25">
      <c r="A116" s="58"/>
      <c r="B116" s="58"/>
      <c r="C116" s="58"/>
      <c r="D116" s="58"/>
      <c r="E116" s="58"/>
      <c r="F116" s="58"/>
      <c r="G116" s="58"/>
      <c r="P116" s="58"/>
      <c r="Q116" s="58"/>
      <c r="R116" s="58"/>
      <c r="S116" s="58"/>
      <c r="T116" s="58"/>
      <c r="U116" s="58"/>
      <c r="V116" s="58"/>
    </row>
    <row r="117" spans="1:22" ht="15.75" x14ac:dyDescent="0.25">
      <c r="A117" s="58"/>
      <c r="B117" s="62">
        <f>'Calcs - Motion Model'!P121</f>
        <v>1.2306040098851723E-6</v>
      </c>
      <c r="C117" s="63">
        <f>'Calcs - Motion Model'!Q121</f>
        <v>5.7937136772840744E-8</v>
      </c>
      <c r="D117" s="63">
        <f>'Calcs - Motion Model'!R121</f>
        <v>4.414181250124813E-8</v>
      </c>
      <c r="E117" s="63">
        <f>'Calcs - Motion Model'!S121</f>
        <v>9.7124378711932103E-8</v>
      </c>
      <c r="F117" s="63">
        <f>'Calcs - Motion Model'!T121</f>
        <v>-6.0303726953569643E-7</v>
      </c>
      <c r="G117" s="64">
        <f>'Calcs - Motion Model'!U121</f>
        <v>-5.1483232497254128E-7</v>
      </c>
      <c r="P117" s="58"/>
      <c r="Q117" s="80" t="str">
        <f>IMPRODUCT(IMEXP(IMPRODUCT(IMLN(COMPLEX(0,freq)),T115)),B117)</f>
        <v>-6.83159410977364E-22+1.95666037571741E-07i</v>
      </c>
      <c r="R117" s="81" t="str">
        <f>IMPRODUCT(IMEXP(IMPRODUCT(IMLN(COMPLEX(0,freq)),T115)),C117)</f>
        <v>-3.21633116043089E-23+9.21200474688162E-09i</v>
      </c>
      <c r="S117" s="81" t="str">
        <f>IMPRODUCT(IMEXP(IMPRODUCT(IMLN(COMPLEX(0,freq)),T115)),D117)</f>
        <v>-2.45049539783636E-23+7.01854818769841E-09i</v>
      </c>
      <c r="T117" s="81" t="str">
        <f>IMPRODUCT(IMEXP(IMPRODUCT(IMLN(COMPLEX(0,freq)),T115)),E117)</f>
        <v>-5.39177776274085E-23+1.54427762151971E-08i</v>
      </c>
      <c r="U117" s="81" t="str">
        <f>IMPRODUCT(IMEXP(IMPRODUCT(IMLN(COMPLEX(0,freq)),T115)),F117)</f>
        <v>3.34771041329408E-22-9.58829258561751E-08i</v>
      </c>
      <c r="V117" s="82" t="str">
        <f>IMPRODUCT(IMEXP(IMPRODUCT(IMLN(COMPLEX(0,freq)),T115)),G117)</f>
        <v>2.85804812153315E-22-8.18583396706335E-08i</v>
      </c>
    </row>
    <row r="118" spans="1:22" ht="15.75" x14ac:dyDescent="0.25">
      <c r="A118" s="58"/>
      <c r="B118" s="66">
        <f>'Calcs - Motion Model'!P122</f>
        <v>-8.7888673250124824E-8</v>
      </c>
      <c r="C118" s="63">
        <f>'Calcs - Motion Model'!Q122</f>
        <v>1.8274987547878184E-6</v>
      </c>
      <c r="D118" s="63">
        <f>'Calcs - Motion Model'!R122</f>
        <v>-5.5422531800299547E-6</v>
      </c>
      <c r="E118" s="63">
        <f>'Calcs - Motion Model'!S122</f>
        <v>3.1554507267099355E-6</v>
      </c>
      <c r="F118" s="63">
        <f>'Calcs - Motion Model'!T122</f>
        <v>1.0280700121817274E-8</v>
      </c>
      <c r="G118" s="67">
        <f>'Calcs - Motion Model'!U122</f>
        <v>-7.8033333599600606E-8</v>
      </c>
      <c r="P118" s="58"/>
      <c r="Q118" s="83" t="str">
        <f>IMPRODUCT(IMEXP(IMPRODUCT(IMLN(COMPLEX(0,freq)),T115)),B118)</f>
        <v>4.87906538308288E-23-1.39742990467698E-08i</v>
      </c>
      <c r="R118" s="81" t="str">
        <f>IMPRODUCT(IMEXP(IMPRODUCT(IMLN(COMPLEX(0,freq)),T115)),C118)</f>
        <v>-1.01452048169354E-21+2.90572302011261E-07i</v>
      </c>
      <c r="S118" s="81" t="str">
        <f>IMPRODUCT(IMEXP(IMPRODUCT(IMLN(COMPLEX(0,freq)),T115)),D118)</f>
        <v>3.076734991551E-21-8.81218255624757E-07i</v>
      </c>
      <c r="T118" s="81" t="str">
        <f>IMPRODUCT(IMEXP(IMPRODUCT(IMLN(COMPLEX(0,freq)),T115)),E118)</f>
        <v>-1.75172179069074E-21+5.01716665546877E-07i</v>
      </c>
      <c r="U118" s="81" t="str">
        <f>IMPRODUCT(IMEXP(IMPRODUCT(IMLN(COMPLEX(0,freq)),T115)),F118)</f>
        <v>-5.70724374635424E-24+1.63463131936894E-09i</v>
      </c>
      <c r="V118" s="84" t="str">
        <f>IMPRODUCT(IMEXP(IMPRODUCT(IMLN(COMPLEX(0,freq)),T115)),G118)</f>
        <v>4.33195453535679E-23-1.24073000423364E-08i</v>
      </c>
    </row>
    <row r="119" spans="1:22" ht="15.75" x14ac:dyDescent="0.25">
      <c r="A119" s="58"/>
      <c r="B119" s="66">
        <f>'Calcs - Motion Model'!P123</f>
        <v>3.8841651143285073E-5</v>
      </c>
      <c r="C119" s="63">
        <f>'Calcs - Motion Model'!Q123</f>
        <v>2.3090327988017972E-3</v>
      </c>
      <c r="D119" s="63">
        <f>'Calcs - Motion Model'!R123</f>
        <v>2.1661358602096857E-2</v>
      </c>
      <c r="E119" s="63">
        <f>'Calcs - Motion Model'!S123</f>
        <v>3.5016798362456315E-3</v>
      </c>
      <c r="F119" s="63">
        <f>'Calcs - Motion Model'!T123</f>
        <v>-1.8357640579131301E-5</v>
      </c>
      <c r="G119" s="67">
        <f>'Calcs - Motion Model'!U123</f>
        <v>5.2735114867698451E-5</v>
      </c>
      <c r="P119" s="58"/>
      <c r="Q119" s="83" t="str">
        <f>IMPRODUCT(IMEXP(IMPRODUCT(IMLN(COMPLEX(0,freq)),T115)),B119)</f>
        <v>-2.15626142148772E-20+6.17582253178229E-06i</v>
      </c>
      <c r="R119" s="81" t="str">
        <f>IMPRODUCT(IMEXP(IMPRODUCT(IMLN(COMPLEX(0,freq)),T115)),C119)</f>
        <v>-1.28184003471924E-18+0.000367136215009483i</v>
      </c>
      <c r="S119" s="81" t="str">
        <f>IMPRODUCT(IMEXP(IMPRODUCT(IMLN(COMPLEX(0,freq)),T115)),D119)</f>
        <v>-1.20251200749449E-17+0.00344415601773338i</v>
      </c>
      <c r="T119" s="81" t="str">
        <f>IMPRODUCT(IMEXP(IMPRODUCT(IMLN(COMPLEX(0,freq)),T115)),E119)</f>
        <v>-1.9439279533829E-18+0.000556767093963052i</v>
      </c>
      <c r="U119" s="81" t="str">
        <f>IMPRODUCT(IMEXP(IMPRODUCT(IMLN(COMPLEX(0,freq)),T115)),F119)</f>
        <v>1.01910889483805E-20-2.91886485208186E-06i</v>
      </c>
      <c r="V119" s="84" t="str">
        <f>IMPRODUCT(IMEXP(IMPRODUCT(IMLN(COMPLEX(0,freq)),T115)),G119)</f>
        <v>-2.92754531282586E-20+0.000008384883263964i</v>
      </c>
    </row>
    <row r="120" spans="1:22" ht="15.75" x14ac:dyDescent="0.25">
      <c r="A120" s="58"/>
      <c r="B120" s="66">
        <f>'Calcs - Motion Model'!P124</f>
        <v>-1.8911848385421866E-7</v>
      </c>
      <c r="C120" s="63">
        <f>'Calcs - Motion Model'!Q124</f>
        <v>1.828408889266101E-6</v>
      </c>
      <c r="D120" s="63">
        <f>'Calcs - Motion Model'!R124</f>
        <v>-2.0629736523215181E-5</v>
      </c>
      <c r="E120" s="63">
        <f>'Calcs - Motion Model'!S124</f>
        <v>3.3607333679480779E-6</v>
      </c>
      <c r="F120" s="63">
        <f>'Calcs - Motion Model'!T124</f>
        <v>2.897084001997005E-8</v>
      </c>
      <c r="G120" s="67">
        <f>'Calcs - Motion Model'!U124</f>
        <v>-1.0051677148277584E-7</v>
      </c>
      <c r="P120" s="58"/>
      <c r="Q120" s="83" t="str">
        <f>IMPRODUCT(IMEXP(IMPRODUCT(IMLN(COMPLEX(0,freq)),T115)),B120)</f>
        <v>1.04987527260565E-22-3.00698389328206E-08i</v>
      </c>
      <c r="R120" s="81" t="str">
        <f>IMPRODUCT(IMEXP(IMPRODUCT(IMLN(COMPLEX(0,freq)),T115)),C120)</f>
        <v>-1.01502573515371E-21+2.90717013393308E-07i</v>
      </c>
      <c r="S120" s="81" t="str">
        <f>IMPRODUCT(IMEXP(IMPRODUCT(IMLN(COMPLEX(0,freq)),T115)),D120)</f>
        <v>1.14524238005148E-20-3.28012810719119E-06i</v>
      </c>
      <c r="T120" s="81" t="str">
        <f>IMPRODUCT(IMEXP(IMPRODUCT(IMLN(COMPLEX(0,freq)),T115)),E120)</f>
        <v>-1.86568271325039E-21+5.34356605503741E-07i</v>
      </c>
      <c r="U120" s="81" t="str">
        <f>IMPRODUCT(IMEXP(IMPRODUCT(IMLN(COMPLEX(0,freq)),T115)),F120)</f>
        <v>-1.60829168803122E-23+4.60636356317521E-09i</v>
      </c>
      <c r="V120" s="84" t="str">
        <f>IMPRODUCT(IMEXP(IMPRODUCT(IMLN(COMPLEX(0,freq)),T115)),G120)</f>
        <v>5.58010357904871E-23-1.59821666657613E-08i</v>
      </c>
    </row>
    <row r="121" spans="1:22" ht="15.75" x14ac:dyDescent="0.25">
      <c r="A121" s="58"/>
      <c r="B121" s="66">
        <f>'Calcs - Motion Model'!P125</f>
        <v>-6.1203984597703455E-7</v>
      </c>
      <c r="C121" s="63">
        <f>'Calcs - Motion Model'!Q125</f>
        <v>1.4476276724912633E-8</v>
      </c>
      <c r="D121" s="63">
        <f>'Calcs - Motion Model'!R125</f>
        <v>3.8190357343984027E-7</v>
      </c>
      <c r="E121" s="63">
        <f>'Calcs - Motion Model'!S125</f>
        <v>1.8423262146779831E-8</v>
      </c>
      <c r="F121" s="63">
        <f>'Calcs - Motion Model'!T125</f>
        <v>2.9967353019470797E-7</v>
      </c>
      <c r="G121" s="67">
        <f>'Calcs - Motion Model'!U125</f>
        <v>2.5562213901148279E-7</v>
      </c>
      <c r="P121" s="58"/>
      <c r="Q121" s="83" t="str">
        <f>IMPRODUCT(IMEXP(IMPRODUCT(IMLN(COMPLEX(0,freq)),T115)),B121)</f>
        <v>3.39768745521447E-22-9.73143355103479E-08i</v>
      </c>
      <c r="R121" s="81" t="str">
        <f>IMPRODUCT(IMEXP(IMPRODUCT(IMLN(COMPLEX(0,freq)),T115)),C121)</f>
        <v>-8.03638262275729E-24+2.30172799926109E-09i</v>
      </c>
      <c r="S121" s="81" t="str">
        <f>IMPRODUCT(IMEXP(IMPRODUCT(IMLN(COMPLEX(0,freq)),T115)),D121)</f>
        <v>-2.12010539690714E-22+6.07226681769342E-08i</v>
      </c>
      <c r="T121" s="81" t="str">
        <f>IMPRODUCT(IMEXP(IMPRODUCT(IMLN(COMPLEX(0,freq)),T115)),E121)</f>
        <v>-1.02275182068114E-23+2.92929868133797E-09i</v>
      </c>
      <c r="U121" s="81" t="str">
        <f>IMPRODUCT(IMEXP(IMPRODUCT(IMLN(COMPLEX(0,freq)),T115)),F121)</f>
        <v>-1.66361226461814E-22+4.76480913009583E-08i</v>
      </c>
      <c r="V121" s="84" t="str">
        <f>IMPRODUCT(IMEXP(IMPRODUCT(IMLN(COMPLEX(0,freq)),T115)),G121)</f>
        <v>-1.41906469113613E-22+4.06439201028255E-08i</v>
      </c>
    </row>
    <row r="122" spans="1:22" ht="15.75" x14ac:dyDescent="0.25">
      <c r="A122" s="58"/>
      <c r="B122" s="74">
        <f>'Calcs - Motion Model'!P126</f>
        <v>4.8950500561158268E-8</v>
      </c>
      <c r="C122" s="63">
        <f>'Calcs - Motion Model'!Q126</f>
        <v>-1.1261277659910135E-7</v>
      </c>
      <c r="D122" s="63">
        <f>'Calcs - Motion Model'!R126</f>
        <v>-6.9141338512231653E-8</v>
      </c>
      <c r="E122" s="63">
        <f>'Calcs - Motion Model'!S126</f>
        <v>1.1597447193210186E-7</v>
      </c>
      <c r="F122" s="63">
        <f>'Calcs - Motion Model'!T126</f>
        <v>-3.4011712952571149E-8</v>
      </c>
      <c r="G122" s="75">
        <f>'Calcs - Motion Model'!U126</f>
        <v>8.8047704443335007E-10</v>
      </c>
      <c r="P122" s="58"/>
      <c r="Q122" s="85" t="str">
        <f>IMPRODUCT(IMEXP(IMPRODUCT(IMLN(COMPLEX(0,freq)),T115)),B122)</f>
        <v>-2.71744564959839E-23+7.78312958922412E-09i</v>
      </c>
      <c r="R122" s="81" t="str">
        <f>IMPRODUCT(IMEXP(IMPRODUCT(IMLN(COMPLEX(0,freq)),T115)),C122)</f>
        <v>6.25160307556174E-23-1.7905431479257E-08i</v>
      </c>
      <c r="S122" s="81" t="str">
        <f>IMPRODUCT(IMEXP(IMPRODUCT(IMLN(COMPLEX(0,freq)),T115)),D122)</f>
        <v>3.83832294651877E-23-1.09934728234448E-08i</v>
      </c>
      <c r="T122" s="81" t="str">
        <f>IMPRODUCT(IMEXP(IMPRODUCT(IMLN(COMPLEX(0,freq)),T115)),E122)</f>
        <v>-6.4382247495633E-23+1.84399410372041E-08i</v>
      </c>
      <c r="U122" s="81" t="str">
        <f>IMPRODUCT(IMEXP(IMPRODUCT(IMLN(COMPLEX(0,freq)),T115)),F122)</f>
        <v>1.88813148668171E-23-5.40786235945878E-09i</v>
      </c>
      <c r="V122" s="86" t="str">
        <f>IMPRODUCT(IMEXP(IMPRODUCT(IMLN(COMPLEX(0,freq)),T115)),G122)</f>
        <v>-4.8878938653085E-25+1.39995850064902E-10i</v>
      </c>
    </row>
    <row r="124" spans="1:22" ht="17.850000000000001" customHeight="1" x14ac:dyDescent="0.25">
      <c r="A124" s="16" t="s">
        <v>342</v>
      </c>
      <c r="B124" s="16"/>
      <c r="C124" s="16"/>
      <c r="D124" s="16"/>
      <c r="E124" s="16"/>
      <c r="F124" s="16"/>
      <c r="G124" s="16"/>
      <c r="P124" s="16" t="s">
        <v>342</v>
      </c>
      <c r="Q124" s="16"/>
      <c r="R124" s="16"/>
      <c r="S124" s="16"/>
      <c r="T124" s="16"/>
      <c r="U124" s="16"/>
      <c r="V124" s="16"/>
    </row>
    <row r="125" spans="1:22" ht="15.75" x14ac:dyDescent="0.25">
      <c r="A125" s="17" t="s">
        <v>178</v>
      </c>
      <c r="B125" s="17"/>
      <c r="C125" s="17"/>
      <c r="E125" s="34">
        <f>'Calcs - Motion Model'!S129</f>
        <v>2</v>
      </c>
      <c r="P125" s="17" t="s">
        <v>178</v>
      </c>
      <c r="Q125" s="17"/>
      <c r="R125" s="17"/>
      <c r="T125" s="34">
        <f>E125</f>
        <v>2</v>
      </c>
    </row>
    <row r="126" spans="1:22" ht="15.75" x14ac:dyDescent="0.25">
      <c r="A126" s="58"/>
      <c r="B126" s="58"/>
      <c r="C126" s="58"/>
      <c r="D126" s="58"/>
      <c r="E126" s="58"/>
      <c r="F126" s="58"/>
      <c r="G126" s="58"/>
      <c r="P126" s="58"/>
      <c r="Q126" s="58"/>
      <c r="R126" s="58"/>
      <c r="S126" s="58"/>
      <c r="T126" s="58"/>
      <c r="U126" s="58"/>
      <c r="V126" s="58"/>
    </row>
    <row r="127" spans="1:22" ht="15.75" x14ac:dyDescent="0.25">
      <c r="A127" s="58"/>
      <c r="B127" s="62">
        <f>'Calcs - Motion Model'!P131</f>
        <v>913.2676984523215</v>
      </c>
      <c r="C127" s="63">
        <f>'Calcs - Motion Model'!Q131</f>
        <v>-4.3505115926110831E-2</v>
      </c>
      <c r="D127" s="63">
        <f>'Calcs - Motion Model'!R131</f>
        <v>-8.8050032551173232E-2</v>
      </c>
      <c r="E127" s="63">
        <f>'Calcs - Motion Model'!S131</f>
        <v>-5.7139989715426859E-2</v>
      </c>
      <c r="F127" s="63">
        <f>'Calcs - Motion Model'!T131</f>
        <v>-455.55384922616076</v>
      </c>
      <c r="G127" s="64">
        <f>'Calcs - Motion Model'!U131</f>
        <v>-76.634492860708946</v>
      </c>
      <c r="P127" s="58"/>
      <c r="Q127" s="80" t="str">
        <f>IMPRODUCT(IMEXP(IMPRODUCT(IMLN(COMPLEX(0,freq)),T125)),B127)</f>
        <v>-23.088320684573-1.61223723391916E-13i</v>
      </c>
      <c r="R127" s="81" t="str">
        <f>IMPRODUCT(IMEXP(IMPRODUCT(IMLN(COMPLEX(0,freq)),T125)),C127)</f>
        <v>0.001099852835728+7.68017612808486E-18i</v>
      </c>
      <c r="S127" s="81" t="str">
        <f>IMPRODUCT(IMEXP(IMPRODUCT(IMLN(COMPLEX(0,freq)),T125)),D127)</f>
        <v>0.00222599287292619+1.55439134842243E-17i</v>
      </c>
      <c r="T127" s="81" t="str">
        <f>IMPRODUCT(IMEXP(IMPRODUCT(IMLN(COMPLEX(0,freq)),T125)),E127)</f>
        <v>0.0014445560799957+1.00872087254467E-17i</v>
      </c>
      <c r="U127" s="81" t="str">
        <f>IMPRODUCT(IMEXP(IMPRODUCT(IMLN(COMPLEX(0,freq)),T125)),F127)</f>
        <v>11.5168568622865+8.04212038838418E-14i</v>
      </c>
      <c r="V127" s="82" t="str">
        <f>IMPRODUCT(IMEXP(IMPRODUCT(IMLN(COMPLEX(0,freq)),T125)),G127)</f>
        <v>1.93739661401157+1.35286710569012E-14i</v>
      </c>
    </row>
    <row r="128" spans="1:22" ht="15.75" x14ac:dyDescent="0.25">
      <c r="A128" s="58"/>
      <c r="B128" s="66">
        <f>'Calcs - Motion Model'!P132</f>
        <v>-4.4938582526210684E-2</v>
      </c>
      <c r="C128" s="63">
        <f>'Calcs - Motion Model'!Q132</f>
        <v>1632.9276984523217</v>
      </c>
      <c r="D128" s="63">
        <f>'Calcs - Motion Model'!R132</f>
        <v>40.903276984523217</v>
      </c>
      <c r="E128" s="63">
        <f>'Calcs - Motion Model'!S132</f>
        <v>2544.0553969046432</v>
      </c>
      <c r="F128" s="63">
        <f>'Calcs - Motion Model'!T132</f>
        <v>2.6493431752371441E-2</v>
      </c>
      <c r="G128" s="67">
        <f>'Calcs - Motion Model'!U132</f>
        <v>-0.36060309535696455</v>
      </c>
      <c r="P128" s="58"/>
      <c r="Q128" s="83" t="str">
        <f>IMPRODUCT(IMEXP(IMPRODUCT(IMLN(COMPLEX(0,freq)),T125)),B128)</f>
        <v>0.00113609230484512+7.93323317041506E-18i</v>
      </c>
      <c r="R128" s="81" t="str">
        <f>IMPRODUCT(IMEXP(IMPRODUCT(IMLN(COMPLEX(0,freq)),T125)),C128)</f>
        <v>-41.2820451445728-2.88268909565533E-13i</v>
      </c>
      <c r="S128" s="81" t="str">
        <f>IMPRODUCT(IMEXP(IMPRODUCT(IMLN(COMPLEX(0,freq)),T125)),D128)</f>
        <v>-1.03407574544572-7.22086046134256E-15i</v>
      </c>
      <c r="T128" s="81" t="str">
        <f>IMPRODUCT(IMEXP(IMPRODUCT(IMLN(COMPLEX(0,freq)),T125)),E128)</f>
        <v>-64.3162644891458-4.49114848033441E-13i</v>
      </c>
      <c r="U128" s="81" t="str">
        <f>IMPRODUCT(IMEXP(IMPRODUCT(IMLN(COMPLEX(0,freq)),T125)),F128)</f>
        <v>-0.000669780448131697-4.67701827162556E-18i</v>
      </c>
      <c r="V128" s="84" t="str">
        <f>IMPRODUCT(IMEXP(IMPRODUCT(IMLN(COMPLEX(0,freq)),T125)),G128)</f>
        <v>0.00911640685371935+6.36590714843235E-17i</v>
      </c>
    </row>
    <row r="129" spans="1:25" ht="15.75" x14ac:dyDescent="0.25">
      <c r="A129" s="58"/>
      <c r="B129" s="66">
        <f>'Calcs - Motion Model'!P133</f>
        <v>-8.1833961757363946E-2</v>
      </c>
      <c r="C129" s="63">
        <f>'Calcs - Motion Model'!Q133</f>
        <v>41.63115476784823</v>
      </c>
      <c r="D129" s="63">
        <f>'Calcs - Motion Model'!R133</f>
        <v>698.50600798801804</v>
      </c>
      <c r="E129" s="63">
        <f>'Calcs - Motion Model'!S133</f>
        <v>78.285093659510721</v>
      </c>
      <c r="F129" s="63">
        <f>'Calcs - Motion Model'!T133</f>
        <v>7.3222222166749881E-2</v>
      </c>
      <c r="G129" s="67">
        <f>'Calcs - Motion Model'!U133</f>
        <v>2.5220346080878683E-2</v>
      </c>
      <c r="P129" s="58"/>
      <c r="Q129" s="83" t="str">
        <f>IMPRODUCT(IMEXP(IMPRODUCT(IMLN(COMPLEX(0,freq)),T125)),B129)</f>
        <v>0.0020688443871879+1.44465593569032E-17i</v>
      </c>
      <c r="R129" s="81" t="str">
        <f>IMPRODUCT(IMEXP(IMPRODUCT(IMLN(COMPLEX(0,freq)),T125)),C129)</f>
        <v>-1.05247722368596-7.34935637398765E-15i</v>
      </c>
      <c r="S129" s="81" t="str">
        <f>IMPRODUCT(IMEXP(IMPRODUCT(IMLN(COMPLEX(0,freq)),T125)),D129)</f>
        <v>-17.6589303879449-1.23310765956463E-13i</v>
      </c>
      <c r="T129" s="81" t="str">
        <f>IMPRODUCT(IMEXP(IMPRODUCT(IMLN(COMPLEX(0,freq)),T125)),E129)</f>
        <v>-1.97912545280607-1.38200598874352E-14i</v>
      </c>
      <c r="U129" s="81" t="str">
        <f>IMPRODUCT(IMEXP(IMPRODUCT(IMLN(COMPLEX(0,freq)),T125)),F129)</f>
        <v>-0.00185113099859759-1.2926285811662E-17i</v>
      </c>
      <c r="V129" s="84" t="str">
        <f>IMPRODUCT(IMEXP(IMPRODUCT(IMLN(COMPLEX(0,freq)),T125)),G129)</f>
        <v>-0.000637595569270689-4.45227407832628E-18i</v>
      </c>
    </row>
    <row r="130" spans="1:25" ht="15.75" x14ac:dyDescent="0.25">
      <c r="A130" s="58"/>
      <c r="B130" s="66">
        <f>'Calcs - Motion Model'!P134</f>
        <v>-6.4146727009485774E-2</v>
      </c>
      <c r="C130" s="63">
        <f>'Calcs - Motion Model'!Q134</f>
        <v>2543.755396904643</v>
      </c>
      <c r="D130" s="63">
        <f>'Calcs - Motion Model'!R134</f>
        <v>77.260276984523216</v>
      </c>
      <c r="E130" s="63">
        <f>'Calcs - Motion Model'!S134</f>
        <v>4862.755396904643</v>
      </c>
      <c r="F130" s="63">
        <f>'Calcs - Motion Model'!T134</f>
        <v>2.1346751572641039E-2</v>
      </c>
      <c r="G130" s="67">
        <f>'Calcs - Motion Model'!U134</f>
        <v>-0.56145539690464308</v>
      </c>
      <c r="P130" s="58"/>
      <c r="Q130" s="83" t="str">
        <f>IMPRODUCT(IMEXP(IMPRODUCT(IMLN(COMPLEX(0,freq)),T125)),B130)</f>
        <v>0.0016216934055268+1.13241431722596E-17i</v>
      </c>
      <c r="R130" s="81" t="str">
        <f>IMPRODUCT(IMEXP(IMPRODUCT(IMLN(COMPLEX(0,freq)),T125)),C130)</f>
        <v>-64.3086801891458-4.49061887530075E-13i</v>
      </c>
      <c r="S130" s="81" t="str">
        <f>IMPRODUCT(IMEXP(IMPRODUCT(IMLN(COMPLEX(0,freq)),T125)),D130)</f>
        <v>-1.95321706244572-1.36391438642192E-14i</v>
      </c>
      <c r="T130" s="81" t="str">
        <f>IMPRODUCT(IMEXP(IMPRODUCT(IMLN(COMPLEX(0,freq)),T125)),E130)</f>
        <v>-122.935319189145-8.58446578546136E-13i</v>
      </c>
      <c r="U130" s="81" t="str">
        <f>IMPRODUCT(IMEXP(IMPRODUCT(IMLN(COMPLEX(0,freq)),T125)),F130)</f>
        <v>-0.000539667226507934-3.76844902835803E-18i</v>
      </c>
      <c r="V130" s="84" t="str">
        <f>IMPRODUCT(IMEXP(IMPRODUCT(IMLN(COMPLEX(0,freq)),T125)),G130)</f>
        <v>0.0141941538891462+9.91165347913356E-17i</v>
      </c>
    </row>
    <row r="131" spans="1:25" ht="15.75" x14ac:dyDescent="0.25">
      <c r="A131" s="58"/>
      <c r="B131" s="66">
        <f>'Calcs - Motion Model'!P135</f>
        <v>-455.51384922616074</v>
      </c>
      <c r="C131" s="63">
        <f>'Calcs - Motion Model'!Q135</f>
        <v>2.1828392910634049E-2</v>
      </c>
      <c r="D131" s="63">
        <f>'Calcs - Motion Model'!R135</f>
        <v>7.8581028557164243E-2</v>
      </c>
      <c r="E131" s="63">
        <f>'Calcs - Motion Model'!S135</f>
        <v>1.2119126210683973E-2</v>
      </c>
      <c r="F131" s="63">
        <f>'Calcs - Motion Model'!T135</f>
        <v>227.26830953569646</v>
      </c>
      <c r="G131" s="67">
        <f>'Calcs - Motion Model'!U135</f>
        <v>38.981384922616073</v>
      </c>
      <c r="P131" s="58"/>
      <c r="Q131" s="83" t="str">
        <f>IMPRODUCT(IMEXP(IMPRODUCT(IMLN(COMPLEX(0,freq)),T125)),B131)</f>
        <v>11.5158456222865+8.0414142483393E-14i</v>
      </c>
      <c r="R131" s="81" t="str">
        <f>IMPRODUCT(IMEXP(IMPRODUCT(IMLN(COMPLEX(0,freq)),T125)),C131)</f>
        <v>-0.000551843601173735-3.85347558736399E-18i</v>
      </c>
      <c r="S131" s="81" t="str">
        <f>IMPRODUCT(IMEXP(IMPRODUCT(IMLN(COMPLEX(0,freq)),T125)),D131)</f>
        <v>-0.00198660698295365-1.38723027579124E-17i</v>
      </c>
      <c r="T131" s="81" t="str">
        <f>IMPRODUCT(IMEXP(IMPRODUCT(IMLN(COMPLEX(0,freq)),T125)),E131)</f>
        <v>-0.000306383629732299-2.13945008156339E-18i</v>
      </c>
      <c r="U131" s="81" t="str">
        <f>IMPRODUCT(IMEXP(IMPRODUCT(IMLN(COMPLEX(0,freq)),T125)),F131)</f>
        <v>-5.7455701333719-4.01208135735289E-14i</v>
      </c>
      <c r="V131" s="84" t="str">
        <f>IMPRODUCT(IMEXP(IMPRODUCT(IMLN(COMPLEX(0,freq)),T125)),G131)</f>
        <v>-0.985488392228649-6.88157922463274E-15i</v>
      </c>
    </row>
    <row r="132" spans="1:25" ht="15.75" x14ac:dyDescent="0.25">
      <c r="A132" s="58"/>
      <c r="B132" s="74">
        <f>'Calcs - Motion Model'!P136</f>
        <v>-75.625215876185734</v>
      </c>
      <c r="C132" s="63">
        <f>'Calcs - Motion Model'!Q136</f>
        <v>-0.36674676185721417</v>
      </c>
      <c r="D132" s="63">
        <f>'Calcs - Motion Model'!R136</f>
        <v>5.1958169046430351E-2</v>
      </c>
      <c r="E132" s="63">
        <f>'Calcs - Motion Model'!S136</f>
        <v>-0.5995559680479281</v>
      </c>
      <c r="F132" s="63">
        <f>'Calcs - Motion Model'!T136</f>
        <v>38.447107938092856</v>
      </c>
      <c r="G132" s="75">
        <f>'Calcs - Motion Model'!U136</f>
        <v>3551.7830953569642</v>
      </c>
      <c r="P132" s="58"/>
      <c r="Q132" s="85" t="str">
        <f>IMPRODUCT(IMEXP(IMPRODUCT(IMLN(COMPLEX(0,freq)),T125)),B132)</f>
        <v>1.91188108256584+1.33504983331157E-14i</v>
      </c>
      <c r="R132" s="81" t="str">
        <f>IMPRODUCT(IMEXP(IMPRODUCT(IMLN(COMPLEX(0,freq)),T125)),C132)</f>
        <v>0.00927172488651216+6.47436437188687E-17i</v>
      </c>
      <c r="S132" s="81" t="str">
        <f>IMPRODUCT(IMEXP(IMPRODUCT(IMLN(COMPLEX(0,freq)),T125)),D132)</f>
        <v>-0.0013135544716628-9.17243595551236E-18i</v>
      </c>
      <c r="T132" s="81" t="str">
        <f>IMPRODUCT(IMEXP(IMPRODUCT(IMLN(COMPLEX(0,freq)),T125)),E132)</f>
        <v>0.0151573744282196+1.05842619545553E-16i</v>
      </c>
      <c r="U132" s="81" t="str">
        <f>IMPRODUCT(IMEXP(IMPRODUCT(IMLN(COMPLEX(0,freq)),T125)),F132)</f>
        <v>-0.971981335782918-6.78726063117606E-15i</v>
      </c>
      <c r="V132" s="86" t="str">
        <f>IMPRODUCT(IMEXP(IMPRODUCT(IMLN(COMPLEX(0,freq)),T125)),G132)</f>
        <v>-89.7926284337187-6.27014068585071E-13i</v>
      </c>
    </row>
    <row r="135" spans="1:25" ht="24.6" customHeight="1" thickBot="1" x14ac:dyDescent="0.4">
      <c r="A135" s="5" t="s">
        <v>350</v>
      </c>
      <c r="B135" s="5"/>
      <c r="C135" s="5"/>
      <c r="D135" s="5"/>
      <c r="E135" s="5"/>
      <c r="F135" s="5"/>
      <c r="G135" s="5"/>
      <c r="H135" s="5"/>
      <c r="I135" s="5"/>
      <c r="J135" s="5"/>
      <c r="P135" s="5" t="s">
        <v>350</v>
      </c>
      <c r="Q135" s="5"/>
      <c r="R135" s="5"/>
      <c r="S135" s="5"/>
      <c r="T135" s="5"/>
      <c r="U135" s="5"/>
      <c r="V135" s="5"/>
      <c r="W135" s="5"/>
      <c r="X135" s="5"/>
      <c r="Y135" s="5"/>
    </row>
    <row r="136" spans="1:25" ht="58.15" customHeight="1" thickTop="1" x14ac:dyDescent="0.25">
      <c r="A136" s="138" t="s">
        <v>351</v>
      </c>
      <c r="B136" s="138"/>
      <c r="C136" s="138"/>
      <c r="D136" s="138"/>
      <c r="E136" s="138"/>
      <c r="F136" s="138"/>
      <c r="G136" s="138"/>
      <c r="H136" s="138"/>
      <c r="I136" s="138"/>
      <c r="J136" s="138"/>
      <c r="P136" s="6" t="s">
        <v>359</v>
      </c>
      <c r="Q136" s="6"/>
      <c r="R136" s="6"/>
      <c r="S136" s="6"/>
      <c r="T136" s="6"/>
      <c r="U136" s="6"/>
      <c r="V136" s="6"/>
      <c r="W136" s="6"/>
      <c r="X136" s="6"/>
      <c r="Y136" s="6"/>
    </row>
    <row r="137" spans="1:25" ht="17.850000000000001" customHeight="1" x14ac:dyDescent="0.25">
      <c r="A137" s="16" t="s">
        <v>342</v>
      </c>
      <c r="B137" s="16"/>
      <c r="C137" s="16"/>
      <c r="D137" s="16"/>
      <c r="E137" s="16"/>
      <c r="F137" s="16"/>
      <c r="G137" s="16"/>
      <c r="P137" s="16" t="s">
        <v>342</v>
      </c>
      <c r="Q137" s="16"/>
      <c r="R137" s="16"/>
      <c r="S137" s="16"/>
      <c r="T137" s="16"/>
      <c r="U137" s="16"/>
      <c r="V137" s="16"/>
    </row>
    <row r="138" spans="1:25" ht="15.75" x14ac:dyDescent="0.25">
      <c r="A138" s="17" t="s">
        <v>178</v>
      </c>
      <c r="B138" s="17"/>
      <c r="C138" s="17"/>
      <c r="E138" s="34">
        <f>'Calcs - Motion Model'!S142</f>
        <v>0</v>
      </c>
      <c r="P138" s="17" t="s">
        <v>178</v>
      </c>
      <c r="Q138" s="17"/>
      <c r="R138" s="17"/>
      <c r="T138" s="34">
        <f>E138</f>
        <v>0</v>
      </c>
    </row>
    <row r="139" spans="1:25" ht="15.75" x14ac:dyDescent="0.25">
      <c r="A139" s="58"/>
      <c r="B139" s="58"/>
      <c r="C139" s="58"/>
      <c r="D139" s="58"/>
      <c r="E139" s="58"/>
      <c r="F139" s="58"/>
      <c r="G139" s="58"/>
      <c r="P139" s="58"/>
      <c r="Q139" s="58"/>
      <c r="R139" s="58"/>
      <c r="S139" s="58"/>
      <c r="T139" s="58"/>
      <c r="U139" s="58"/>
      <c r="V139" s="58"/>
    </row>
    <row r="140" spans="1:25" ht="15.75" x14ac:dyDescent="0.25">
      <c r="A140" s="58"/>
      <c r="B140" s="62">
        <f>'Calcs - Motion Model'!P144</f>
        <v>0</v>
      </c>
      <c r="C140" s="63">
        <f>'Calcs - Motion Model'!Q144</f>
        <v>0</v>
      </c>
      <c r="D140" s="63">
        <f>'Calcs - Motion Model'!R144</f>
        <v>0</v>
      </c>
      <c r="E140" s="63">
        <f>'Calcs - Motion Model'!S144</f>
        <v>0</v>
      </c>
      <c r="F140" s="63">
        <f>'Calcs - Motion Model'!T144</f>
        <v>0</v>
      </c>
      <c r="G140" s="64">
        <f>'Calcs - Motion Model'!U144</f>
        <v>0</v>
      </c>
      <c r="P140" s="58"/>
      <c r="Q140" s="80" t="str">
        <f>IMPRODUCT(IMEXP(IMPRODUCT(IMLN(COMPLEX(0,freq)),T138)),B140)</f>
        <v>0</v>
      </c>
      <c r="R140" s="81" t="str">
        <f>IMPRODUCT(IMEXP(IMPRODUCT(IMLN(COMPLEX(0,freq)),T138)),C140)</f>
        <v>0</v>
      </c>
      <c r="S140" s="81" t="str">
        <f>IMPRODUCT(IMEXP(IMPRODUCT(IMLN(COMPLEX(0,freq)),T138)),D140)</f>
        <v>0</v>
      </c>
      <c r="T140" s="81" t="str">
        <f>IMPRODUCT(IMEXP(IMPRODUCT(IMLN(COMPLEX(0,freq)),T138)),E140)</f>
        <v>0</v>
      </c>
      <c r="U140" s="81" t="str">
        <f>IMPRODUCT(IMEXP(IMPRODUCT(IMLN(COMPLEX(0,freq)),T138)),F140)</f>
        <v>0</v>
      </c>
      <c r="V140" s="82" t="str">
        <f>IMPRODUCT(IMEXP(IMPRODUCT(IMLN(COMPLEX(0,freq)),T138)),G140)</f>
        <v>0</v>
      </c>
    </row>
    <row r="141" spans="1:25" ht="15.75" x14ac:dyDescent="0.25">
      <c r="A141" s="58"/>
      <c r="B141" s="66">
        <f>'Calcs - Motion Model'!P145</f>
        <v>0</v>
      </c>
      <c r="C141" s="63">
        <f>'Calcs - Motion Model'!Q145</f>
        <v>0</v>
      </c>
      <c r="D141" s="63">
        <f>'Calcs - Motion Model'!R145</f>
        <v>0</v>
      </c>
      <c r="E141" s="63">
        <f>'Calcs - Motion Model'!S145</f>
        <v>0</v>
      </c>
      <c r="F141" s="63">
        <f>'Calcs - Motion Model'!T145</f>
        <v>0</v>
      </c>
      <c r="G141" s="67">
        <f>'Calcs - Motion Model'!U145</f>
        <v>0</v>
      </c>
      <c r="P141" s="58"/>
      <c r="Q141" s="83" t="str">
        <f>IMPRODUCT(IMEXP(IMPRODUCT(IMLN(COMPLEX(0,freq)),T138)),B141)</f>
        <v>0</v>
      </c>
      <c r="R141" s="81" t="str">
        <f>IMPRODUCT(IMEXP(IMPRODUCT(IMLN(COMPLEX(0,freq)),T138)),C141)</f>
        <v>0</v>
      </c>
      <c r="S141" s="81" t="str">
        <f>IMPRODUCT(IMEXP(IMPRODUCT(IMLN(COMPLEX(0,freq)),T138)),D141)</f>
        <v>0</v>
      </c>
      <c r="T141" s="81" t="str">
        <f>IMPRODUCT(IMEXP(IMPRODUCT(IMLN(COMPLEX(0,freq)),T138)),E141)</f>
        <v>0</v>
      </c>
      <c r="U141" s="81" t="str">
        <f>IMPRODUCT(IMEXP(IMPRODUCT(IMLN(COMPLEX(0,freq)),T138)),F141)</f>
        <v>0</v>
      </c>
      <c r="V141" s="84" t="str">
        <f>IMPRODUCT(IMEXP(IMPRODUCT(IMLN(COMPLEX(0,freq)),T138)),G141)</f>
        <v>0</v>
      </c>
    </row>
    <row r="142" spans="1:25" ht="15.75" x14ac:dyDescent="0.25">
      <c r="A142" s="58"/>
      <c r="B142" s="66">
        <f>'Calcs - Motion Model'!P146</f>
        <v>0</v>
      </c>
      <c r="C142" s="63">
        <f>'Calcs - Motion Model'!Q146</f>
        <v>0</v>
      </c>
      <c r="D142" s="63">
        <f>'Calcs - Motion Model'!R146</f>
        <v>0</v>
      </c>
      <c r="E142" s="63">
        <f>'Calcs - Motion Model'!S146</f>
        <v>0</v>
      </c>
      <c r="F142" s="63">
        <f>'Calcs - Motion Model'!T146</f>
        <v>0</v>
      </c>
      <c r="G142" s="67">
        <f>'Calcs - Motion Model'!U146</f>
        <v>0</v>
      </c>
      <c r="P142" s="58"/>
      <c r="Q142" s="83" t="str">
        <f>IMPRODUCT(IMEXP(IMPRODUCT(IMLN(COMPLEX(0,freq)),T138)),B142)</f>
        <v>0</v>
      </c>
      <c r="R142" s="81" t="str">
        <f>IMPRODUCT(IMEXP(IMPRODUCT(IMLN(COMPLEX(0,freq)),T138)),C142)</f>
        <v>0</v>
      </c>
      <c r="S142" s="81" t="str">
        <f>IMPRODUCT(IMEXP(IMPRODUCT(IMLN(COMPLEX(0,freq)),T138)),D142)</f>
        <v>0</v>
      </c>
      <c r="T142" s="81" t="str">
        <f>IMPRODUCT(IMEXP(IMPRODUCT(IMLN(COMPLEX(0,freq)),T138)),E142)</f>
        <v>0</v>
      </c>
      <c r="U142" s="81" t="str">
        <f>IMPRODUCT(IMEXP(IMPRODUCT(IMLN(COMPLEX(0,freq)),T138)),F142)</f>
        <v>0</v>
      </c>
      <c r="V142" s="84" t="str">
        <f>IMPRODUCT(IMEXP(IMPRODUCT(IMLN(COMPLEX(0,freq)),T138)),G142)</f>
        <v>0</v>
      </c>
    </row>
    <row r="143" spans="1:25" ht="15.75" x14ac:dyDescent="0.25">
      <c r="A143" s="58"/>
      <c r="B143" s="66">
        <f>'Calcs - Motion Model'!P147</f>
        <v>0</v>
      </c>
      <c r="C143" s="63">
        <f>'Calcs - Motion Model'!Q147</f>
        <v>0</v>
      </c>
      <c r="D143" s="63">
        <f>'Calcs - Motion Model'!R147</f>
        <v>0</v>
      </c>
      <c r="E143" s="63">
        <f>'Calcs - Motion Model'!S147</f>
        <v>0</v>
      </c>
      <c r="F143" s="63">
        <f>'Calcs - Motion Model'!T147</f>
        <v>0</v>
      </c>
      <c r="G143" s="67">
        <f>'Calcs - Motion Model'!U147</f>
        <v>0</v>
      </c>
      <c r="P143" s="58"/>
      <c r="Q143" s="83" t="str">
        <f>IMPRODUCT(IMEXP(IMPRODUCT(IMLN(COMPLEX(0,freq)),T138)),B143)</f>
        <v>0</v>
      </c>
      <c r="R143" s="81" t="str">
        <f>IMPRODUCT(IMEXP(IMPRODUCT(IMLN(COMPLEX(0,freq)),T138)),C143)</f>
        <v>0</v>
      </c>
      <c r="S143" s="81" t="str">
        <f>IMPRODUCT(IMEXP(IMPRODUCT(IMLN(COMPLEX(0,freq)),T138)),D143)</f>
        <v>0</v>
      </c>
      <c r="T143" s="81" t="str">
        <f>IMPRODUCT(IMEXP(IMPRODUCT(IMLN(COMPLEX(0,freq)),T138)),E143)</f>
        <v>0</v>
      </c>
      <c r="U143" s="81" t="str">
        <f>IMPRODUCT(IMEXP(IMPRODUCT(IMLN(COMPLEX(0,freq)),T138)),F143)</f>
        <v>0</v>
      </c>
      <c r="V143" s="84" t="str">
        <f>IMPRODUCT(IMEXP(IMPRODUCT(IMLN(COMPLEX(0,freq)),T138)),G143)</f>
        <v>0</v>
      </c>
    </row>
    <row r="144" spans="1:25" ht="15.75" x14ac:dyDescent="0.25">
      <c r="A144" s="58"/>
      <c r="B144" s="66">
        <f>'Calcs - Motion Model'!P148</f>
        <v>0</v>
      </c>
      <c r="C144" s="63">
        <f>'Calcs - Motion Model'!Q148</f>
        <v>0</v>
      </c>
      <c r="D144" s="63">
        <f>'Calcs - Motion Model'!R148</f>
        <v>0</v>
      </c>
      <c r="E144" s="63">
        <f>'Calcs - Motion Model'!S148</f>
        <v>0</v>
      </c>
      <c r="F144" s="63">
        <f>'Calcs - Motion Model'!T148</f>
        <v>0</v>
      </c>
      <c r="G144" s="67">
        <f>'Calcs - Motion Model'!U148</f>
        <v>0</v>
      </c>
      <c r="P144" s="58"/>
      <c r="Q144" s="83" t="str">
        <f>IMPRODUCT(IMEXP(IMPRODUCT(IMLN(COMPLEX(0,freq)),T138)),B144)</f>
        <v>0</v>
      </c>
      <c r="R144" s="81" t="str">
        <f>IMPRODUCT(IMEXP(IMPRODUCT(IMLN(COMPLEX(0,freq)),T138)),C144)</f>
        <v>0</v>
      </c>
      <c r="S144" s="81" t="str">
        <f>IMPRODUCT(IMEXP(IMPRODUCT(IMLN(COMPLEX(0,freq)),T138)),D144)</f>
        <v>0</v>
      </c>
      <c r="T144" s="81" t="str">
        <f>IMPRODUCT(IMEXP(IMPRODUCT(IMLN(COMPLEX(0,freq)),T138)),E144)</f>
        <v>0</v>
      </c>
      <c r="U144" s="81" t="str">
        <f>IMPRODUCT(IMEXP(IMPRODUCT(IMLN(COMPLEX(0,freq)),T138)),F144)</f>
        <v>0</v>
      </c>
      <c r="V144" s="84" t="str">
        <f>IMPRODUCT(IMEXP(IMPRODUCT(IMLN(COMPLEX(0,freq)),T138)),G144)</f>
        <v>0</v>
      </c>
    </row>
    <row r="145" spans="1:22" ht="15.75" x14ac:dyDescent="0.25">
      <c r="A145" s="58"/>
      <c r="B145" s="74">
        <f>'Calcs - Motion Model'!P149</f>
        <v>0</v>
      </c>
      <c r="C145" s="63">
        <f>'Calcs - Motion Model'!Q149</f>
        <v>0</v>
      </c>
      <c r="D145" s="63">
        <f>'Calcs - Motion Model'!R149</f>
        <v>0</v>
      </c>
      <c r="E145" s="63">
        <f>'Calcs - Motion Model'!S149</f>
        <v>0</v>
      </c>
      <c r="F145" s="63">
        <f>'Calcs - Motion Model'!T149</f>
        <v>0</v>
      </c>
      <c r="G145" s="75">
        <f>'Calcs - Motion Model'!U149</f>
        <v>0</v>
      </c>
      <c r="P145" s="58"/>
      <c r="Q145" s="85" t="str">
        <f>IMPRODUCT(IMEXP(IMPRODUCT(IMLN(COMPLEX(0,freq)),T138)),B145)</f>
        <v>0</v>
      </c>
      <c r="R145" s="81" t="str">
        <f>IMPRODUCT(IMEXP(IMPRODUCT(IMLN(COMPLEX(0,freq)),T138)),C145)</f>
        <v>0</v>
      </c>
      <c r="S145" s="81" t="str">
        <f>IMPRODUCT(IMEXP(IMPRODUCT(IMLN(COMPLEX(0,freq)),T138)),D145)</f>
        <v>0</v>
      </c>
      <c r="T145" s="81" t="str">
        <f>IMPRODUCT(IMEXP(IMPRODUCT(IMLN(COMPLEX(0,freq)),T138)),E145)</f>
        <v>0</v>
      </c>
      <c r="U145" s="81" t="str">
        <f>IMPRODUCT(IMEXP(IMPRODUCT(IMLN(COMPLEX(0,freq)),T138)),F145)</f>
        <v>0</v>
      </c>
      <c r="V145" s="86" t="str">
        <f>IMPRODUCT(IMEXP(IMPRODUCT(IMLN(COMPLEX(0,freq)),T138)),G145)</f>
        <v>0</v>
      </c>
    </row>
    <row r="147" spans="1:22" ht="17.850000000000001" customHeight="1" x14ac:dyDescent="0.25">
      <c r="A147" s="16" t="s">
        <v>342</v>
      </c>
      <c r="B147" s="16"/>
      <c r="C147" s="16"/>
      <c r="D147" s="16"/>
      <c r="E147" s="16"/>
      <c r="F147" s="16"/>
      <c r="G147" s="16"/>
      <c r="P147" s="16" t="s">
        <v>342</v>
      </c>
      <c r="Q147" s="16"/>
      <c r="R147" s="16"/>
      <c r="S147" s="16"/>
      <c r="T147" s="16"/>
      <c r="U147" s="16"/>
      <c r="V147" s="16"/>
    </row>
    <row r="148" spans="1:22" ht="15.75" x14ac:dyDescent="0.25">
      <c r="A148" s="17" t="s">
        <v>178</v>
      </c>
      <c r="B148" s="17"/>
      <c r="C148" s="17"/>
      <c r="E148" s="34">
        <f>'Calcs - Motion Model'!S152</f>
        <v>1</v>
      </c>
      <c r="P148" s="17" t="s">
        <v>178</v>
      </c>
      <c r="Q148" s="17"/>
      <c r="R148" s="17"/>
      <c r="T148" s="34">
        <f>E148</f>
        <v>1</v>
      </c>
    </row>
    <row r="149" spans="1:22" ht="15.75" x14ac:dyDescent="0.25">
      <c r="A149" s="58"/>
      <c r="B149" s="58"/>
      <c r="C149" s="58"/>
      <c r="D149" s="58"/>
      <c r="E149" s="58"/>
      <c r="F149" s="58"/>
      <c r="G149" s="58"/>
      <c r="P149" s="58"/>
      <c r="Q149" s="58"/>
      <c r="R149" s="58"/>
      <c r="S149" s="58"/>
      <c r="T149" s="58"/>
      <c r="U149" s="58"/>
      <c r="V149" s="58"/>
    </row>
    <row r="150" spans="1:22" ht="15.75" x14ac:dyDescent="0.25">
      <c r="A150" s="58"/>
      <c r="B150" s="62">
        <f>'Calcs - Motion Model'!P154</f>
        <v>1.2306040098851723E-6</v>
      </c>
      <c r="C150" s="63">
        <f>'Calcs - Motion Model'!Q154</f>
        <v>5.7937136772840744E-8</v>
      </c>
      <c r="D150" s="63">
        <f>'Calcs - Motion Model'!R154</f>
        <v>4.414181250124813E-8</v>
      </c>
      <c r="E150" s="63">
        <f>'Calcs - Motion Model'!S154</f>
        <v>9.7124378711932103E-8</v>
      </c>
      <c r="F150" s="63">
        <f>'Calcs - Motion Model'!T154</f>
        <v>-6.0303726953569643E-7</v>
      </c>
      <c r="G150" s="64">
        <f>'Calcs - Motion Model'!U154</f>
        <v>-5.1483232497254128E-7</v>
      </c>
      <c r="P150" s="58"/>
      <c r="Q150" s="80" t="str">
        <f>IMPRODUCT(IMEXP(IMPRODUCT(IMLN(COMPLEX(0,freq)),T148)),B150)</f>
        <v>-6.83159410977364E-22+1.95666037571741E-07i</v>
      </c>
      <c r="R150" s="81" t="str">
        <f>IMPRODUCT(IMEXP(IMPRODUCT(IMLN(COMPLEX(0,freq)),T148)),C150)</f>
        <v>-3.21633116043089E-23+9.21200474688162E-09i</v>
      </c>
      <c r="S150" s="81" t="str">
        <f>IMPRODUCT(IMEXP(IMPRODUCT(IMLN(COMPLEX(0,freq)),T148)),D150)</f>
        <v>-2.45049539783636E-23+7.01854818769841E-09i</v>
      </c>
      <c r="T150" s="81" t="str">
        <f>IMPRODUCT(IMEXP(IMPRODUCT(IMLN(COMPLEX(0,freq)),T148)),E150)</f>
        <v>-5.39177776274085E-23+1.54427762151971E-08i</v>
      </c>
      <c r="U150" s="81" t="str">
        <f>IMPRODUCT(IMEXP(IMPRODUCT(IMLN(COMPLEX(0,freq)),T148)),F150)</f>
        <v>3.34771041329408E-22-9.58829258561751E-08i</v>
      </c>
      <c r="V150" s="82" t="str">
        <f>IMPRODUCT(IMEXP(IMPRODUCT(IMLN(COMPLEX(0,freq)),T148)),G150)</f>
        <v>2.85804812153315E-22-8.18583396706335E-08i</v>
      </c>
    </row>
    <row r="151" spans="1:22" ht="15.75" x14ac:dyDescent="0.25">
      <c r="A151" s="58"/>
      <c r="B151" s="66">
        <f>'Calcs - Motion Model'!P155</f>
        <v>-8.7888673250124824E-8</v>
      </c>
      <c r="C151" s="63">
        <f>'Calcs - Motion Model'!Q155</f>
        <v>1.8274987547878184E-6</v>
      </c>
      <c r="D151" s="63">
        <f>'Calcs - Motion Model'!R155</f>
        <v>-5.5422531800299547E-6</v>
      </c>
      <c r="E151" s="63">
        <f>'Calcs - Motion Model'!S155</f>
        <v>3.1554507267099355E-6</v>
      </c>
      <c r="F151" s="63">
        <f>'Calcs - Motion Model'!T155</f>
        <v>1.0280700121817274E-8</v>
      </c>
      <c r="G151" s="67">
        <f>'Calcs - Motion Model'!U155</f>
        <v>-7.8033333599600606E-8</v>
      </c>
      <c r="P151" s="58"/>
      <c r="Q151" s="83" t="str">
        <f>IMPRODUCT(IMEXP(IMPRODUCT(IMLN(COMPLEX(0,freq)),T148)),B151)</f>
        <v>4.87906538308288E-23-1.39742990467698E-08i</v>
      </c>
      <c r="R151" s="81" t="str">
        <f>IMPRODUCT(IMEXP(IMPRODUCT(IMLN(COMPLEX(0,freq)),T148)),C151)</f>
        <v>-1.01452048169354E-21+2.90572302011261E-07i</v>
      </c>
      <c r="S151" s="81" t="str">
        <f>IMPRODUCT(IMEXP(IMPRODUCT(IMLN(COMPLEX(0,freq)),T148)),D151)</f>
        <v>3.076734991551E-21-8.81218255624757E-07i</v>
      </c>
      <c r="T151" s="81" t="str">
        <f>IMPRODUCT(IMEXP(IMPRODUCT(IMLN(COMPLEX(0,freq)),T148)),E151)</f>
        <v>-1.75172179069074E-21+5.01716665546877E-07i</v>
      </c>
      <c r="U151" s="81" t="str">
        <f>IMPRODUCT(IMEXP(IMPRODUCT(IMLN(COMPLEX(0,freq)),T148)),F151)</f>
        <v>-5.70724374635424E-24+1.63463131936894E-09i</v>
      </c>
      <c r="V151" s="84" t="str">
        <f>IMPRODUCT(IMEXP(IMPRODUCT(IMLN(COMPLEX(0,freq)),T148)),G151)</f>
        <v>4.33195453535679E-23-1.24073000423364E-08i</v>
      </c>
    </row>
    <row r="152" spans="1:22" ht="15.75" x14ac:dyDescent="0.25">
      <c r="A152" s="58"/>
      <c r="B152" s="66">
        <f>'Calcs - Motion Model'!P156</f>
        <v>3.8841651143285073E-5</v>
      </c>
      <c r="C152" s="63">
        <f>'Calcs - Motion Model'!Q156</f>
        <v>2.3090327988017972E-3</v>
      </c>
      <c r="D152" s="63">
        <f>'Calcs - Motion Model'!R156</f>
        <v>2.1661358602096857E-2</v>
      </c>
      <c r="E152" s="63">
        <f>'Calcs - Motion Model'!S156</f>
        <v>3.5016798362456315E-3</v>
      </c>
      <c r="F152" s="63">
        <f>'Calcs - Motion Model'!T156</f>
        <v>-1.8357640579131301E-5</v>
      </c>
      <c r="G152" s="67">
        <f>'Calcs - Motion Model'!U156</f>
        <v>5.2735114867698451E-5</v>
      </c>
      <c r="P152" s="58"/>
      <c r="Q152" s="83" t="str">
        <f>IMPRODUCT(IMEXP(IMPRODUCT(IMLN(COMPLEX(0,freq)),T148)),B152)</f>
        <v>-2.15626142148772E-20+6.17582253178229E-06i</v>
      </c>
      <c r="R152" s="81" t="str">
        <f>IMPRODUCT(IMEXP(IMPRODUCT(IMLN(COMPLEX(0,freq)),T148)),C152)</f>
        <v>-1.28184003471924E-18+0.000367136215009483i</v>
      </c>
      <c r="S152" s="81" t="str">
        <f>IMPRODUCT(IMEXP(IMPRODUCT(IMLN(COMPLEX(0,freq)),T148)),D152)</f>
        <v>-1.20251200749449E-17+0.00344415601773338i</v>
      </c>
      <c r="T152" s="81" t="str">
        <f>IMPRODUCT(IMEXP(IMPRODUCT(IMLN(COMPLEX(0,freq)),T148)),E152)</f>
        <v>-1.9439279533829E-18+0.000556767093963052i</v>
      </c>
      <c r="U152" s="81" t="str">
        <f>IMPRODUCT(IMEXP(IMPRODUCT(IMLN(COMPLEX(0,freq)),T148)),F152)</f>
        <v>1.01910889483805E-20-2.91886485208186E-06i</v>
      </c>
      <c r="V152" s="84" t="str">
        <f>IMPRODUCT(IMEXP(IMPRODUCT(IMLN(COMPLEX(0,freq)),T148)),G152)</f>
        <v>-2.92754531282586E-20+0.000008384883263964i</v>
      </c>
    </row>
    <row r="153" spans="1:22" ht="15.75" x14ac:dyDescent="0.25">
      <c r="A153" s="58"/>
      <c r="B153" s="66">
        <f>'Calcs - Motion Model'!P157</f>
        <v>-1.8911848385421866E-7</v>
      </c>
      <c r="C153" s="63">
        <f>'Calcs - Motion Model'!Q157</f>
        <v>1.828408889266101E-6</v>
      </c>
      <c r="D153" s="63">
        <f>'Calcs - Motion Model'!R157</f>
        <v>-2.0629736523215181E-5</v>
      </c>
      <c r="E153" s="63">
        <f>'Calcs - Motion Model'!S157</f>
        <v>3.3607333679480779E-6</v>
      </c>
      <c r="F153" s="63">
        <f>'Calcs - Motion Model'!T157</f>
        <v>2.897084001997005E-8</v>
      </c>
      <c r="G153" s="67">
        <f>'Calcs - Motion Model'!U157</f>
        <v>-1.0051677148277584E-7</v>
      </c>
      <c r="P153" s="58"/>
      <c r="Q153" s="83" t="str">
        <f>IMPRODUCT(IMEXP(IMPRODUCT(IMLN(COMPLEX(0,freq)),T148)),B153)</f>
        <v>1.04987527260565E-22-3.00698389328206E-08i</v>
      </c>
      <c r="R153" s="81" t="str">
        <f>IMPRODUCT(IMEXP(IMPRODUCT(IMLN(COMPLEX(0,freq)),T148)),C153)</f>
        <v>-1.01502573515371E-21+2.90717013393308E-07i</v>
      </c>
      <c r="S153" s="81" t="str">
        <f>IMPRODUCT(IMEXP(IMPRODUCT(IMLN(COMPLEX(0,freq)),T148)),D153)</f>
        <v>1.14524238005148E-20-3.28012810719119E-06i</v>
      </c>
      <c r="T153" s="81" t="str">
        <f>IMPRODUCT(IMEXP(IMPRODUCT(IMLN(COMPLEX(0,freq)),T148)),E153)</f>
        <v>-1.86568271325039E-21+5.34356605503741E-07i</v>
      </c>
      <c r="U153" s="81" t="str">
        <f>IMPRODUCT(IMEXP(IMPRODUCT(IMLN(COMPLEX(0,freq)),T148)),F153)</f>
        <v>-1.60829168803122E-23+4.60636356317521E-09i</v>
      </c>
      <c r="V153" s="84" t="str">
        <f>IMPRODUCT(IMEXP(IMPRODUCT(IMLN(COMPLEX(0,freq)),T148)),G153)</f>
        <v>5.58010357904871E-23-1.59821666657613E-08i</v>
      </c>
    </row>
    <row r="154" spans="1:22" ht="15.75" x14ac:dyDescent="0.25">
      <c r="A154" s="58"/>
      <c r="B154" s="66">
        <f>'Calcs - Motion Model'!P158</f>
        <v>-6.1203984597703455E-7</v>
      </c>
      <c r="C154" s="63">
        <f>'Calcs - Motion Model'!Q158</f>
        <v>1.4476276724912633E-8</v>
      </c>
      <c r="D154" s="63">
        <f>'Calcs - Motion Model'!R158</f>
        <v>3.8190357343984027E-7</v>
      </c>
      <c r="E154" s="63">
        <f>'Calcs - Motion Model'!S158</f>
        <v>1.8423262146779831E-8</v>
      </c>
      <c r="F154" s="63">
        <f>'Calcs - Motion Model'!T158</f>
        <v>2.9967353019470797E-7</v>
      </c>
      <c r="G154" s="67">
        <f>'Calcs - Motion Model'!U158</f>
        <v>2.5562213901148279E-7</v>
      </c>
      <c r="P154" s="58"/>
      <c r="Q154" s="83" t="str">
        <f>IMPRODUCT(IMEXP(IMPRODUCT(IMLN(COMPLEX(0,freq)),T148)),B154)</f>
        <v>3.39768745521447E-22-9.73143355103479E-08i</v>
      </c>
      <c r="R154" s="81" t="str">
        <f>IMPRODUCT(IMEXP(IMPRODUCT(IMLN(COMPLEX(0,freq)),T148)),C154)</f>
        <v>-8.03638262275729E-24+2.30172799926109E-09i</v>
      </c>
      <c r="S154" s="81" t="str">
        <f>IMPRODUCT(IMEXP(IMPRODUCT(IMLN(COMPLEX(0,freq)),T148)),D154)</f>
        <v>-2.12010539690714E-22+6.07226681769342E-08i</v>
      </c>
      <c r="T154" s="81" t="str">
        <f>IMPRODUCT(IMEXP(IMPRODUCT(IMLN(COMPLEX(0,freq)),T148)),E154)</f>
        <v>-1.02275182068114E-23+2.92929868133797E-09i</v>
      </c>
      <c r="U154" s="81" t="str">
        <f>IMPRODUCT(IMEXP(IMPRODUCT(IMLN(COMPLEX(0,freq)),T148)),F154)</f>
        <v>-1.66361226461814E-22+4.76480913009583E-08i</v>
      </c>
      <c r="V154" s="84" t="str">
        <f>IMPRODUCT(IMEXP(IMPRODUCT(IMLN(COMPLEX(0,freq)),T148)),G154)</f>
        <v>-1.41906469113613E-22+4.06439201028255E-08i</v>
      </c>
    </row>
    <row r="155" spans="1:22" ht="15.75" x14ac:dyDescent="0.25">
      <c r="A155" s="58"/>
      <c r="B155" s="74">
        <f>'Calcs - Motion Model'!P159</f>
        <v>4.8950500561158268E-8</v>
      </c>
      <c r="C155" s="63">
        <f>'Calcs - Motion Model'!Q159</f>
        <v>-1.1261277659910135E-7</v>
      </c>
      <c r="D155" s="63">
        <f>'Calcs - Motion Model'!R159</f>
        <v>-6.9141338512231653E-8</v>
      </c>
      <c r="E155" s="63">
        <f>'Calcs - Motion Model'!S159</f>
        <v>1.1597447193210186E-7</v>
      </c>
      <c r="F155" s="63">
        <f>'Calcs - Motion Model'!T159</f>
        <v>-3.4011712952571149E-8</v>
      </c>
      <c r="G155" s="75">
        <f>'Calcs - Motion Model'!U159</f>
        <v>8.8047704443335007E-10</v>
      </c>
      <c r="P155" s="58"/>
      <c r="Q155" s="85" t="str">
        <f>IMPRODUCT(IMEXP(IMPRODUCT(IMLN(COMPLEX(0,freq)),T148)),B155)</f>
        <v>-2.71744564959839E-23+7.78312958922412E-09i</v>
      </c>
      <c r="R155" s="81" t="str">
        <f>IMPRODUCT(IMEXP(IMPRODUCT(IMLN(COMPLEX(0,freq)),T148)),C155)</f>
        <v>6.25160307556174E-23-1.7905431479257E-08i</v>
      </c>
      <c r="S155" s="81" t="str">
        <f>IMPRODUCT(IMEXP(IMPRODUCT(IMLN(COMPLEX(0,freq)),T148)),D155)</f>
        <v>3.83832294651877E-23-1.09934728234448E-08i</v>
      </c>
      <c r="T155" s="81" t="str">
        <f>IMPRODUCT(IMEXP(IMPRODUCT(IMLN(COMPLEX(0,freq)),T148)),E155)</f>
        <v>-6.4382247495633E-23+1.84399410372041E-08i</v>
      </c>
      <c r="U155" s="81" t="str">
        <f>IMPRODUCT(IMEXP(IMPRODUCT(IMLN(COMPLEX(0,freq)),T148)),F155)</f>
        <v>1.88813148668171E-23-5.40786235945878E-09i</v>
      </c>
      <c r="V155" s="86" t="str">
        <f>IMPRODUCT(IMEXP(IMPRODUCT(IMLN(COMPLEX(0,freq)),T148)),G155)</f>
        <v>-4.8878938653085E-25+1.39995850064902E-10i</v>
      </c>
    </row>
    <row r="157" spans="1:22" ht="17.850000000000001" customHeight="1" x14ac:dyDescent="0.25">
      <c r="A157" s="16" t="s">
        <v>342</v>
      </c>
      <c r="B157" s="16"/>
      <c r="C157" s="16"/>
      <c r="D157" s="16"/>
      <c r="E157" s="16"/>
      <c r="F157" s="16"/>
      <c r="G157" s="16"/>
      <c r="P157" s="16" t="s">
        <v>342</v>
      </c>
      <c r="Q157" s="16"/>
      <c r="R157" s="16"/>
      <c r="S157" s="16"/>
      <c r="T157" s="16"/>
      <c r="U157" s="16"/>
      <c r="V157" s="16"/>
    </row>
    <row r="158" spans="1:22" ht="15.75" x14ac:dyDescent="0.25">
      <c r="A158" s="17" t="s">
        <v>178</v>
      </c>
      <c r="B158" s="17"/>
      <c r="C158" s="17"/>
      <c r="E158" s="34">
        <f>'Calcs - Motion Model'!S162</f>
        <v>2</v>
      </c>
      <c r="P158" s="17" t="s">
        <v>178</v>
      </c>
      <c r="Q158" s="17"/>
      <c r="R158" s="17"/>
      <c r="T158" s="34">
        <f>E158</f>
        <v>2</v>
      </c>
    </row>
    <row r="159" spans="1:22" ht="15.75" x14ac:dyDescent="0.25">
      <c r="A159" s="58"/>
      <c r="B159" s="58"/>
      <c r="C159" s="58"/>
      <c r="D159" s="58"/>
      <c r="E159" s="58"/>
      <c r="F159" s="58"/>
      <c r="G159" s="58"/>
      <c r="P159" s="58"/>
      <c r="Q159" s="58"/>
      <c r="R159" s="58"/>
      <c r="S159" s="58"/>
      <c r="T159" s="58"/>
      <c r="U159" s="58"/>
      <c r="V159" s="58"/>
    </row>
    <row r="160" spans="1:22" ht="15.75" x14ac:dyDescent="0.25">
      <c r="A160" s="58"/>
      <c r="B160" s="62">
        <f>'Calcs - Motion Model'!P164</f>
        <v>913.2676984523215</v>
      </c>
      <c r="C160" s="63">
        <f>'Calcs - Motion Model'!Q164</f>
        <v>-4.3505115926110831E-2</v>
      </c>
      <c r="D160" s="63">
        <f>'Calcs - Motion Model'!R164</f>
        <v>-8.8050032551173232E-2</v>
      </c>
      <c r="E160" s="63">
        <f>'Calcs - Motion Model'!S164</f>
        <v>-5.7139989715426859E-2</v>
      </c>
      <c r="F160" s="63">
        <f>'Calcs - Motion Model'!T164</f>
        <v>-455.55384922616076</v>
      </c>
      <c r="G160" s="64">
        <f>'Calcs - Motion Model'!U164</f>
        <v>-76.634492860708946</v>
      </c>
      <c r="P160" s="58"/>
      <c r="Q160" s="80" t="str">
        <f>IMPRODUCT(IMEXP(IMPRODUCT(IMLN(COMPLEX(0,freq)),T158)),B160)</f>
        <v>-23.088320684573-1.61223723391916E-13i</v>
      </c>
      <c r="R160" s="81" t="str">
        <f>IMPRODUCT(IMEXP(IMPRODUCT(IMLN(COMPLEX(0,freq)),T158)),C160)</f>
        <v>0.001099852835728+7.68017612808486E-18i</v>
      </c>
      <c r="S160" s="81" t="str">
        <f>IMPRODUCT(IMEXP(IMPRODUCT(IMLN(COMPLEX(0,freq)),T158)),D160)</f>
        <v>0.00222599287292619+1.55439134842243E-17i</v>
      </c>
      <c r="T160" s="81" t="str">
        <f>IMPRODUCT(IMEXP(IMPRODUCT(IMLN(COMPLEX(0,freq)),T158)),E160)</f>
        <v>0.0014445560799957+1.00872087254467E-17i</v>
      </c>
      <c r="U160" s="81" t="str">
        <f>IMPRODUCT(IMEXP(IMPRODUCT(IMLN(COMPLEX(0,freq)),T158)),F160)</f>
        <v>11.5168568622865+8.04212038838418E-14i</v>
      </c>
      <c r="V160" s="82" t="str">
        <f>IMPRODUCT(IMEXP(IMPRODUCT(IMLN(COMPLEX(0,freq)),T158)),G160)</f>
        <v>1.93739661401157+1.35286710569012E-14i</v>
      </c>
    </row>
    <row r="161" spans="1:25" ht="15.75" x14ac:dyDescent="0.25">
      <c r="A161" s="58"/>
      <c r="B161" s="66">
        <f>'Calcs - Motion Model'!P165</f>
        <v>-4.4938582526210684E-2</v>
      </c>
      <c r="C161" s="63">
        <f>'Calcs - Motion Model'!Q165</f>
        <v>1632.9276984523217</v>
      </c>
      <c r="D161" s="63">
        <f>'Calcs - Motion Model'!R165</f>
        <v>40.903276984523217</v>
      </c>
      <c r="E161" s="63">
        <f>'Calcs - Motion Model'!S165</f>
        <v>2544.0553969046432</v>
      </c>
      <c r="F161" s="63">
        <f>'Calcs - Motion Model'!T165</f>
        <v>2.6493431752371441E-2</v>
      </c>
      <c r="G161" s="67">
        <f>'Calcs - Motion Model'!U165</f>
        <v>-0.36060309535696455</v>
      </c>
      <c r="P161" s="58"/>
      <c r="Q161" s="83" t="str">
        <f>IMPRODUCT(IMEXP(IMPRODUCT(IMLN(COMPLEX(0,freq)),T158)),B161)</f>
        <v>0.00113609230484512+7.93323317041506E-18i</v>
      </c>
      <c r="R161" s="81" t="str">
        <f>IMPRODUCT(IMEXP(IMPRODUCT(IMLN(COMPLEX(0,freq)),T158)),C161)</f>
        <v>-41.2820451445728-2.88268909565533E-13i</v>
      </c>
      <c r="S161" s="81" t="str">
        <f>IMPRODUCT(IMEXP(IMPRODUCT(IMLN(COMPLEX(0,freq)),T158)),D161)</f>
        <v>-1.03407574544572-7.22086046134256E-15i</v>
      </c>
      <c r="T161" s="81" t="str">
        <f>IMPRODUCT(IMEXP(IMPRODUCT(IMLN(COMPLEX(0,freq)),T158)),E161)</f>
        <v>-64.3162644891458-4.49114848033441E-13i</v>
      </c>
      <c r="U161" s="81" t="str">
        <f>IMPRODUCT(IMEXP(IMPRODUCT(IMLN(COMPLEX(0,freq)),T158)),F161)</f>
        <v>-0.000669780448131697-4.67701827162556E-18i</v>
      </c>
      <c r="V161" s="84" t="str">
        <f>IMPRODUCT(IMEXP(IMPRODUCT(IMLN(COMPLEX(0,freq)),T158)),G161)</f>
        <v>0.00911640685371935+6.36590714843235E-17i</v>
      </c>
    </row>
    <row r="162" spans="1:25" ht="15.75" x14ac:dyDescent="0.25">
      <c r="A162" s="58"/>
      <c r="B162" s="66">
        <f>'Calcs - Motion Model'!P166</f>
        <v>-8.1833961757363946E-2</v>
      </c>
      <c r="C162" s="63">
        <f>'Calcs - Motion Model'!Q166</f>
        <v>41.63115476784823</v>
      </c>
      <c r="D162" s="63">
        <f>'Calcs - Motion Model'!R166</f>
        <v>698.50600798801804</v>
      </c>
      <c r="E162" s="63">
        <f>'Calcs - Motion Model'!S166</f>
        <v>78.285093659510721</v>
      </c>
      <c r="F162" s="63">
        <f>'Calcs - Motion Model'!T166</f>
        <v>7.3222222166749881E-2</v>
      </c>
      <c r="G162" s="67">
        <f>'Calcs - Motion Model'!U166</f>
        <v>2.5220346080878683E-2</v>
      </c>
      <c r="P162" s="58"/>
      <c r="Q162" s="83" t="str">
        <f>IMPRODUCT(IMEXP(IMPRODUCT(IMLN(COMPLEX(0,freq)),T158)),B162)</f>
        <v>0.0020688443871879+1.44465593569032E-17i</v>
      </c>
      <c r="R162" s="81" t="str">
        <f>IMPRODUCT(IMEXP(IMPRODUCT(IMLN(COMPLEX(0,freq)),T158)),C162)</f>
        <v>-1.05247722368596-7.34935637398765E-15i</v>
      </c>
      <c r="S162" s="81" t="str">
        <f>IMPRODUCT(IMEXP(IMPRODUCT(IMLN(COMPLEX(0,freq)),T158)),D162)</f>
        <v>-17.6589303879449-1.23310765956463E-13i</v>
      </c>
      <c r="T162" s="81" t="str">
        <f>IMPRODUCT(IMEXP(IMPRODUCT(IMLN(COMPLEX(0,freq)),T158)),E162)</f>
        <v>-1.97912545280607-1.38200598874352E-14i</v>
      </c>
      <c r="U162" s="81" t="str">
        <f>IMPRODUCT(IMEXP(IMPRODUCT(IMLN(COMPLEX(0,freq)),T158)),F162)</f>
        <v>-0.00185113099859759-1.2926285811662E-17i</v>
      </c>
      <c r="V162" s="84" t="str">
        <f>IMPRODUCT(IMEXP(IMPRODUCT(IMLN(COMPLEX(0,freq)),T158)),G162)</f>
        <v>-0.000637595569270689-4.45227407832628E-18i</v>
      </c>
    </row>
    <row r="163" spans="1:25" ht="15.75" x14ac:dyDescent="0.25">
      <c r="A163" s="58"/>
      <c r="B163" s="66">
        <f>'Calcs - Motion Model'!P167</f>
        <v>-6.4146727009485774E-2</v>
      </c>
      <c r="C163" s="63">
        <f>'Calcs - Motion Model'!Q167</f>
        <v>2543.755396904643</v>
      </c>
      <c r="D163" s="63">
        <f>'Calcs - Motion Model'!R167</f>
        <v>77.260276984523216</v>
      </c>
      <c r="E163" s="63">
        <f>'Calcs - Motion Model'!S167</f>
        <v>4862.755396904643</v>
      </c>
      <c r="F163" s="63">
        <f>'Calcs - Motion Model'!T167</f>
        <v>2.1346751572641039E-2</v>
      </c>
      <c r="G163" s="67">
        <f>'Calcs - Motion Model'!U167</f>
        <v>-0.56145539690464308</v>
      </c>
      <c r="P163" s="58"/>
      <c r="Q163" s="83" t="str">
        <f>IMPRODUCT(IMEXP(IMPRODUCT(IMLN(COMPLEX(0,freq)),T158)),B163)</f>
        <v>0.0016216934055268+1.13241431722596E-17i</v>
      </c>
      <c r="R163" s="81" t="str">
        <f>IMPRODUCT(IMEXP(IMPRODUCT(IMLN(COMPLEX(0,freq)),T158)),C163)</f>
        <v>-64.3086801891458-4.49061887530075E-13i</v>
      </c>
      <c r="S163" s="81" t="str">
        <f>IMPRODUCT(IMEXP(IMPRODUCT(IMLN(COMPLEX(0,freq)),T158)),D163)</f>
        <v>-1.95321706244572-1.36391438642192E-14i</v>
      </c>
      <c r="T163" s="81" t="str">
        <f>IMPRODUCT(IMEXP(IMPRODUCT(IMLN(COMPLEX(0,freq)),T158)),E163)</f>
        <v>-122.935319189145-8.58446578546136E-13i</v>
      </c>
      <c r="U163" s="81" t="str">
        <f>IMPRODUCT(IMEXP(IMPRODUCT(IMLN(COMPLEX(0,freq)),T158)),F163)</f>
        <v>-0.000539667226507934-3.76844902835803E-18i</v>
      </c>
      <c r="V163" s="84" t="str">
        <f>IMPRODUCT(IMEXP(IMPRODUCT(IMLN(COMPLEX(0,freq)),T158)),G163)</f>
        <v>0.0141941538891462+9.91165347913356E-17i</v>
      </c>
    </row>
    <row r="164" spans="1:25" ht="15.75" x14ac:dyDescent="0.25">
      <c r="A164" s="58"/>
      <c r="B164" s="66">
        <f>'Calcs - Motion Model'!P168</f>
        <v>-455.51384922616074</v>
      </c>
      <c r="C164" s="63">
        <f>'Calcs - Motion Model'!Q168</f>
        <v>2.1828392910634049E-2</v>
      </c>
      <c r="D164" s="63">
        <f>'Calcs - Motion Model'!R168</f>
        <v>7.8581028557164243E-2</v>
      </c>
      <c r="E164" s="63">
        <f>'Calcs - Motion Model'!S168</f>
        <v>1.2119126210683973E-2</v>
      </c>
      <c r="F164" s="63">
        <f>'Calcs - Motion Model'!T168</f>
        <v>227.26830953569646</v>
      </c>
      <c r="G164" s="67">
        <f>'Calcs - Motion Model'!U168</f>
        <v>38.981384922616073</v>
      </c>
      <c r="P164" s="58"/>
      <c r="Q164" s="83" t="str">
        <f>IMPRODUCT(IMEXP(IMPRODUCT(IMLN(COMPLEX(0,freq)),T158)),B164)</f>
        <v>11.5158456222865+8.0414142483393E-14i</v>
      </c>
      <c r="R164" s="81" t="str">
        <f>IMPRODUCT(IMEXP(IMPRODUCT(IMLN(COMPLEX(0,freq)),T158)),C164)</f>
        <v>-0.000551843601173735-3.85347558736399E-18i</v>
      </c>
      <c r="S164" s="81" t="str">
        <f>IMPRODUCT(IMEXP(IMPRODUCT(IMLN(COMPLEX(0,freq)),T158)),D164)</f>
        <v>-0.00198660698295365-1.38723027579124E-17i</v>
      </c>
      <c r="T164" s="81" t="str">
        <f>IMPRODUCT(IMEXP(IMPRODUCT(IMLN(COMPLEX(0,freq)),T158)),E164)</f>
        <v>-0.000306383629732299-2.13945008156339E-18i</v>
      </c>
      <c r="U164" s="81" t="str">
        <f>IMPRODUCT(IMEXP(IMPRODUCT(IMLN(COMPLEX(0,freq)),T158)),F164)</f>
        <v>-5.7455701333719-4.01208135735289E-14i</v>
      </c>
      <c r="V164" s="84" t="str">
        <f>IMPRODUCT(IMEXP(IMPRODUCT(IMLN(COMPLEX(0,freq)),T158)),G164)</f>
        <v>-0.985488392228649-6.88157922463274E-15i</v>
      </c>
    </row>
    <row r="165" spans="1:25" ht="15.75" x14ac:dyDescent="0.25">
      <c r="A165" s="58"/>
      <c r="B165" s="74">
        <f>'Calcs - Motion Model'!P169</f>
        <v>-75.625215876185734</v>
      </c>
      <c r="C165" s="63">
        <f>'Calcs - Motion Model'!Q169</f>
        <v>-0.36674676185721417</v>
      </c>
      <c r="D165" s="63">
        <f>'Calcs - Motion Model'!R169</f>
        <v>5.1958169046430351E-2</v>
      </c>
      <c r="E165" s="63">
        <f>'Calcs - Motion Model'!S169</f>
        <v>-0.5995559680479281</v>
      </c>
      <c r="F165" s="63">
        <f>'Calcs - Motion Model'!T169</f>
        <v>38.447107938092856</v>
      </c>
      <c r="G165" s="75">
        <f>'Calcs - Motion Model'!U169</f>
        <v>3551.7830953569642</v>
      </c>
      <c r="P165" s="58"/>
      <c r="Q165" s="85" t="str">
        <f>IMPRODUCT(IMEXP(IMPRODUCT(IMLN(COMPLEX(0,freq)),T158)),B165)</f>
        <v>1.91188108256584+1.33504983331157E-14i</v>
      </c>
      <c r="R165" s="81" t="str">
        <f>IMPRODUCT(IMEXP(IMPRODUCT(IMLN(COMPLEX(0,freq)),T158)),C165)</f>
        <v>0.00927172488651216+6.47436437188687E-17i</v>
      </c>
      <c r="S165" s="81" t="str">
        <f>IMPRODUCT(IMEXP(IMPRODUCT(IMLN(COMPLEX(0,freq)),T158)),D165)</f>
        <v>-0.0013135544716628-9.17243595551236E-18i</v>
      </c>
      <c r="T165" s="81" t="str">
        <f>IMPRODUCT(IMEXP(IMPRODUCT(IMLN(COMPLEX(0,freq)),T158)),E165)</f>
        <v>0.0151573744282196+1.05842619545553E-16i</v>
      </c>
      <c r="U165" s="81" t="str">
        <f>IMPRODUCT(IMEXP(IMPRODUCT(IMLN(COMPLEX(0,freq)),T158)),F165)</f>
        <v>-0.971981335782918-6.78726063117606E-15i</v>
      </c>
      <c r="V165" s="86" t="str">
        <f>IMPRODUCT(IMEXP(IMPRODUCT(IMLN(COMPLEX(0,freq)),T158)),G165)</f>
        <v>-89.7926284337187-6.27014068585071E-13i</v>
      </c>
    </row>
    <row r="168" spans="1:25" ht="24.6" customHeight="1" thickBot="1" x14ac:dyDescent="0.4">
      <c r="A168" s="5" t="s">
        <v>141</v>
      </c>
      <c r="B168" s="5"/>
      <c r="C168" s="5"/>
      <c r="D168" s="5"/>
      <c r="E168" s="5"/>
      <c r="F168" s="5"/>
      <c r="G168" s="5"/>
      <c r="H168" s="5"/>
      <c r="I168" s="5"/>
      <c r="J168" s="5"/>
      <c r="P168" s="5" t="s">
        <v>141</v>
      </c>
      <c r="Q168" s="5"/>
      <c r="R168" s="5"/>
      <c r="S168" s="5"/>
      <c r="T168" s="5"/>
      <c r="U168" s="5"/>
      <c r="V168" s="5"/>
      <c r="W168" s="5"/>
      <c r="X168" s="5"/>
      <c r="Y168" s="5"/>
    </row>
    <row r="169" spans="1:25" ht="44.1" customHeight="1" thickTop="1" x14ac:dyDescent="0.25">
      <c r="A169" s="138" t="s">
        <v>352</v>
      </c>
      <c r="B169" s="138"/>
      <c r="C169" s="138"/>
      <c r="D169" s="138"/>
      <c r="E169" s="138"/>
      <c r="F169" s="138"/>
      <c r="G169" s="138"/>
      <c r="H169" s="138"/>
      <c r="I169" s="138"/>
      <c r="J169" s="138"/>
      <c r="P169" s="6" t="s">
        <v>359</v>
      </c>
      <c r="Q169" s="6"/>
      <c r="R169" s="6"/>
      <c r="S169" s="6"/>
      <c r="T169" s="6"/>
      <c r="U169" s="6"/>
      <c r="V169" s="6"/>
      <c r="W169" s="6"/>
      <c r="X169" s="6"/>
      <c r="Y169" s="6"/>
    </row>
    <row r="170" spans="1:25" ht="15.75" x14ac:dyDescent="0.25"/>
    <row r="171" spans="1:25" ht="17.850000000000001" customHeight="1" x14ac:dyDescent="0.25">
      <c r="A171" s="16" t="s">
        <v>342</v>
      </c>
      <c r="B171" s="16"/>
      <c r="C171" s="16"/>
      <c r="D171" s="16"/>
      <c r="E171" s="16"/>
      <c r="F171" s="16"/>
      <c r="G171" s="16"/>
      <c r="P171" s="16" t="s">
        <v>342</v>
      </c>
      <c r="Q171" s="16"/>
      <c r="R171" s="16"/>
      <c r="S171" s="16"/>
      <c r="T171" s="16"/>
      <c r="U171" s="16"/>
      <c r="V171" s="16"/>
    </row>
    <row r="172" spans="1:25" ht="15.75" x14ac:dyDescent="0.25">
      <c r="A172" s="58"/>
      <c r="B172" s="58"/>
      <c r="P172" s="58"/>
      <c r="Q172" s="58"/>
    </row>
    <row r="173" spans="1:25" ht="15.75" x14ac:dyDescent="0.25">
      <c r="A173" s="58"/>
      <c r="B173" s="77" t="str">
        <f>'Calcs - Motion Model'!P177</f>
        <v>6+5i</v>
      </c>
      <c r="P173" s="58"/>
      <c r="Q173" s="77" t="str">
        <f t="shared" ref="Q173:Q178" si="0">B173</f>
        <v>6+5i</v>
      </c>
    </row>
    <row r="174" spans="1:25" ht="15.75" x14ac:dyDescent="0.25">
      <c r="A174" s="58"/>
      <c r="B174" s="78" t="str">
        <f>'Calcs - Motion Model'!P178</f>
        <v>8.2+23i</v>
      </c>
      <c r="P174" s="58"/>
      <c r="Q174" s="78" t="str">
        <f t="shared" si="0"/>
        <v>8.2+23i</v>
      </c>
    </row>
    <row r="175" spans="1:25" ht="15.75" x14ac:dyDescent="0.25">
      <c r="A175" s="58"/>
      <c r="B175" s="78" t="str">
        <f>'Calcs - Motion Model'!P179</f>
        <v>56.2-5i</v>
      </c>
      <c r="P175" s="58"/>
      <c r="Q175" s="78" t="str">
        <f t="shared" si="0"/>
        <v>56.2-5i</v>
      </c>
    </row>
    <row r="176" spans="1:25" ht="15.75" x14ac:dyDescent="0.25">
      <c r="A176" s="58"/>
      <c r="B176" s="78" t="str">
        <f>'Calcs - Motion Model'!P180</f>
        <v>2-53i</v>
      </c>
      <c r="P176" s="58"/>
      <c r="Q176" s="78" t="str">
        <f t="shared" si="0"/>
        <v>2-53i</v>
      </c>
    </row>
    <row r="177" spans="1:25" ht="15.75" x14ac:dyDescent="0.25">
      <c r="A177" s="58"/>
      <c r="B177" s="78" t="str">
        <f>'Calcs - Motion Model'!P181</f>
        <v>6200+1300i</v>
      </c>
      <c r="P177" s="58"/>
      <c r="Q177" s="78" t="str">
        <f t="shared" si="0"/>
        <v>6200+1300i</v>
      </c>
    </row>
    <row r="178" spans="1:25" ht="15.75" x14ac:dyDescent="0.25">
      <c r="A178" s="58"/>
      <c r="B178" s="79" t="str">
        <f>'Calcs - Motion Model'!P182</f>
        <v>5300-23300i</v>
      </c>
      <c r="P178" s="58"/>
      <c r="Q178" s="79" t="str">
        <f t="shared" si="0"/>
        <v>5300-23300i</v>
      </c>
    </row>
    <row r="181" spans="1:25" ht="24.6" customHeight="1" thickBot="1" x14ac:dyDescent="0.4">
      <c r="A181" s="5" t="s">
        <v>354</v>
      </c>
      <c r="B181" s="5"/>
      <c r="C181" s="5"/>
      <c r="D181" s="5"/>
      <c r="E181" s="5"/>
      <c r="F181" s="5"/>
      <c r="G181" s="5"/>
      <c r="H181" s="5"/>
      <c r="I181" s="5"/>
      <c r="J181" s="5"/>
      <c r="P181" s="5" t="s">
        <v>354</v>
      </c>
      <c r="Q181" s="5"/>
      <c r="R181" s="5"/>
      <c r="S181" s="5"/>
      <c r="T181" s="5"/>
      <c r="U181" s="5"/>
      <c r="V181" s="5"/>
      <c r="W181" s="5"/>
      <c r="X181" s="5"/>
      <c r="Y181" s="5"/>
    </row>
    <row r="182" spans="1:25" ht="44.1" customHeight="1" thickTop="1" x14ac:dyDescent="0.25">
      <c r="A182" s="138" t="s">
        <v>352</v>
      </c>
      <c r="B182" s="138"/>
      <c r="C182" s="138"/>
      <c r="D182" s="138"/>
      <c r="E182" s="138"/>
      <c r="F182" s="138"/>
      <c r="G182" s="138"/>
      <c r="H182" s="138"/>
      <c r="I182" s="138"/>
      <c r="J182" s="138"/>
      <c r="P182" s="6" t="s">
        <v>359</v>
      </c>
      <c r="Q182" s="6"/>
      <c r="R182" s="6"/>
      <c r="S182" s="6"/>
      <c r="T182" s="6"/>
      <c r="U182" s="6"/>
      <c r="V182" s="6"/>
      <c r="W182" s="6"/>
      <c r="X182" s="6"/>
      <c r="Y182" s="6"/>
    </row>
    <row r="183" spans="1:25" ht="15.75" x14ac:dyDescent="0.25"/>
    <row r="184" spans="1:25" ht="17.850000000000001" customHeight="1" x14ac:dyDescent="0.25">
      <c r="A184" s="16" t="s">
        <v>342</v>
      </c>
      <c r="B184" s="16"/>
      <c r="C184" s="16"/>
      <c r="D184" s="16"/>
      <c r="E184" s="16"/>
      <c r="F184" s="16"/>
      <c r="G184" s="16"/>
      <c r="P184" s="16" t="s">
        <v>342</v>
      </c>
      <c r="Q184" s="16"/>
      <c r="R184" s="16"/>
      <c r="S184" s="16"/>
      <c r="T184" s="16"/>
      <c r="U184" s="16"/>
      <c r="V184" s="16"/>
    </row>
    <row r="185" spans="1:25" ht="15.75" x14ac:dyDescent="0.25">
      <c r="A185" s="58"/>
      <c r="B185" s="58"/>
      <c r="P185" s="58"/>
      <c r="Q185" s="58"/>
    </row>
    <row r="186" spans="1:25" ht="15.75" x14ac:dyDescent="0.25">
      <c r="A186" s="58"/>
      <c r="B186" s="77" t="str">
        <f>'Calcs - Motion Model'!P190</f>
        <v>0.00387439302323404+8.2432558897295i</v>
      </c>
      <c r="P186" s="58"/>
      <c r="Q186" s="77" t="str">
        <f t="shared" ref="Q186:Q191" si="1">B186</f>
        <v>0.00387439302323404+8.2432558897295i</v>
      </c>
    </row>
    <row r="187" spans="1:25" ht="15.75" x14ac:dyDescent="0.25">
      <c r="A187" s="58"/>
      <c r="B187" s="78" t="str">
        <f>'Calcs - Motion Model'!P191</f>
        <v>0.000118897387884333+589.404412470422i</v>
      </c>
      <c r="P187" s="58"/>
      <c r="Q187" s="78" t="str">
        <f t="shared" si="1"/>
        <v>0.000118897387884333+589.404412470422i</v>
      </c>
    </row>
    <row r="188" spans="1:25" ht="15.75" x14ac:dyDescent="0.25">
      <c r="A188" s="58"/>
      <c r="B188" s="78" t="str">
        <f>'Calcs - Motion Model'!P192</f>
        <v>11376.7440966769-63.5126154322011i</v>
      </c>
      <c r="P188" s="58"/>
      <c r="Q188" s="78" t="str">
        <f t="shared" si="1"/>
        <v>11376.7440966769-63.5126154322011i</v>
      </c>
    </row>
    <row r="189" spans="1:25" ht="15.75" x14ac:dyDescent="0.25">
      <c r="A189" s="58"/>
      <c r="B189" s="78" t="str">
        <f>'Calcs - Motion Model'!P193</f>
        <v>52027.3890830443</v>
      </c>
      <c r="P189" s="58"/>
      <c r="Q189" s="78" t="str">
        <f t="shared" si="1"/>
        <v>52027.3890830443</v>
      </c>
    </row>
    <row r="190" spans="1:25" ht="15.75" x14ac:dyDescent="0.25">
      <c r="A190" s="58"/>
      <c r="B190" s="78" t="str">
        <f>'Calcs - Motion Model'!P194</f>
        <v>-38.2898221218425+0.10615277584585i</v>
      </c>
      <c r="P190" s="58"/>
      <c r="Q190" s="78" t="str">
        <f t="shared" si="1"/>
        <v>-38.2898221218425+0.10615277584585i</v>
      </c>
    </row>
    <row r="191" spans="1:25" ht="15.75" x14ac:dyDescent="0.25">
      <c r="A191" s="58"/>
      <c r="B191" s="79" t="str">
        <f>'Calcs - Motion Model'!P195</f>
        <v>1.01106934390178-292.808914797704i</v>
      </c>
      <c r="P191" s="58"/>
      <c r="Q191" s="79" t="str">
        <f t="shared" si="1"/>
        <v>1.01106934390178-292.808914797704i</v>
      </c>
    </row>
    <row r="195" spans="1:25" ht="29.85" customHeight="1" x14ac:dyDescent="0.4">
      <c r="A195" s="7" t="s">
        <v>355</v>
      </c>
      <c r="B195" s="7"/>
      <c r="C195" s="7"/>
      <c r="D195" s="7"/>
      <c r="E195" s="7"/>
      <c r="F195" s="7"/>
      <c r="G195" s="7"/>
      <c r="H195" s="7"/>
      <c r="I195" s="7"/>
      <c r="J195" s="7"/>
    </row>
    <row r="196" spans="1:25" ht="15.95" customHeight="1" x14ac:dyDescent="0.25">
      <c r="A196" s="6" t="s">
        <v>338</v>
      </c>
      <c r="B196" s="6"/>
      <c r="C196" s="6"/>
      <c r="D196" s="6"/>
      <c r="E196" s="6"/>
      <c r="F196" s="6"/>
      <c r="G196" s="6"/>
      <c r="H196" s="6"/>
      <c r="I196" s="6"/>
      <c r="J196" s="6"/>
    </row>
    <row r="198" spans="1:25" ht="24.2" customHeight="1" x14ac:dyDescent="0.35">
      <c r="A198" s="5" t="s">
        <v>339</v>
      </c>
      <c r="B198" s="5"/>
      <c r="C198" s="5"/>
      <c r="D198" s="5"/>
      <c r="E198" s="5"/>
      <c r="F198" s="5"/>
      <c r="G198" s="5"/>
      <c r="H198" s="5"/>
      <c r="I198" s="5"/>
      <c r="J198" s="5"/>
      <c r="P198" s="5" t="s">
        <v>339</v>
      </c>
      <c r="Q198" s="5"/>
      <c r="R198" s="5"/>
      <c r="S198" s="5"/>
      <c r="T198" s="5"/>
      <c r="U198" s="5"/>
      <c r="V198" s="5"/>
      <c r="W198" s="5"/>
      <c r="X198" s="5"/>
      <c r="Y198" s="5"/>
    </row>
    <row r="199" spans="1:25" ht="29.85" customHeight="1" x14ac:dyDescent="0.25">
      <c r="A199" s="6" t="s">
        <v>340</v>
      </c>
      <c r="B199" s="6"/>
      <c r="C199" s="6"/>
      <c r="D199" s="6"/>
      <c r="E199" s="6"/>
      <c r="F199" s="6"/>
      <c r="G199" s="6"/>
      <c r="H199" s="6"/>
      <c r="I199" s="6"/>
      <c r="J199" s="6"/>
      <c r="P199" s="6" t="s">
        <v>359</v>
      </c>
      <c r="Q199" s="6"/>
      <c r="R199" s="6"/>
      <c r="S199" s="6"/>
      <c r="T199" s="6"/>
      <c r="U199" s="6"/>
      <c r="V199" s="6"/>
      <c r="W199" s="6"/>
      <c r="X199" s="6"/>
      <c r="Y199" s="6"/>
    </row>
    <row r="200" spans="1:25" ht="18.600000000000001" customHeight="1" x14ac:dyDescent="0.25">
      <c r="A200" s="16" t="s">
        <v>342</v>
      </c>
      <c r="B200" s="16"/>
      <c r="C200" s="16"/>
      <c r="D200" s="16"/>
      <c r="E200" s="16"/>
      <c r="F200" s="16"/>
      <c r="G200" s="16"/>
      <c r="P200" s="16" t="s">
        <v>342</v>
      </c>
      <c r="Q200" s="16"/>
      <c r="R200" s="16"/>
      <c r="S200" s="16"/>
      <c r="T200" s="16"/>
      <c r="U200" s="16"/>
      <c r="V200" s="16"/>
    </row>
    <row r="201" spans="1:25" ht="15.75" x14ac:dyDescent="0.25">
      <c r="A201" s="17" t="s">
        <v>178</v>
      </c>
      <c r="B201" s="17"/>
      <c r="C201" s="17"/>
      <c r="E201" s="34">
        <f>'Calcs - Motion Model'!S207</f>
        <v>2</v>
      </c>
      <c r="P201" s="17" t="s">
        <v>178</v>
      </c>
      <c r="Q201" s="17"/>
      <c r="R201" s="17"/>
      <c r="T201" s="34">
        <f>E201</f>
        <v>2</v>
      </c>
    </row>
    <row r="202" spans="1:25" ht="15.75" x14ac:dyDescent="0.25">
      <c r="A202" s="58"/>
      <c r="B202" s="58"/>
      <c r="C202" s="58"/>
      <c r="D202" s="58"/>
      <c r="E202" s="58"/>
      <c r="F202" s="58"/>
      <c r="G202" s="58"/>
      <c r="P202" s="58"/>
      <c r="Q202" s="58"/>
      <c r="R202" s="58"/>
      <c r="S202" s="58"/>
      <c r="T202" s="58"/>
      <c r="U202" s="58"/>
      <c r="V202" s="58"/>
    </row>
    <row r="203" spans="1:25" ht="15.75" x14ac:dyDescent="0.25">
      <c r="A203" s="58"/>
      <c r="B203" s="62">
        <f>'Calcs - Motion Model'!P209</f>
        <v>563823</v>
      </c>
      <c r="C203" s="63">
        <f>'Calcs - Motion Model'!Q209</f>
        <v>0</v>
      </c>
      <c r="D203" s="63">
        <f>'Calcs - Motion Model'!R209</f>
        <v>0</v>
      </c>
      <c r="E203" s="63">
        <f>'Calcs - Motion Model'!S209</f>
        <v>-5</v>
      </c>
      <c r="F203" s="63">
        <f>'Calcs - Motion Model'!T209</f>
        <v>0</v>
      </c>
      <c r="G203" s="64">
        <f>'Calcs - Motion Model'!U209</f>
        <v>1.2</v>
      </c>
      <c r="P203" s="58"/>
      <c r="Q203" s="80" t="str">
        <f>IMPRODUCT(IMEXP(IMPRODUCT(IMLN(COMPLEX(0,freq)),T201)),B203)</f>
        <v>-14254.0092629999-9.95344996303357E-11i</v>
      </c>
      <c r="R203" s="81" t="str">
        <f>IMPRODUCT(IMEXP(IMPRODUCT(IMLN(COMPLEX(0,freq)),T201)),C203)</f>
        <v>0</v>
      </c>
      <c r="S203" s="81" t="str">
        <f>IMPRODUCT(IMEXP(IMPRODUCT(IMLN(COMPLEX(0,freq)),T201)),D203)</f>
        <v>0</v>
      </c>
      <c r="T203" s="81" t="str">
        <f>IMPRODUCT(IMEXP(IMPRODUCT(IMLN(COMPLEX(0,freq)),T201)),E203)</f>
        <v>0.126404999999999+8.82675056093275E-16i</v>
      </c>
      <c r="U203" s="81" t="str">
        <f>IMPRODUCT(IMEXP(IMPRODUCT(IMLN(COMPLEX(0,freq)),T201)),F203)</f>
        <v>0</v>
      </c>
      <c r="V203" s="82" t="str">
        <f>IMPRODUCT(IMEXP(IMPRODUCT(IMLN(COMPLEX(0,freq)),T201)),G203)</f>
        <v>-0.0303371999999998-2.11842013462386E-16i</v>
      </c>
    </row>
    <row r="204" spans="1:25" ht="15.75" x14ac:dyDescent="0.25">
      <c r="A204" s="58"/>
      <c r="B204" s="66">
        <f>'Calcs - Motion Model'!P210</f>
        <v>2</v>
      </c>
      <c r="C204" s="63">
        <f>'Calcs - Motion Model'!Q210</f>
        <v>863823</v>
      </c>
      <c r="D204" s="63">
        <f>'Calcs - Motion Model'!R210</f>
        <v>0</v>
      </c>
      <c r="E204" s="63">
        <f>'Calcs - Motion Model'!S210</f>
        <v>-10</v>
      </c>
      <c r="F204" s="63">
        <f>'Calcs - Motion Model'!T210</f>
        <v>0</v>
      </c>
      <c r="G204" s="67">
        <f>'Calcs - Motion Model'!U210</f>
        <v>3</v>
      </c>
      <c r="P204" s="58"/>
      <c r="Q204" s="83" t="str">
        <f>IMPRODUCT(IMEXP(IMPRODUCT(IMLN(COMPLEX(0,freq)),T201)),B204)</f>
        <v>-0.0505619999999996-3.5307002243731E-16i</v>
      </c>
      <c r="R204" s="81" t="str">
        <f>IMPRODUCT(IMEXP(IMPRODUCT(IMLN(COMPLEX(0,freq)),T201)),C204)</f>
        <v>-21838.3092629997-1.52495002995932E-10i</v>
      </c>
      <c r="S204" s="81" t="str">
        <f>IMPRODUCT(IMEXP(IMPRODUCT(IMLN(COMPLEX(0,freq)),T201)),D204)</f>
        <v>0</v>
      </c>
      <c r="T204" s="81" t="str">
        <f>IMPRODUCT(IMEXP(IMPRODUCT(IMLN(COMPLEX(0,freq)),T201)),E204)</f>
        <v>0.252809999999998+1.76535011218655E-15i</v>
      </c>
      <c r="U204" s="81" t="str">
        <f>IMPRODUCT(IMEXP(IMPRODUCT(IMLN(COMPLEX(0,freq)),T201)),F204)</f>
        <v>0</v>
      </c>
      <c r="V204" s="84" t="str">
        <f>IMPRODUCT(IMEXP(IMPRODUCT(IMLN(COMPLEX(0,freq)),T201)),G204)</f>
        <v>-0.0758429999999994-5.29605033655965E-16i</v>
      </c>
    </row>
    <row r="205" spans="1:25" ht="15.75" x14ac:dyDescent="0.25">
      <c r="A205" s="58"/>
      <c r="B205" s="66">
        <f>'Calcs - Motion Model'!P211</f>
        <v>0</v>
      </c>
      <c r="C205" s="63">
        <f>'Calcs - Motion Model'!Q211</f>
        <v>0</v>
      </c>
      <c r="D205" s="63">
        <f>'Calcs - Motion Model'!R211</f>
        <v>863823</v>
      </c>
      <c r="E205" s="63">
        <f>'Calcs - Motion Model'!S211</f>
        <v>0</v>
      </c>
      <c r="F205" s="63">
        <f>'Calcs - Motion Model'!T211</f>
        <v>0</v>
      </c>
      <c r="G205" s="67">
        <f>'Calcs - Motion Model'!U211</f>
        <v>0</v>
      </c>
      <c r="P205" s="58"/>
      <c r="Q205" s="83" t="str">
        <f>IMPRODUCT(IMEXP(IMPRODUCT(IMLN(COMPLEX(0,freq)),T201)),B205)</f>
        <v>0</v>
      </c>
      <c r="R205" s="81" t="str">
        <f>IMPRODUCT(IMEXP(IMPRODUCT(IMLN(COMPLEX(0,freq)),T201)),C205)</f>
        <v>0</v>
      </c>
      <c r="S205" s="81" t="str">
        <f>IMPRODUCT(IMEXP(IMPRODUCT(IMLN(COMPLEX(0,freq)),T201)),D205)</f>
        <v>-21838.3092629997-1.52495002995932E-10i</v>
      </c>
      <c r="T205" s="81" t="str">
        <f>IMPRODUCT(IMEXP(IMPRODUCT(IMLN(COMPLEX(0,freq)),T201)),E205)</f>
        <v>0</v>
      </c>
      <c r="U205" s="81" t="str">
        <f>IMPRODUCT(IMEXP(IMPRODUCT(IMLN(COMPLEX(0,freq)),T201)),F205)</f>
        <v>0</v>
      </c>
      <c r="V205" s="84" t="str">
        <f>IMPRODUCT(IMEXP(IMPRODUCT(IMLN(COMPLEX(0,freq)),T201)),G205)</f>
        <v>0</v>
      </c>
    </row>
    <row r="206" spans="1:25" ht="15.75" x14ac:dyDescent="0.25">
      <c r="A206" s="58"/>
      <c r="B206" s="66">
        <f>'Calcs - Motion Model'!P212</f>
        <v>0</v>
      </c>
      <c r="C206" s="63">
        <f>'Calcs - Motion Model'!Q212</f>
        <v>0</v>
      </c>
      <c r="D206" s="63">
        <f>'Calcs - Motion Model'!R212</f>
        <v>0</v>
      </c>
      <c r="E206" s="63">
        <f>'Calcs - Motion Model'!S212</f>
        <v>232000000</v>
      </c>
      <c r="F206" s="63">
        <f>'Calcs - Motion Model'!T212</f>
        <v>6520000000</v>
      </c>
      <c r="G206" s="67">
        <f>'Calcs - Motion Model'!U212</f>
        <v>-3510000000</v>
      </c>
      <c r="P206" s="58"/>
      <c r="Q206" s="83" t="str">
        <f>IMPRODUCT(IMEXP(IMPRODUCT(IMLN(COMPLEX(0,freq)),T201)),B206)</f>
        <v>0</v>
      </c>
      <c r="R206" s="81" t="str">
        <f>IMPRODUCT(IMEXP(IMPRODUCT(IMLN(COMPLEX(0,freq)),T201)),C206)</f>
        <v>0</v>
      </c>
      <c r="S206" s="81" t="str">
        <f>IMPRODUCT(IMEXP(IMPRODUCT(IMLN(COMPLEX(0,freq)),T201)),D206)</f>
        <v>0</v>
      </c>
      <c r="T206" s="81" t="str">
        <f>IMPRODUCT(IMEXP(IMPRODUCT(IMLN(COMPLEX(0,freq)),T201)),E206)</f>
        <v>-5865191.99999995-4.0956122602728E-08i</v>
      </c>
      <c r="U206" s="81" t="str">
        <f>IMPRODUCT(IMEXP(IMPRODUCT(IMLN(COMPLEX(0,freq)),T201)),F206)</f>
        <v>-164832119.999999-1.15100827314563E-06i</v>
      </c>
      <c r="V206" s="84" t="str">
        <f>IMPRODUCT(IMEXP(IMPRODUCT(IMLN(COMPLEX(0,freq)),T201)),G206)</f>
        <v>88736309.9999993+6.19637889377479E-07i</v>
      </c>
    </row>
    <row r="207" spans="1:25" ht="15.75" x14ac:dyDescent="0.25">
      <c r="A207" s="58"/>
      <c r="B207" s="66">
        <f>'Calcs - Motion Model'!P213</f>
        <v>0</v>
      </c>
      <c r="C207" s="63">
        <f>'Calcs - Motion Model'!Q213</f>
        <v>0</v>
      </c>
      <c r="D207" s="63">
        <f>'Calcs - Motion Model'!R213</f>
        <v>0</v>
      </c>
      <c r="E207" s="63">
        <f>'Calcs - Motion Model'!S213</f>
        <v>6520000000</v>
      </c>
      <c r="F207" s="63">
        <f>'Calcs - Motion Model'!T213</f>
        <v>254300000000</v>
      </c>
      <c r="G207" s="67">
        <f>'Calcs - Motion Model'!U213</f>
        <v>-6521000000</v>
      </c>
      <c r="P207" s="58"/>
      <c r="Q207" s="83" t="str">
        <f>IMPRODUCT(IMEXP(IMPRODUCT(IMLN(COMPLEX(0,freq)),T201)),B207)</f>
        <v>0</v>
      </c>
      <c r="R207" s="81" t="str">
        <f>IMPRODUCT(IMEXP(IMPRODUCT(IMLN(COMPLEX(0,freq)),T201)),C207)</f>
        <v>0</v>
      </c>
      <c r="S207" s="81" t="str">
        <f>IMPRODUCT(IMEXP(IMPRODUCT(IMLN(COMPLEX(0,freq)),T201)),D207)</f>
        <v>0</v>
      </c>
      <c r="T207" s="81" t="str">
        <f>IMPRODUCT(IMEXP(IMPRODUCT(IMLN(COMPLEX(0,freq)),T201)),E207)</f>
        <v>-164832119.999999-1.15100827314563E-06i</v>
      </c>
      <c r="U207" s="81" t="str">
        <f>IMPRODUCT(IMEXP(IMPRODUCT(IMLN(COMPLEX(0,freq)),T201)),F207)</f>
        <v>-6428958299.99995-0.000044892853352904i</v>
      </c>
      <c r="V207" s="84" t="str">
        <f>IMPRODUCT(IMEXP(IMPRODUCT(IMLN(COMPLEX(0,freq)),T201)),G207)</f>
        <v>164857400.999999+1.15118480815685E-06i</v>
      </c>
    </row>
    <row r="208" spans="1:25" ht="15.75" x14ac:dyDescent="0.25">
      <c r="A208" s="58"/>
      <c r="B208" s="74">
        <f>'Calcs - Motion Model'!P214</f>
        <v>0</v>
      </c>
      <c r="C208" s="63">
        <f>'Calcs - Motion Model'!Q214</f>
        <v>0</v>
      </c>
      <c r="D208" s="63">
        <f>'Calcs - Motion Model'!R214</f>
        <v>0</v>
      </c>
      <c r="E208" s="63">
        <f>'Calcs - Motion Model'!S214</f>
        <v>-3510000000</v>
      </c>
      <c r="F208" s="63">
        <f>'Calcs - Motion Model'!T214</f>
        <v>-6521000000</v>
      </c>
      <c r="G208" s="75">
        <f>'Calcs - Motion Model'!U214</f>
        <v>254300000000</v>
      </c>
      <c r="P208" s="58"/>
      <c r="Q208" s="85" t="str">
        <f>IMPRODUCT(IMEXP(IMPRODUCT(IMLN(COMPLEX(0,freq)),T201)),B208)</f>
        <v>0</v>
      </c>
      <c r="R208" s="81" t="str">
        <f>IMPRODUCT(IMEXP(IMPRODUCT(IMLN(COMPLEX(0,freq)),T201)),C208)</f>
        <v>0</v>
      </c>
      <c r="S208" s="81" t="str">
        <f>IMPRODUCT(IMEXP(IMPRODUCT(IMLN(COMPLEX(0,freq)),T201)),D208)</f>
        <v>0</v>
      </c>
      <c r="T208" s="81" t="str">
        <f>IMPRODUCT(IMEXP(IMPRODUCT(IMLN(COMPLEX(0,freq)),T201)),E208)</f>
        <v>88736309.9999993+6.19637889377479E-07i</v>
      </c>
      <c r="U208" s="81" t="str">
        <f>IMPRODUCT(IMEXP(IMPRODUCT(IMLN(COMPLEX(0,freq)),T201)),F208)</f>
        <v>164857400.999999+1.15118480815685E-06i</v>
      </c>
      <c r="V208" s="86" t="str">
        <f>IMPRODUCT(IMEXP(IMPRODUCT(IMLN(COMPLEX(0,freq)),T201)),G208)</f>
        <v>-6428958299.99995-0.000044892853352904i</v>
      </c>
    </row>
    <row r="211" spans="1:25" ht="24.2" customHeight="1" thickBot="1" x14ac:dyDescent="0.4">
      <c r="A211" s="5" t="s">
        <v>345</v>
      </c>
      <c r="B211" s="5"/>
      <c r="C211" s="5"/>
      <c r="D211" s="5"/>
      <c r="E211" s="5"/>
      <c r="F211" s="5"/>
      <c r="G211" s="5"/>
      <c r="H211" s="5"/>
      <c r="I211" s="5"/>
      <c r="J211" s="5"/>
      <c r="P211" s="5" t="s">
        <v>345</v>
      </c>
      <c r="Q211" s="5"/>
      <c r="R211" s="5"/>
      <c r="S211" s="5"/>
      <c r="T211" s="5"/>
      <c r="U211" s="5"/>
      <c r="V211" s="5"/>
      <c r="W211" s="5"/>
      <c r="X211" s="5"/>
      <c r="Y211" s="5"/>
    </row>
    <row r="212" spans="1:25" ht="86.85" customHeight="1" thickTop="1" x14ac:dyDescent="0.25">
      <c r="A212" s="138" t="s">
        <v>346</v>
      </c>
      <c r="B212" s="138"/>
      <c r="C212" s="138"/>
      <c r="D212" s="138"/>
      <c r="E212" s="138"/>
      <c r="F212" s="138"/>
      <c r="G212" s="138"/>
      <c r="H212" s="138"/>
      <c r="I212" s="138"/>
      <c r="J212" s="138"/>
      <c r="P212" s="6" t="s">
        <v>359</v>
      </c>
      <c r="Q212" s="6"/>
      <c r="R212" s="6"/>
      <c r="S212" s="6"/>
      <c r="T212" s="6"/>
      <c r="U212" s="6"/>
      <c r="V212" s="6"/>
      <c r="W212" s="6"/>
      <c r="X212" s="6"/>
      <c r="Y212" s="6"/>
    </row>
    <row r="213" spans="1:25" ht="18.600000000000001" customHeight="1" x14ac:dyDescent="0.25">
      <c r="A213" s="16" t="s">
        <v>342</v>
      </c>
      <c r="B213" s="16"/>
      <c r="C213" s="16"/>
      <c r="D213" s="16"/>
      <c r="E213" s="16"/>
      <c r="F213" s="16"/>
      <c r="G213" s="16"/>
      <c r="P213" s="16" t="s">
        <v>342</v>
      </c>
      <c r="Q213" s="16"/>
      <c r="R213" s="16"/>
      <c r="S213" s="16"/>
      <c r="T213" s="16"/>
      <c r="U213" s="16"/>
      <c r="V213" s="16"/>
    </row>
    <row r="214" spans="1:25" ht="15.75" x14ac:dyDescent="0.25">
      <c r="A214" s="17" t="s">
        <v>178</v>
      </c>
      <c r="B214" s="17"/>
      <c r="C214" s="17"/>
      <c r="E214" s="34">
        <f>'Calcs - Motion Model'!S220</f>
        <v>0</v>
      </c>
      <c r="P214" s="17" t="s">
        <v>178</v>
      </c>
      <c r="Q214" s="17"/>
      <c r="R214" s="17"/>
      <c r="T214" s="34">
        <f>E214</f>
        <v>0</v>
      </c>
    </row>
    <row r="215" spans="1:25" ht="15.75" x14ac:dyDescent="0.25">
      <c r="A215" s="58"/>
      <c r="B215" s="58"/>
      <c r="C215" s="58"/>
      <c r="D215" s="58"/>
      <c r="E215" s="58"/>
      <c r="F215" s="58"/>
      <c r="G215" s="58"/>
      <c r="P215" s="58"/>
      <c r="Q215" s="58"/>
      <c r="R215" s="58"/>
      <c r="S215" s="58"/>
      <c r="T215" s="58"/>
      <c r="U215" s="58"/>
      <c r="V215" s="58"/>
    </row>
    <row r="216" spans="1:25" ht="15.75" x14ac:dyDescent="0.25">
      <c r="A216" s="58"/>
      <c r="B216" s="62">
        <f>'Calcs - Motion Model'!P222</f>
        <v>1</v>
      </c>
      <c r="C216" s="63">
        <f>'Calcs - Motion Model'!Q222</f>
        <v>0</v>
      </c>
      <c r="D216" s="63">
        <f>'Calcs - Motion Model'!R222</f>
        <v>0</v>
      </c>
      <c r="E216" s="63">
        <f>'Calcs - Motion Model'!S222</f>
        <v>-5</v>
      </c>
      <c r="F216" s="63">
        <f>'Calcs - Motion Model'!T222</f>
        <v>0</v>
      </c>
      <c r="G216" s="64">
        <f>'Calcs - Motion Model'!U222</f>
        <v>1.2</v>
      </c>
      <c r="P216" s="58"/>
      <c r="Q216" s="80" t="str">
        <f>IMPRODUCT(IMEXP(IMPRODUCT(IMLN(COMPLEX(0,freq)),T214)),B216)</f>
        <v>1</v>
      </c>
      <c r="R216" s="81" t="str">
        <f>IMPRODUCT(IMEXP(IMPRODUCT(IMLN(COMPLEX(0,freq)),T214)),C216)</f>
        <v>0</v>
      </c>
      <c r="S216" s="81" t="str">
        <f>IMPRODUCT(IMEXP(IMPRODUCT(IMLN(COMPLEX(0,freq)),T214)),D216)</f>
        <v>0</v>
      </c>
      <c r="T216" s="81" t="str">
        <f>IMPRODUCT(IMEXP(IMPRODUCT(IMLN(COMPLEX(0,freq)),T214)),E216)</f>
        <v>-5</v>
      </c>
      <c r="U216" s="81" t="str">
        <f>IMPRODUCT(IMEXP(IMPRODUCT(IMLN(COMPLEX(0,freq)),T214)),F216)</f>
        <v>0</v>
      </c>
      <c r="V216" s="82" t="str">
        <f>IMPRODUCT(IMEXP(IMPRODUCT(IMLN(COMPLEX(0,freq)),T214)),G216)</f>
        <v>1.2</v>
      </c>
    </row>
    <row r="217" spans="1:25" ht="15.75" x14ac:dyDescent="0.25">
      <c r="A217" s="58"/>
      <c r="B217" s="66">
        <f>'Calcs - Motion Model'!P223</f>
        <v>2</v>
      </c>
      <c r="C217" s="63">
        <f>'Calcs - Motion Model'!Q223</f>
        <v>0</v>
      </c>
      <c r="D217" s="63">
        <f>'Calcs - Motion Model'!R223</f>
        <v>0</v>
      </c>
      <c r="E217" s="63">
        <f>'Calcs - Motion Model'!S223</f>
        <v>-10</v>
      </c>
      <c r="F217" s="63">
        <f>'Calcs - Motion Model'!T223</f>
        <v>0</v>
      </c>
      <c r="G217" s="67">
        <f>'Calcs - Motion Model'!U223</f>
        <v>3</v>
      </c>
      <c r="P217" s="58"/>
      <c r="Q217" s="83" t="str">
        <f>IMPRODUCT(IMEXP(IMPRODUCT(IMLN(COMPLEX(0,freq)),T214)),B217)</f>
        <v>2</v>
      </c>
      <c r="R217" s="81" t="str">
        <f>IMPRODUCT(IMEXP(IMPRODUCT(IMLN(COMPLEX(0,freq)),T214)),C217)</f>
        <v>0</v>
      </c>
      <c r="S217" s="81" t="str">
        <f>IMPRODUCT(IMEXP(IMPRODUCT(IMLN(COMPLEX(0,freq)),T214)),D217)</f>
        <v>0</v>
      </c>
      <c r="T217" s="81" t="str">
        <f>IMPRODUCT(IMEXP(IMPRODUCT(IMLN(COMPLEX(0,freq)),T214)),E217)</f>
        <v>-10</v>
      </c>
      <c r="U217" s="81" t="str">
        <f>IMPRODUCT(IMEXP(IMPRODUCT(IMLN(COMPLEX(0,freq)),T214)),F217)</f>
        <v>0</v>
      </c>
      <c r="V217" s="84" t="str">
        <f>IMPRODUCT(IMEXP(IMPRODUCT(IMLN(COMPLEX(0,freq)),T214)),G217)</f>
        <v>3</v>
      </c>
    </row>
    <row r="218" spans="1:25" ht="15.75" x14ac:dyDescent="0.25">
      <c r="A218" s="58"/>
      <c r="B218" s="66">
        <f>'Calcs - Motion Model'!P224</f>
        <v>0</v>
      </c>
      <c r="C218" s="63">
        <f>'Calcs - Motion Model'!Q224</f>
        <v>0</v>
      </c>
      <c r="D218" s="63">
        <f>'Calcs - Motion Model'!R224</f>
        <v>0</v>
      </c>
      <c r="E218" s="63">
        <f>'Calcs - Motion Model'!S224</f>
        <v>0</v>
      </c>
      <c r="F218" s="63">
        <f>'Calcs - Motion Model'!T224</f>
        <v>0</v>
      </c>
      <c r="G218" s="67">
        <f>'Calcs - Motion Model'!U224</f>
        <v>0</v>
      </c>
      <c r="P218" s="58"/>
      <c r="Q218" s="83" t="str">
        <f>IMPRODUCT(IMEXP(IMPRODUCT(IMLN(COMPLEX(0,freq)),T214)),B218)</f>
        <v>0</v>
      </c>
      <c r="R218" s="81" t="str">
        <f>IMPRODUCT(IMEXP(IMPRODUCT(IMLN(COMPLEX(0,freq)),T214)),C218)</f>
        <v>0</v>
      </c>
      <c r="S218" s="81" t="str">
        <f>IMPRODUCT(IMEXP(IMPRODUCT(IMLN(COMPLEX(0,freq)),T214)),D218)</f>
        <v>0</v>
      </c>
      <c r="T218" s="81" t="str">
        <f>IMPRODUCT(IMEXP(IMPRODUCT(IMLN(COMPLEX(0,freq)),T214)),E218)</f>
        <v>0</v>
      </c>
      <c r="U218" s="81" t="str">
        <f>IMPRODUCT(IMEXP(IMPRODUCT(IMLN(COMPLEX(0,freq)),T214)),F218)</f>
        <v>0</v>
      </c>
      <c r="V218" s="84" t="str">
        <f>IMPRODUCT(IMEXP(IMPRODUCT(IMLN(COMPLEX(0,freq)),T214)),G218)</f>
        <v>0</v>
      </c>
    </row>
    <row r="219" spans="1:25" ht="15.75" x14ac:dyDescent="0.25">
      <c r="A219" s="58"/>
      <c r="B219" s="66">
        <f>'Calcs - Motion Model'!P225</f>
        <v>0</v>
      </c>
      <c r="C219" s="63">
        <f>'Calcs - Motion Model'!Q225</f>
        <v>0</v>
      </c>
      <c r="D219" s="63">
        <f>'Calcs - Motion Model'!R225</f>
        <v>0</v>
      </c>
      <c r="E219" s="63">
        <f>'Calcs - Motion Model'!S225</f>
        <v>0</v>
      </c>
      <c r="F219" s="63">
        <f>'Calcs - Motion Model'!T225</f>
        <v>0</v>
      </c>
      <c r="G219" s="67">
        <f>'Calcs - Motion Model'!U225</f>
        <v>0</v>
      </c>
      <c r="P219" s="58"/>
      <c r="Q219" s="83" t="str">
        <f>IMPRODUCT(IMEXP(IMPRODUCT(IMLN(COMPLEX(0,freq)),T214)),B219)</f>
        <v>0</v>
      </c>
      <c r="R219" s="81" t="str">
        <f>IMPRODUCT(IMEXP(IMPRODUCT(IMLN(COMPLEX(0,freq)),T214)),C219)</f>
        <v>0</v>
      </c>
      <c r="S219" s="81" t="str">
        <f>IMPRODUCT(IMEXP(IMPRODUCT(IMLN(COMPLEX(0,freq)),T214)),D219)</f>
        <v>0</v>
      </c>
      <c r="T219" s="81" t="str">
        <f>IMPRODUCT(IMEXP(IMPRODUCT(IMLN(COMPLEX(0,freq)),T214)),E219)</f>
        <v>0</v>
      </c>
      <c r="U219" s="81" t="str">
        <f>IMPRODUCT(IMEXP(IMPRODUCT(IMLN(COMPLEX(0,freq)),T214)),F219)</f>
        <v>0</v>
      </c>
      <c r="V219" s="84" t="str">
        <f>IMPRODUCT(IMEXP(IMPRODUCT(IMLN(COMPLEX(0,freq)),T214)),G219)</f>
        <v>0</v>
      </c>
    </row>
    <row r="220" spans="1:25" ht="15.75" x14ac:dyDescent="0.25">
      <c r="A220" s="58"/>
      <c r="B220" s="66">
        <f>'Calcs - Motion Model'!P226</f>
        <v>0</v>
      </c>
      <c r="C220" s="63">
        <f>'Calcs - Motion Model'!Q226</f>
        <v>0</v>
      </c>
      <c r="D220" s="63">
        <f>'Calcs - Motion Model'!R226</f>
        <v>0</v>
      </c>
      <c r="E220" s="63">
        <f>'Calcs - Motion Model'!S226</f>
        <v>0</v>
      </c>
      <c r="F220" s="63">
        <f>'Calcs - Motion Model'!T226</f>
        <v>0</v>
      </c>
      <c r="G220" s="67">
        <f>'Calcs - Motion Model'!U226</f>
        <v>0</v>
      </c>
      <c r="P220" s="58"/>
      <c r="Q220" s="83" t="str">
        <f>IMPRODUCT(IMEXP(IMPRODUCT(IMLN(COMPLEX(0,freq)),T214)),B220)</f>
        <v>0</v>
      </c>
      <c r="R220" s="81" t="str">
        <f>IMPRODUCT(IMEXP(IMPRODUCT(IMLN(COMPLEX(0,freq)),T214)),C220)</f>
        <v>0</v>
      </c>
      <c r="S220" s="81" t="str">
        <f>IMPRODUCT(IMEXP(IMPRODUCT(IMLN(COMPLEX(0,freq)),T214)),D220)</f>
        <v>0</v>
      </c>
      <c r="T220" s="81" t="str">
        <f>IMPRODUCT(IMEXP(IMPRODUCT(IMLN(COMPLEX(0,freq)),T214)),E220)</f>
        <v>0</v>
      </c>
      <c r="U220" s="81" t="str">
        <f>IMPRODUCT(IMEXP(IMPRODUCT(IMLN(COMPLEX(0,freq)),T214)),F220)</f>
        <v>0</v>
      </c>
      <c r="V220" s="84" t="str">
        <f>IMPRODUCT(IMEXP(IMPRODUCT(IMLN(COMPLEX(0,freq)),T214)),G220)</f>
        <v>0</v>
      </c>
    </row>
    <row r="221" spans="1:25" ht="15.75" x14ac:dyDescent="0.25">
      <c r="A221" s="58"/>
      <c r="B221" s="74">
        <f>'Calcs - Motion Model'!P227</f>
        <v>0</v>
      </c>
      <c r="C221" s="63">
        <f>'Calcs - Motion Model'!Q227</f>
        <v>0</v>
      </c>
      <c r="D221" s="63">
        <f>'Calcs - Motion Model'!R227</f>
        <v>0</v>
      </c>
      <c r="E221" s="63">
        <f>'Calcs - Motion Model'!S227</f>
        <v>0</v>
      </c>
      <c r="F221" s="63">
        <f>'Calcs - Motion Model'!T227</f>
        <v>0</v>
      </c>
      <c r="G221" s="75">
        <f>'Calcs - Motion Model'!U227</f>
        <v>0</v>
      </c>
      <c r="P221" s="58"/>
      <c r="Q221" s="85" t="str">
        <f>IMPRODUCT(IMEXP(IMPRODUCT(IMLN(COMPLEX(0,freq)),T214)),B221)</f>
        <v>0</v>
      </c>
      <c r="R221" s="81" t="str">
        <f>IMPRODUCT(IMEXP(IMPRODUCT(IMLN(COMPLEX(0,freq)),T214)),C221)</f>
        <v>0</v>
      </c>
      <c r="S221" s="81" t="str">
        <f>IMPRODUCT(IMEXP(IMPRODUCT(IMLN(COMPLEX(0,freq)),T214)),D221)</f>
        <v>0</v>
      </c>
      <c r="T221" s="81" t="str">
        <f>IMPRODUCT(IMEXP(IMPRODUCT(IMLN(COMPLEX(0,freq)),T214)),E221)</f>
        <v>0</v>
      </c>
      <c r="U221" s="81" t="str">
        <f>IMPRODUCT(IMEXP(IMPRODUCT(IMLN(COMPLEX(0,freq)),T214)),F221)</f>
        <v>0</v>
      </c>
      <c r="V221" s="86" t="str">
        <f>IMPRODUCT(IMEXP(IMPRODUCT(IMLN(COMPLEX(0,freq)),T214)),G221)</f>
        <v>0</v>
      </c>
    </row>
    <row r="223" spans="1:25" ht="18.600000000000001" customHeight="1" x14ac:dyDescent="0.25">
      <c r="A223" s="16" t="s">
        <v>342</v>
      </c>
      <c r="B223" s="16"/>
      <c r="C223" s="16"/>
      <c r="D223" s="16"/>
      <c r="E223" s="16"/>
      <c r="F223" s="16"/>
      <c r="G223" s="16"/>
      <c r="P223" s="16" t="s">
        <v>342</v>
      </c>
      <c r="Q223" s="16"/>
      <c r="R223" s="16"/>
      <c r="S223" s="16"/>
      <c r="T223" s="16"/>
      <c r="U223" s="16"/>
      <c r="V223" s="16"/>
    </row>
    <row r="224" spans="1:25" ht="15.75" x14ac:dyDescent="0.25">
      <c r="A224" s="17" t="s">
        <v>178</v>
      </c>
      <c r="B224" s="17"/>
      <c r="C224" s="17"/>
      <c r="E224" s="34">
        <f>'Calcs - Motion Model'!S230</f>
        <v>1</v>
      </c>
      <c r="P224" s="17" t="s">
        <v>178</v>
      </c>
      <c r="Q224" s="17"/>
      <c r="R224" s="17"/>
      <c r="T224" s="34">
        <f>E224</f>
        <v>1</v>
      </c>
    </row>
    <row r="225" spans="1:22" ht="15.75" x14ac:dyDescent="0.25">
      <c r="A225" s="58"/>
      <c r="B225" s="58"/>
      <c r="C225" s="58"/>
      <c r="D225" s="58"/>
      <c r="E225" s="58"/>
      <c r="F225" s="58"/>
      <c r="G225" s="58"/>
      <c r="P225" s="58"/>
      <c r="Q225" s="58"/>
      <c r="R225" s="58"/>
      <c r="S225" s="58"/>
      <c r="T225" s="58"/>
      <c r="U225" s="58"/>
      <c r="V225" s="58"/>
    </row>
    <row r="226" spans="1:22" ht="15.75" x14ac:dyDescent="0.25">
      <c r="A226" s="58"/>
      <c r="B226" s="62">
        <f>'Calcs - Motion Model'!P232</f>
        <v>0</v>
      </c>
      <c r="C226" s="63">
        <f>'Calcs - Motion Model'!Q232</f>
        <v>0</v>
      </c>
      <c r="D226" s="63">
        <f>'Calcs - Motion Model'!R232</f>
        <v>4.2300000000000004</v>
      </c>
      <c r="E226" s="63">
        <f>'Calcs - Motion Model'!S232</f>
        <v>-5.34</v>
      </c>
      <c r="F226" s="63">
        <f>'Calcs - Motion Model'!T232</f>
        <v>0</v>
      </c>
      <c r="G226" s="64">
        <f>'Calcs - Motion Model'!U232</f>
        <v>0</v>
      </c>
      <c r="P226" s="58"/>
      <c r="Q226" s="80" t="str">
        <f>IMPRODUCT(IMEXP(IMPRODUCT(IMLN(COMPLEX(0,freq)),T224)),B226)</f>
        <v>0</v>
      </c>
      <c r="R226" s="81" t="str">
        <f>IMPRODUCT(IMEXP(IMPRODUCT(IMLN(COMPLEX(0,freq)),T224)),C226)</f>
        <v>0</v>
      </c>
      <c r="S226" s="81" t="str">
        <f>IMPRODUCT(IMEXP(IMPRODUCT(IMLN(COMPLEX(0,freq)),T224)),D226)</f>
        <v>-2.34824873413495E-15+0.672569999999996i</v>
      </c>
      <c r="T226" s="81" t="str">
        <f>IMPRODUCT(IMEXP(IMPRODUCT(IMLN(COMPLEX(0,freq)),T224)),E226)</f>
        <v>2.96445584876611E-15-0.849059999999995i</v>
      </c>
      <c r="U226" s="81" t="str">
        <f>IMPRODUCT(IMEXP(IMPRODUCT(IMLN(COMPLEX(0,freq)),T224)),F226)</f>
        <v>0</v>
      </c>
      <c r="V226" s="82" t="str">
        <f>IMPRODUCT(IMEXP(IMPRODUCT(IMLN(COMPLEX(0,freq)),T224)),G226)</f>
        <v>0</v>
      </c>
    </row>
    <row r="227" spans="1:22" ht="15.75" x14ac:dyDescent="0.25">
      <c r="A227" s="58"/>
      <c r="B227" s="66">
        <f>'Calcs - Motion Model'!P233</f>
        <v>0</v>
      </c>
      <c r="C227" s="63">
        <f>'Calcs - Motion Model'!Q233</f>
        <v>0</v>
      </c>
      <c r="D227" s="63">
        <f>'Calcs - Motion Model'!R233</f>
        <v>0</v>
      </c>
      <c r="E227" s="63">
        <f>'Calcs - Motion Model'!S233</f>
        <v>0</v>
      </c>
      <c r="F227" s="63">
        <f>'Calcs - Motion Model'!T233</f>
        <v>0</v>
      </c>
      <c r="G227" s="67">
        <f>'Calcs - Motion Model'!U233</f>
        <v>0</v>
      </c>
      <c r="P227" s="58"/>
      <c r="Q227" s="83" t="str">
        <f>IMPRODUCT(IMEXP(IMPRODUCT(IMLN(COMPLEX(0,freq)),T224)),B227)</f>
        <v>0</v>
      </c>
      <c r="R227" s="81" t="str">
        <f>IMPRODUCT(IMEXP(IMPRODUCT(IMLN(COMPLEX(0,freq)),T224)),C227)</f>
        <v>0</v>
      </c>
      <c r="S227" s="81" t="str">
        <f>IMPRODUCT(IMEXP(IMPRODUCT(IMLN(COMPLEX(0,freq)),T224)),D227)</f>
        <v>0</v>
      </c>
      <c r="T227" s="81" t="str">
        <f>IMPRODUCT(IMEXP(IMPRODUCT(IMLN(COMPLEX(0,freq)),T224)),E227)</f>
        <v>0</v>
      </c>
      <c r="U227" s="81" t="str">
        <f>IMPRODUCT(IMEXP(IMPRODUCT(IMLN(COMPLEX(0,freq)),T224)),F227)</f>
        <v>0</v>
      </c>
      <c r="V227" s="84" t="str">
        <f>IMPRODUCT(IMEXP(IMPRODUCT(IMLN(COMPLEX(0,freq)),T224)),G227)</f>
        <v>0</v>
      </c>
    </row>
    <row r="228" spans="1:22" ht="15.75" x14ac:dyDescent="0.25">
      <c r="A228" s="58"/>
      <c r="B228" s="66">
        <f>'Calcs - Motion Model'!P234</f>
        <v>0</v>
      </c>
      <c r="C228" s="63">
        <f>'Calcs - Motion Model'!Q234</f>
        <v>0</v>
      </c>
      <c r="D228" s="63">
        <f>'Calcs - Motion Model'!R234</f>
        <v>0</v>
      </c>
      <c r="E228" s="63">
        <f>'Calcs - Motion Model'!S234</f>
        <v>0</v>
      </c>
      <c r="F228" s="63">
        <f>'Calcs - Motion Model'!T234</f>
        <v>0</v>
      </c>
      <c r="G228" s="67">
        <f>'Calcs - Motion Model'!U234</f>
        <v>0</v>
      </c>
      <c r="P228" s="58"/>
      <c r="Q228" s="83" t="str">
        <f>IMPRODUCT(IMEXP(IMPRODUCT(IMLN(COMPLEX(0,freq)),T224)),B228)</f>
        <v>0</v>
      </c>
      <c r="R228" s="81" t="str">
        <f>IMPRODUCT(IMEXP(IMPRODUCT(IMLN(COMPLEX(0,freq)),T224)),C228)</f>
        <v>0</v>
      </c>
      <c r="S228" s="81" t="str">
        <f>IMPRODUCT(IMEXP(IMPRODUCT(IMLN(COMPLEX(0,freq)),T224)),D228)</f>
        <v>0</v>
      </c>
      <c r="T228" s="81" t="str">
        <f>IMPRODUCT(IMEXP(IMPRODUCT(IMLN(COMPLEX(0,freq)),T224)),E228)</f>
        <v>0</v>
      </c>
      <c r="U228" s="81" t="str">
        <f>IMPRODUCT(IMEXP(IMPRODUCT(IMLN(COMPLEX(0,freq)),T224)),F228)</f>
        <v>0</v>
      </c>
      <c r="V228" s="84" t="str">
        <f>IMPRODUCT(IMEXP(IMPRODUCT(IMLN(COMPLEX(0,freq)),T224)),G228)</f>
        <v>0</v>
      </c>
    </row>
    <row r="229" spans="1:22" ht="15.75" x14ac:dyDescent="0.25">
      <c r="A229" s="58"/>
      <c r="B229" s="66">
        <f>'Calcs - Motion Model'!P235</f>
        <v>0</v>
      </c>
      <c r="C229" s="63">
        <f>'Calcs - Motion Model'!Q235</f>
        <v>0</v>
      </c>
      <c r="D229" s="63">
        <f>'Calcs - Motion Model'!R235</f>
        <v>0</v>
      </c>
      <c r="E229" s="63">
        <f>'Calcs - Motion Model'!S235</f>
        <v>0</v>
      </c>
      <c r="F229" s="63">
        <f>'Calcs - Motion Model'!T235</f>
        <v>0</v>
      </c>
      <c r="G229" s="67">
        <f>'Calcs - Motion Model'!U235</f>
        <v>0</v>
      </c>
      <c r="P229" s="58"/>
      <c r="Q229" s="83" t="str">
        <f>IMPRODUCT(IMEXP(IMPRODUCT(IMLN(COMPLEX(0,freq)),T224)),B229)</f>
        <v>0</v>
      </c>
      <c r="R229" s="81" t="str">
        <f>IMPRODUCT(IMEXP(IMPRODUCT(IMLN(COMPLEX(0,freq)),T224)),C229)</f>
        <v>0</v>
      </c>
      <c r="S229" s="81" t="str">
        <f>IMPRODUCT(IMEXP(IMPRODUCT(IMLN(COMPLEX(0,freq)),T224)),D229)</f>
        <v>0</v>
      </c>
      <c r="T229" s="81" t="str">
        <f>IMPRODUCT(IMEXP(IMPRODUCT(IMLN(COMPLEX(0,freq)),T224)),E229)</f>
        <v>0</v>
      </c>
      <c r="U229" s="81" t="str">
        <f>IMPRODUCT(IMEXP(IMPRODUCT(IMLN(COMPLEX(0,freq)),T224)),F229)</f>
        <v>0</v>
      </c>
      <c r="V229" s="84" t="str">
        <f>IMPRODUCT(IMEXP(IMPRODUCT(IMLN(COMPLEX(0,freq)),T224)),G229)</f>
        <v>0</v>
      </c>
    </row>
    <row r="230" spans="1:22" ht="15.75" x14ac:dyDescent="0.25">
      <c r="A230" s="58"/>
      <c r="B230" s="66">
        <f>'Calcs - Motion Model'!P236</f>
        <v>0</v>
      </c>
      <c r="C230" s="63">
        <f>'Calcs - Motion Model'!Q236</f>
        <v>0</v>
      </c>
      <c r="D230" s="63">
        <f>'Calcs - Motion Model'!R236</f>
        <v>0</v>
      </c>
      <c r="E230" s="63">
        <f>'Calcs - Motion Model'!S236</f>
        <v>0</v>
      </c>
      <c r="F230" s="63">
        <f>'Calcs - Motion Model'!T236</f>
        <v>0</v>
      </c>
      <c r="G230" s="67">
        <f>'Calcs - Motion Model'!U236</f>
        <v>0</v>
      </c>
      <c r="P230" s="58"/>
      <c r="Q230" s="83" t="str">
        <f>IMPRODUCT(IMEXP(IMPRODUCT(IMLN(COMPLEX(0,freq)),T224)),B230)</f>
        <v>0</v>
      </c>
      <c r="R230" s="81" t="str">
        <f>IMPRODUCT(IMEXP(IMPRODUCT(IMLN(COMPLEX(0,freq)),T224)),C230)</f>
        <v>0</v>
      </c>
      <c r="S230" s="81" t="str">
        <f>IMPRODUCT(IMEXP(IMPRODUCT(IMLN(COMPLEX(0,freq)),T224)),D230)</f>
        <v>0</v>
      </c>
      <c r="T230" s="81" t="str">
        <f>IMPRODUCT(IMEXP(IMPRODUCT(IMLN(COMPLEX(0,freq)),T224)),E230)</f>
        <v>0</v>
      </c>
      <c r="U230" s="81" t="str">
        <f>IMPRODUCT(IMEXP(IMPRODUCT(IMLN(COMPLEX(0,freq)),T224)),F230)</f>
        <v>0</v>
      </c>
      <c r="V230" s="84" t="str">
        <f>IMPRODUCT(IMEXP(IMPRODUCT(IMLN(COMPLEX(0,freq)),T224)),G230)</f>
        <v>0</v>
      </c>
    </row>
    <row r="231" spans="1:22" ht="15.75" x14ac:dyDescent="0.25">
      <c r="A231" s="58"/>
      <c r="B231" s="74">
        <f>'Calcs - Motion Model'!P237</f>
        <v>0</v>
      </c>
      <c r="C231" s="63">
        <f>'Calcs - Motion Model'!Q237</f>
        <v>0</v>
      </c>
      <c r="D231" s="63">
        <f>'Calcs - Motion Model'!R237</f>
        <v>9.23</v>
      </c>
      <c r="E231" s="63">
        <f>'Calcs - Motion Model'!S237</f>
        <v>-34</v>
      </c>
      <c r="F231" s="63">
        <f>'Calcs - Motion Model'!T237</f>
        <v>0</v>
      </c>
      <c r="G231" s="75">
        <f>'Calcs - Motion Model'!U237</f>
        <v>0</v>
      </c>
      <c r="P231" s="58"/>
      <c r="Q231" s="85" t="str">
        <f>IMPRODUCT(IMEXP(IMPRODUCT(IMLN(COMPLEX(0,freq)),T224)),B231)</f>
        <v>0</v>
      </c>
      <c r="R231" s="81" t="str">
        <f>IMPRODUCT(IMEXP(IMPRODUCT(IMLN(COMPLEX(0,freq)),T224)),C231)</f>
        <v>0</v>
      </c>
      <c r="S231" s="81" t="str">
        <f>IMPRODUCT(IMEXP(IMPRODUCT(IMLN(COMPLEX(0,freq)),T224)),D231)</f>
        <v>-5.12395645769872E-15+1.46756999999999i</v>
      </c>
      <c r="T231" s="81" t="str">
        <f>IMPRODUCT(IMEXP(IMPRODUCT(IMLN(COMPLEX(0,freq)),T224)),E231)</f>
        <v>1.88748125202336E-14-5.40599999999997i</v>
      </c>
      <c r="U231" s="81" t="str">
        <f>IMPRODUCT(IMEXP(IMPRODUCT(IMLN(COMPLEX(0,freq)),T224)),F231)</f>
        <v>0</v>
      </c>
      <c r="V231" s="86" t="str">
        <f>IMPRODUCT(IMEXP(IMPRODUCT(IMLN(COMPLEX(0,freq)),T224)),G231)</f>
        <v>0</v>
      </c>
    </row>
    <row r="233" spans="1:22" ht="18.600000000000001" customHeight="1" x14ac:dyDescent="0.25">
      <c r="A233" s="16" t="s">
        <v>342</v>
      </c>
      <c r="B233" s="16"/>
      <c r="C233" s="16"/>
      <c r="D233" s="16"/>
      <c r="E233" s="16"/>
      <c r="F233" s="16"/>
      <c r="G233" s="16"/>
      <c r="P233" s="16" t="s">
        <v>342</v>
      </c>
      <c r="Q233" s="16"/>
      <c r="R233" s="16"/>
      <c r="S233" s="16"/>
      <c r="T233" s="16"/>
      <c r="U233" s="16"/>
      <c r="V233" s="16"/>
    </row>
    <row r="234" spans="1:22" ht="15.75" x14ac:dyDescent="0.25">
      <c r="A234" s="17" t="s">
        <v>178</v>
      </c>
      <c r="B234" s="17"/>
      <c r="C234" s="17"/>
      <c r="E234" s="34">
        <f>'Calcs - Motion Model'!S240</f>
        <v>2</v>
      </c>
      <c r="P234" s="17" t="s">
        <v>178</v>
      </c>
      <c r="Q234" s="17"/>
      <c r="R234" s="17"/>
      <c r="T234" s="34">
        <f>E234</f>
        <v>2</v>
      </c>
    </row>
    <row r="235" spans="1:22" ht="15.75" x14ac:dyDescent="0.25">
      <c r="A235" s="58"/>
      <c r="B235" s="58"/>
      <c r="C235" s="58"/>
      <c r="D235" s="58"/>
      <c r="E235" s="58"/>
      <c r="F235" s="58"/>
      <c r="G235" s="58"/>
      <c r="P235" s="58"/>
      <c r="Q235" s="58"/>
      <c r="R235" s="58"/>
      <c r="S235" s="58"/>
      <c r="T235" s="58"/>
      <c r="U235" s="58"/>
      <c r="V235" s="58"/>
    </row>
    <row r="236" spans="1:22" ht="15.75" x14ac:dyDescent="0.25">
      <c r="A236" s="58"/>
      <c r="B236" s="62">
        <f>'Calcs - Motion Model'!P242</f>
        <v>0</v>
      </c>
      <c r="C236" s="63">
        <f>'Calcs - Motion Model'!Q242</f>
        <v>0</v>
      </c>
      <c r="D236" s="63">
        <f>'Calcs - Motion Model'!R242</f>
        <v>9.8000000000000007</v>
      </c>
      <c r="E236" s="63">
        <f>'Calcs - Motion Model'!S242</f>
        <v>-10</v>
      </c>
      <c r="F236" s="63">
        <f>'Calcs - Motion Model'!T242</f>
        <v>0</v>
      </c>
      <c r="G236" s="64">
        <f>'Calcs - Motion Model'!U242</f>
        <v>0</v>
      </c>
      <c r="P236" s="58"/>
      <c r="Q236" s="80" t="str">
        <f>IMPRODUCT(IMEXP(IMPRODUCT(IMLN(COMPLEX(0,freq)),T234)),B236)</f>
        <v>0</v>
      </c>
      <c r="R236" s="81" t="str">
        <f>IMPRODUCT(IMEXP(IMPRODUCT(IMLN(COMPLEX(0,freq)),T234)),C236)</f>
        <v>0</v>
      </c>
      <c r="S236" s="81" t="str">
        <f>IMPRODUCT(IMEXP(IMPRODUCT(IMLN(COMPLEX(0,freq)),T234)),D236)</f>
        <v>-0.247753799999998-1.73004310994282E-15i</v>
      </c>
      <c r="T236" s="81" t="str">
        <f>IMPRODUCT(IMEXP(IMPRODUCT(IMLN(COMPLEX(0,freq)),T234)),E236)</f>
        <v>0.252809999999998+1.76535011218655E-15i</v>
      </c>
      <c r="U236" s="81" t="str">
        <f>IMPRODUCT(IMEXP(IMPRODUCT(IMLN(COMPLEX(0,freq)),T234)),F236)</f>
        <v>0</v>
      </c>
      <c r="V236" s="82" t="str">
        <f>IMPRODUCT(IMEXP(IMPRODUCT(IMLN(COMPLEX(0,freq)),T234)),G236)</f>
        <v>0</v>
      </c>
    </row>
    <row r="237" spans="1:22" ht="15.75" x14ac:dyDescent="0.25">
      <c r="A237" s="58"/>
      <c r="B237" s="66">
        <f>'Calcs - Motion Model'!P243</f>
        <v>0</v>
      </c>
      <c r="C237" s="63">
        <f>'Calcs - Motion Model'!Q243</f>
        <v>0</v>
      </c>
      <c r="D237" s="63">
        <f>'Calcs - Motion Model'!R243</f>
        <v>0</v>
      </c>
      <c r="E237" s="63">
        <f>'Calcs - Motion Model'!S243</f>
        <v>0</v>
      </c>
      <c r="F237" s="63">
        <f>'Calcs - Motion Model'!T243</f>
        <v>0</v>
      </c>
      <c r="G237" s="67">
        <f>'Calcs - Motion Model'!U243</f>
        <v>0</v>
      </c>
      <c r="P237" s="58"/>
      <c r="Q237" s="83" t="str">
        <f>IMPRODUCT(IMEXP(IMPRODUCT(IMLN(COMPLEX(0,freq)),T234)),B237)</f>
        <v>0</v>
      </c>
      <c r="R237" s="81" t="str">
        <f>IMPRODUCT(IMEXP(IMPRODUCT(IMLN(COMPLEX(0,freq)),T234)),C237)</f>
        <v>0</v>
      </c>
      <c r="S237" s="81" t="str">
        <f>IMPRODUCT(IMEXP(IMPRODUCT(IMLN(COMPLEX(0,freq)),T234)),D237)</f>
        <v>0</v>
      </c>
      <c r="T237" s="81" t="str">
        <f>IMPRODUCT(IMEXP(IMPRODUCT(IMLN(COMPLEX(0,freq)),T234)),E237)</f>
        <v>0</v>
      </c>
      <c r="U237" s="81" t="str">
        <f>IMPRODUCT(IMEXP(IMPRODUCT(IMLN(COMPLEX(0,freq)),T234)),F237)</f>
        <v>0</v>
      </c>
      <c r="V237" s="84" t="str">
        <f>IMPRODUCT(IMEXP(IMPRODUCT(IMLN(COMPLEX(0,freq)),T234)),G237)</f>
        <v>0</v>
      </c>
    </row>
    <row r="238" spans="1:22" ht="15.75" x14ac:dyDescent="0.25">
      <c r="A238" s="58"/>
      <c r="B238" s="66">
        <f>'Calcs - Motion Model'!P244</f>
        <v>0</v>
      </c>
      <c r="C238" s="63">
        <f>'Calcs - Motion Model'!Q244</f>
        <v>0</v>
      </c>
      <c r="D238" s="63">
        <f>'Calcs - Motion Model'!R244</f>
        <v>0</v>
      </c>
      <c r="E238" s="63">
        <f>'Calcs - Motion Model'!S244</f>
        <v>0</v>
      </c>
      <c r="F238" s="63">
        <f>'Calcs - Motion Model'!T244</f>
        <v>0</v>
      </c>
      <c r="G238" s="67">
        <f>'Calcs - Motion Model'!U244</f>
        <v>0</v>
      </c>
      <c r="P238" s="58"/>
      <c r="Q238" s="83" t="str">
        <f>IMPRODUCT(IMEXP(IMPRODUCT(IMLN(COMPLEX(0,freq)),T234)),B238)</f>
        <v>0</v>
      </c>
      <c r="R238" s="81" t="str">
        <f>IMPRODUCT(IMEXP(IMPRODUCT(IMLN(COMPLEX(0,freq)),T234)),C238)</f>
        <v>0</v>
      </c>
      <c r="S238" s="81" t="str">
        <f>IMPRODUCT(IMEXP(IMPRODUCT(IMLN(COMPLEX(0,freq)),T234)),D238)</f>
        <v>0</v>
      </c>
      <c r="T238" s="81" t="str">
        <f>IMPRODUCT(IMEXP(IMPRODUCT(IMLN(COMPLEX(0,freq)),T234)),E238)</f>
        <v>0</v>
      </c>
      <c r="U238" s="81" t="str">
        <f>IMPRODUCT(IMEXP(IMPRODUCT(IMLN(COMPLEX(0,freq)),T234)),F238)</f>
        <v>0</v>
      </c>
      <c r="V238" s="84" t="str">
        <f>IMPRODUCT(IMEXP(IMPRODUCT(IMLN(COMPLEX(0,freq)),T234)),G238)</f>
        <v>0</v>
      </c>
    </row>
    <row r="239" spans="1:22" ht="15.75" x14ac:dyDescent="0.25">
      <c r="A239" s="58"/>
      <c r="B239" s="66">
        <f>'Calcs - Motion Model'!P245</f>
        <v>0</v>
      </c>
      <c r="C239" s="63">
        <f>'Calcs - Motion Model'!Q245</f>
        <v>0</v>
      </c>
      <c r="D239" s="63">
        <f>'Calcs - Motion Model'!R245</f>
        <v>0</v>
      </c>
      <c r="E239" s="63">
        <f>'Calcs - Motion Model'!S245</f>
        <v>0</v>
      </c>
      <c r="F239" s="63">
        <f>'Calcs - Motion Model'!T245</f>
        <v>0</v>
      </c>
      <c r="G239" s="67">
        <f>'Calcs - Motion Model'!U245</f>
        <v>0</v>
      </c>
      <c r="P239" s="58"/>
      <c r="Q239" s="83" t="str">
        <f>IMPRODUCT(IMEXP(IMPRODUCT(IMLN(COMPLEX(0,freq)),T234)),B239)</f>
        <v>0</v>
      </c>
      <c r="R239" s="81" t="str">
        <f>IMPRODUCT(IMEXP(IMPRODUCT(IMLN(COMPLEX(0,freq)),T234)),C239)</f>
        <v>0</v>
      </c>
      <c r="S239" s="81" t="str">
        <f>IMPRODUCT(IMEXP(IMPRODUCT(IMLN(COMPLEX(0,freq)),T234)),D239)</f>
        <v>0</v>
      </c>
      <c r="T239" s="81" t="str">
        <f>IMPRODUCT(IMEXP(IMPRODUCT(IMLN(COMPLEX(0,freq)),T234)),E239)</f>
        <v>0</v>
      </c>
      <c r="U239" s="81" t="str">
        <f>IMPRODUCT(IMEXP(IMPRODUCT(IMLN(COMPLEX(0,freq)),T234)),F239)</f>
        <v>0</v>
      </c>
      <c r="V239" s="84" t="str">
        <f>IMPRODUCT(IMEXP(IMPRODUCT(IMLN(COMPLEX(0,freq)),T234)),G239)</f>
        <v>0</v>
      </c>
    </row>
    <row r="240" spans="1:22" ht="15.75" x14ac:dyDescent="0.25">
      <c r="A240" s="58"/>
      <c r="B240" s="66">
        <f>'Calcs - Motion Model'!P246</f>
        <v>0</v>
      </c>
      <c r="C240" s="63">
        <f>'Calcs - Motion Model'!Q246</f>
        <v>0</v>
      </c>
      <c r="D240" s="63">
        <f>'Calcs - Motion Model'!R246</f>
        <v>0</v>
      </c>
      <c r="E240" s="63">
        <f>'Calcs - Motion Model'!S246</f>
        <v>0</v>
      </c>
      <c r="F240" s="63">
        <f>'Calcs - Motion Model'!T246</f>
        <v>0</v>
      </c>
      <c r="G240" s="67">
        <f>'Calcs - Motion Model'!U246</f>
        <v>0</v>
      </c>
      <c r="P240" s="58"/>
      <c r="Q240" s="83" t="str">
        <f>IMPRODUCT(IMEXP(IMPRODUCT(IMLN(COMPLEX(0,freq)),T234)),B240)</f>
        <v>0</v>
      </c>
      <c r="R240" s="81" t="str">
        <f>IMPRODUCT(IMEXP(IMPRODUCT(IMLN(COMPLEX(0,freq)),T234)),C240)</f>
        <v>0</v>
      </c>
      <c r="S240" s="81" t="str">
        <f>IMPRODUCT(IMEXP(IMPRODUCT(IMLN(COMPLEX(0,freq)),T234)),D240)</f>
        <v>0</v>
      </c>
      <c r="T240" s="81" t="str">
        <f>IMPRODUCT(IMEXP(IMPRODUCT(IMLN(COMPLEX(0,freq)),T234)),E240)</f>
        <v>0</v>
      </c>
      <c r="U240" s="81" t="str">
        <f>IMPRODUCT(IMEXP(IMPRODUCT(IMLN(COMPLEX(0,freq)),T234)),F240)</f>
        <v>0</v>
      </c>
      <c r="V240" s="84" t="str">
        <f>IMPRODUCT(IMEXP(IMPRODUCT(IMLN(COMPLEX(0,freq)),T234)),G240)</f>
        <v>0</v>
      </c>
    </row>
    <row r="241" spans="1:25" ht="15.75" x14ac:dyDescent="0.25">
      <c r="A241" s="58"/>
      <c r="B241" s="74">
        <f>'Calcs - Motion Model'!P247</f>
        <v>0</v>
      </c>
      <c r="C241" s="63">
        <f>'Calcs - Motion Model'!Q247</f>
        <v>0</v>
      </c>
      <c r="D241" s="63">
        <f>'Calcs - Motion Model'!R247</f>
        <v>9.81</v>
      </c>
      <c r="E241" s="63">
        <f>'Calcs - Motion Model'!S247</f>
        <v>-0.01</v>
      </c>
      <c r="F241" s="63">
        <f>'Calcs - Motion Model'!T247</f>
        <v>0</v>
      </c>
      <c r="G241" s="75">
        <f>'Calcs - Motion Model'!U247</f>
        <v>0</v>
      </c>
      <c r="P241" s="58"/>
      <c r="Q241" s="85" t="str">
        <f>IMPRODUCT(IMEXP(IMPRODUCT(IMLN(COMPLEX(0,freq)),T234)),B241)</f>
        <v>0</v>
      </c>
      <c r="R241" s="81" t="str">
        <f>IMPRODUCT(IMEXP(IMPRODUCT(IMLN(COMPLEX(0,freq)),T234)),C241)</f>
        <v>0</v>
      </c>
      <c r="S241" s="81" t="str">
        <f>IMPRODUCT(IMEXP(IMPRODUCT(IMLN(COMPLEX(0,freq)),T234)),D241)</f>
        <v>-0.248006609999998-1.73180846005501E-15i</v>
      </c>
      <c r="T241" s="81" t="str">
        <f>IMPRODUCT(IMEXP(IMPRODUCT(IMLN(COMPLEX(0,freq)),T234)),E241)</f>
        <v>0.000252809999999998+1.76535011218655E-18i</v>
      </c>
      <c r="U241" s="81" t="str">
        <f>IMPRODUCT(IMEXP(IMPRODUCT(IMLN(COMPLEX(0,freq)),T234)),F241)</f>
        <v>0</v>
      </c>
      <c r="V241" s="86" t="str">
        <f>IMPRODUCT(IMEXP(IMPRODUCT(IMLN(COMPLEX(0,freq)),T234)),G241)</f>
        <v>0</v>
      </c>
    </row>
    <row r="244" spans="1:25" ht="24.2" customHeight="1" thickBot="1" x14ac:dyDescent="0.4">
      <c r="A244" s="5" t="s">
        <v>347</v>
      </c>
      <c r="B244" s="5"/>
      <c r="C244" s="5"/>
      <c r="D244" s="5"/>
      <c r="E244" s="5"/>
      <c r="F244" s="5"/>
      <c r="G244" s="5"/>
      <c r="H244" s="5"/>
      <c r="I244" s="5"/>
      <c r="J244" s="5"/>
      <c r="P244" s="5" t="s">
        <v>347</v>
      </c>
      <c r="Q244" s="5"/>
      <c r="R244" s="5"/>
      <c r="S244" s="5"/>
      <c r="T244" s="5"/>
      <c r="U244" s="5"/>
      <c r="V244" s="5"/>
      <c r="W244" s="5"/>
      <c r="X244" s="5"/>
      <c r="Y244" s="5"/>
    </row>
    <row r="245" spans="1:25" ht="86.85" customHeight="1" thickTop="1" x14ac:dyDescent="0.25">
      <c r="A245" s="138" t="s">
        <v>346</v>
      </c>
      <c r="B245" s="138"/>
      <c r="C245" s="138"/>
      <c r="D245" s="138"/>
      <c r="E245" s="138"/>
      <c r="F245" s="138"/>
      <c r="G245" s="138"/>
      <c r="H245" s="138"/>
      <c r="I245" s="138"/>
      <c r="J245" s="138"/>
      <c r="P245" s="6" t="s">
        <v>359</v>
      </c>
      <c r="Q245" s="6"/>
      <c r="R245" s="6"/>
      <c r="S245" s="6"/>
      <c r="T245" s="6"/>
      <c r="U245" s="6"/>
      <c r="V245" s="6"/>
      <c r="W245" s="6"/>
      <c r="X245" s="6"/>
      <c r="Y245" s="6"/>
    </row>
    <row r="246" spans="1:25" ht="18.600000000000001" customHeight="1" x14ac:dyDescent="0.25">
      <c r="A246" s="16" t="s">
        <v>342</v>
      </c>
      <c r="B246" s="16"/>
      <c r="C246" s="16"/>
      <c r="D246" s="16"/>
      <c r="E246" s="16"/>
      <c r="F246" s="16"/>
      <c r="G246" s="16"/>
      <c r="P246" s="16" t="s">
        <v>342</v>
      </c>
      <c r="Q246" s="16"/>
      <c r="R246" s="16"/>
      <c r="S246" s="16"/>
      <c r="T246" s="16"/>
      <c r="U246" s="16"/>
      <c r="V246" s="16"/>
    </row>
    <row r="247" spans="1:25" ht="15.75" x14ac:dyDescent="0.25">
      <c r="A247" s="17" t="s">
        <v>178</v>
      </c>
      <c r="B247" s="17"/>
      <c r="C247" s="17"/>
      <c r="E247" s="34">
        <f>'Calcs - Motion Model'!S253</f>
        <v>0</v>
      </c>
      <c r="P247" s="17" t="s">
        <v>178</v>
      </c>
      <c r="Q247" s="17"/>
      <c r="R247" s="17"/>
      <c r="T247" s="34">
        <f>E247</f>
        <v>0</v>
      </c>
    </row>
    <row r="248" spans="1:25" ht="15.75" x14ac:dyDescent="0.25">
      <c r="A248" s="58"/>
      <c r="B248" s="58"/>
      <c r="C248" s="58"/>
      <c r="D248" s="58"/>
      <c r="E248" s="58"/>
      <c r="F248" s="58"/>
      <c r="G248" s="58"/>
      <c r="P248" s="58"/>
      <c r="Q248" s="58"/>
      <c r="R248" s="58"/>
      <c r="S248" s="58"/>
      <c r="T248" s="58"/>
      <c r="U248" s="58"/>
      <c r="V248" s="58"/>
    </row>
    <row r="249" spans="1:25" ht="15.75" x14ac:dyDescent="0.25">
      <c r="A249" s="58"/>
      <c r="B249" s="62">
        <f>'Calcs - Motion Model'!P255</f>
        <v>2.5</v>
      </c>
      <c r="C249" s="63">
        <f>'Calcs - Motion Model'!Q255</f>
        <v>0</v>
      </c>
      <c r="D249" s="63">
        <f>'Calcs - Motion Model'!R255</f>
        <v>3.58</v>
      </c>
      <c r="E249" s="63">
        <f>'Calcs - Motion Model'!S255</f>
        <v>0</v>
      </c>
      <c r="F249" s="63">
        <f>'Calcs - Motion Model'!T255</f>
        <v>0</v>
      </c>
      <c r="G249" s="64">
        <f>'Calcs - Motion Model'!U255</f>
        <v>0</v>
      </c>
      <c r="P249" s="58"/>
      <c r="Q249" s="80" t="str">
        <f>IMPRODUCT(IMEXP(IMPRODUCT(IMLN(COMPLEX(0,freq)),T247)),B249)</f>
        <v>2.5</v>
      </c>
      <c r="R249" s="81" t="str">
        <f>IMPRODUCT(IMEXP(IMPRODUCT(IMLN(COMPLEX(0,freq)),T247)),C249)</f>
        <v>0</v>
      </c>
      <c r="S249" s="81" t="str">
        <f>IMPRODUCT(IMEXP(IMPRODUCT(IMLN(COMPLEX(0,freq)),T247)),D249)</f>
        <v>3.58</v>
      </c>
      <c r="T249" s="81" t="str">
        <f>IMPRODUCT(IMEXP(IMPRODUCT(IMLN(COMPLEX(0,freq)),T247)),E249)</f>
        <v>0</v>
      </c>
      <c r="U249" s="81" t="str">
        <f>IMPRODUCT(IMEXP(IMPRODUCT(IMLN(COMPLEX(0,freq)),T247)),F249)</f>
        <v>0</v>
      </c>
      <c r="V249" s="82" t="str">
        <f>IMPRODUCT(IMEXP(IMPRODUCT(IMLN(COMPLEX(0,freq)),T247)),G249)</f>
        <v>0</v>
      </c>
    </row>
    <row r="250" spans="1:25" ht="15.75" x14ac:dyDescent="0.25">
      <c r="A250" s="58"/>
      <c r="B250" s="66">
        <f>'Calcs - Motion Model'!P256</f>
        <v>1.3</v>
      </c>
      <c r="C250" s="63">
        <f>'Calcs - Motion Model'!Q256</f>
        <v>0</v>
      </c>
      <c r="D250" s="63">
        <f>'Calcs - Motion Model'!R256</f>
        <v>8.9499999999999993</v>
      </c>
      <c r="E250" s="63">
        <f>'Calcs - Motion Model'!S256</f>
        <v>0</v>
      </c>
      <c r="F250" s="63">
        <f>'Calcs - Motion Model'!T256</f>
        <v>0</v>
      </c>
      <c r="G250" s="67">
        <f>'Calcs - Motion Model'!U256</f>
        <v>0</v>
      </c>
      <c r="P250" s="58"/>
      <c r="Q250" s="83" t="str">
        <f>IMPRODUCT(IMEXP(IMPRODUCT(IMLN(COMPLEX(0,freq)),T247)),B250)</f>
        <v>1.3</v>
      </c>
      <c r="R250" s="81" t="str">
        <f>IMPRODUCT(IMEXP(IMPRODUCT(IMLN(COMPLEX(0,freq)),T247)),C250)</f>
        <v>0</v>
      </c>
      <c r="S250" s="81" t="str">
        <f>IMPRODUCT(IMEXP(IMPRODUCT(IMLN(COMPLEX(0,freq)),T247)),D250)</f>
        <v>8.95</v>
      </c>
      <c r="T250" s="81" t="str">
        <f>IMPRODUCT(IMEXP(IMPRODUCT(IMLN(COMPLEX(0,freq)),T247)),E250)</f>
        <v>0</v>
      </c>
      <c r="U250" s="81" t="str">
        <f>IMPRODUCT(IMEXP(IMPRODUCT(IMLN(COMPLEX(0,freq)),T247)),F250)</f>
        <v>0</v>
      </c>
      <c r="V250" s="84" t="str">
        <f>IMPRODUCT(IMEXP(IMPRODUCT(IMLN(COMPLEX(0,freq)),T247)),G250)</f>
        <v>0</v>
      </c>
    </row>
    <row r="251" spans="1:25" ht="15.75" x14ac:dyDescent="0.25">
      <c r="A251" s="58"/>
      <c r="B251" s="66">
        <f>'Calcs - Motion Model'!P257</f>
        <v>-8.8000000000000007</v>
      </c>
      <c r="C251" s="63">
        <f>'Calcs - Motion Model'!Q257</f>
        <v>0</v>
      </c>
      <c r="D251" s="63">
        <f>'Calcs - Motion Model'!R257</f>
        <v>132</v>
      </c>
      <c r="E251" s="63">
        <f>'Calcs - Motion Model'!S257</f>
        <v>0</v>
      </c>
      <c r="F251" s="63">
        <f>'Calcs - Motion Model'!T257</f>
        <v>0</v>
      </c>
      <c r="G251" s="67">
        <f>'Calcs - Motion Model'!U257</f>
        <v>0</v>
      </c>
      <c r="P251" s="58"/>
      <c r="Q251" s="83" t="str">
        <f>IMPRODUCT(IMEXP(IMPRODUCT(IMLN(COMPLEX(0,freq)),T247)),B251)</f>
        <v>-8.8</v>
      </c>
      <c r="R251" s="81" t="str">
        <f>IMPRODUCT(IMEXP(IMPRODUCT(IMLN(COMPLEX(0,freq)),T247)),C251)</f>
        <v>0</v>
      </c>
      <c r="S251" s="81" t="str">
        <f>IMPRODUCT(IMEXP(IMPRODUCT(IMLN(COMPLEX(0,freq)),T247)),D251)</f>
        <v>132</v>
      </c>
      <c r="T251" s="81" t="str">
        <f>IMPRODUCT(IMEXP(IMPRODUCT(IMLN(COMPLEX(0,freq)),T247)),E251)</f>
        <v>0</v>
      </c>
      <c r="U251" s="81" t="str">
        <f>IMPRODUCT(IMEXP(IMPRODUCT(IMLN(COMPLEX(0,freq)),T247)),F251)</f>
        <v>0</v>
      </c>
      <c r="V251" s="84" t="str">
        <f>IMPRODUCT(IMEXP(IMPRODUCT(IMLN(COMPLEX(0,freq)),T247)),G251)</f>
        <v>0</v>
      </c>
    </row>
    <row r="252" spans="1:25" ht="15.75" x14ac:dyDescent="0.25">
      <c r="A252" s="58"/>
      <c r="B252" s="66">
        <f>'Calcs - Motion Model'!P258</f>
        <v>3</v>
      </c>
      <c r="C252" s="63">
        <f>'Calcs - Motion Model'!Q258</f>
        <v>0</v>
      </c>
      <c r="D252" s="63">
        <f>'Calcs - Motion Model'!R258</f>
        <v>6.87</v>
      </c>
      <c r="E252" s="63">
        <f>'Calcs - Motion Model'!S258</f>
        <v>0</v>
      </c>
      <c r="F252" s="63">
        <f>'Calcs - Motion Model'!T258</f>
        <v>0</v>
      </c>
      <c r="G252" s="67">
        <f>'Calcs - Motion Model'!U258</f>
        <v>0</v>
      </c>
      <c r="P252" s="58"/>
      <c r="Q252" s="83" t="str">
        <f>IMPRODUCT(IMEXP(IMPRODUCT(IMLN(COMPLEX(0,freq)),T247)),B252)</f>
        <v>3</v>
      </c>
      <c r="R252" s="81" t="str">
        <f>IMPRODUCT(IMEXP(IMPRODUCT(IMLN(COMPLEX(0,freq)),T247)),C252)</f>
        <v>0</v>
      </c>
      <c r="S252" s="81" t="str">
        <f>IMPRODUCT(IMEXP(IMPRODUCT(IMLN(COMPLEX(0,freq)),T247)),D252)</f>
        <v>6.87</v>
      </c>
      <c r="T252" s="81" t="str">
        <f>IMPRODUCT(IMEXP(IMPRODUCT(IMLN(COMPLEX(0,freq)),T247)),E252)</f>
        <v>0</v>
      </c>
      <c r="U252" s="81" t="str">
        <f>IMPRODUCT(IMEXP(IMPRODUCT(IMLN(COMPLEX(0,freq)),T247)),F252)</f>
        <v>0</v>
      </c>
      <c r="V252" s="84" t="str">
        <f>IMPRODUCT(IMEXP(IMPRODUCT(IMLN(COMPLEX(0,freq)),T247)),G252)</f>
        <v>0</v>
      </c>
    </row>
    <row r="253" spans="1:25" ht="15.75" x14ac:dyDescent="0.25">
      <c r="A253" s="58"/>
      <c r="B253" s="66">
        <f>'Calcs - Motion Model'!P259</f>
        <v>0</v>
      </c>
      <c r="C253" s="63">
        <f>'Calcs - Motion Model'!Q259</f>
        <v>0</v>
      </c>
      <c r="D253" s="63">
        <f>'Calcs - Motion Model'!R259</f>
        <v>9.3279999999999994</v>
      </c>
      <c r="E253" s="63">
        <f>'Calcs - Motion Model'!S259</f>
        <v>0</v>
      </c>
      <c r="F253" s="63">
        <f>'Calcs - Motion Model'!T259</f>
        <v>0</v>
      </c>
      <c r="G253" s="67">
        <f>'Calcs - Motion Model'!U259</f>
        <v>0</v>
      </c>
      <c r="P253" s="58"/>
      <c r="Q253" s="83" t="str">
        <f>IMPRODUCT(IMEXP(IMPRODUCT(IMLN(COMPLEX(0,freq)),T247)),B253)</f>
        <v>0</v>
      </c>
      <c r="R253" s="81" t="str">
        <f>IMPRODUCT(IMEXP(IMPRODUCT(IMLN(COMPLEX(0,freq)),T247)),C253)</f>
        <v>0</v>
      </c>
      <c r="S253" s="81" t="str">
        <f>IMPRODUCT(IMEXP(IMPRODUCT(IMLN(COMPLEX(0,freq)),T247)),D253)</f>
        <v>9.328</v>
      </c>
      <c r="T253" s="81" t="str">
        <f>IMPRODUCT(IMEXP(IMPRODUCT(IMLN(COMPLEX(0,freq)),T247)),E253)</f>
        <v>0</v>
      </c>
      <c r="U253" s="81" t="str">
        <f>IMPRODUCT(IMEXP(IMPRODUCT(IMLN(COMPLEX(0,freq)),T247)),F253)</f>
        <v>0</v>
      </c>
      <c r="V253" s="84" t="str">
        <f>IMPRODUCT(IMEXP(IMPRODUCT(IMLN(COMPLEX(0,freq)),T247)),G253)</f>
        <v>0</v>
      </c>
    </row>
    <row r="254" spans="1:25" ht="15.75" x14ac:dyDescent="0.25">
      <c r="A254" s="58"/>
      <c r="B254" s="74">
        <f>'Calcs - Motion Model'!P260</f>
        <v>12.4</v>
      </c>
      <c r="C254" s="63">
        <f>'Calcs - Motion Model'!Q260</f>
        <v>0</v>
      </c>
      <c r="D254" s="63">
        <f>'Calcs - Motion Model'!R260</f>
        <v>3.5</v>
      </c>
      <c r="E254" s="63">
        <f>'Calcs - Motion Model'!S260</f>
        <v>0</v>
      </c>
      <c r="F254" s="63">
        <f>'Calcs - Motion Model'!T260</f>
        <v>0</v>
      </c>
      <c r="G254" s="75">
        <f>'Calcs - Motion Model'!U260</f>
        <v>0</v>
      </c>
      <c r="P254" s="58"/>
      <c r="Q254" s="85" t="str">
        <f>IMPRODUCT(IMEXP(IMPRODUCT(IMLN(COMPLEX(0,freq)),T247)),B254)</f>
        <v>12.4</v>
      </c>
      <c r="R254" s="81" t="str">
        <f>IMPRODUCT(IMEXP(IMPRODUCT(IMLN(COMPLEX(0,freq)),T247)),C254)</f>
        <v>0</v>
      </c>
      <c r="S254" s="81" t="str">
        <f>IMPRODUCT(IMEXP(IMPRODUCT(IMLN(COMPLEX(0,freq)),T247)),D254)</f>
        <v>3.5</v>
      </c>
      <c r="T254" s="81" t="str">
        <f>IMPRODUCT(IMEXP(IMPRODUCT(IMLN(COMPLEX(0,freq)),T247)),E254)</f>
        <v>0</v>
      </c>
      <c r="U254" s="81" t="str">
        <f>IMPRODUCT(IMEXP(IMPRODUCT(IMLN(COMPLEX(0,freq)),T247)),F254)</f>
        <v>0</v>
      </c>
      <c r="V254" s="86" t="str">
        <f>IMPRODUCT(IMEXP(IMPRODUCT(IMLN(COMPLEX(0,freq)),T247)),G254)</f>
        <v>0</v>
      </c>
    </row>
    <row r="256" spans="1:25" ht="18.600000000000001" customHeight="1" x14ac:dyDescent="0.25">
      <c r="A256" s="16" t="s">
        <v>342</v>
      </c>
      <c r="B256" s="16"/>
      <c r="C256" s="16"/>
      <c r="D256" s="16"/>
      <c r="E256" s="16"/>
      <c r="F256" s="16"/>
      <c r="G256" s="16"/>
      <c r="P256" s="16" t="s">
        <v>342</v>
      </c>
      <c r="Q256" s="16"/>
      <c r="R256" s="16"/>
      <c r="S256" s="16"/>
      <c r="T256" s="16"/>
      <c r="U256" s="16"/>
      <c r="V256" s="16"/>
    </row>
    <row r="257" spans="1:22" ht="15.75" x14ac:dyDescent="0.25">
      <c r="A257" s="17" t="s">
        <v>178</v>
      </c>
      <c r="B257" s="17"/>
      <c r="C257" s="17"/>
      <c r="E257" s="34">
        <f>'Calcs - Motion Model'!S263</f>
        <v>1</v>
      </c>
      <c r="P257" s="17" t="s">
        <v>178</v>
      </c>
      <c r="Q257" s="17"/>
      <c r="R257" s="17"/>
      <c r="T257" s="34">
        <f>E257</f>
        <v>1</v>
      </c>
    </row>
    <row r="258" spans="1:22" ht="15.75" x14ac:dyDescent="0.25">
      <c r="A258" s="58"/>
      <c r="B258" s="58"/>
      <c r="C258" s="58"/>
      <c r="D258" s="58"/>
      <c r="E258" s="58"/>
      <c r="F258" s="58"/>
      <c r="G258" s="58"/>
      <c r="P258" s="58"/>
      <c r="Q258" s="58"/>
      <c r="R258" s="58"/>
      <c r="S258" s="58"/>
      <c r="T258" s="58"/>
      <c r="U258" s="58"/>
      <c r="V258" s="58"/>
    </row>
    <row r="259" spans="1:22" ht="15.75" x14ac:dyDescent="0.25">
      <c r="A259" s="58"/>
      <c r="B259" s="62">
        <f>'Calcs - Motion Model'!P265</f>
        <v>0</v>
      </c>
      <c r="C259" s="63">
        <f>'Calcs - Motion Model'!Q265</f>
        <v>0</v>
      </c>
      <c r="D259" s="63">
        <f>'Calcs - Motion Model'!R265</f>
        <v>6.57</v>
      </c>
      <c r="E259" s="63">
        <f>'Calcs - Motion Model'!S265</f>
        <v>0</v>
      </c>
      <c r="F259" s="63">
        <f>'Calcs - Motion Model'!T265</f>
        <v>0</v>
      </c>
      <c r="G259" s="64">
        <f>'Calcs - Motion Model'!U265</f>
        <v>0</v>
      </c>
      <c r="P259" s="58"/>
      <c r="Q259" s="80" t="str">
        <f>IMPRODUCT(IMEXP(IMPRODUCT(IMLN(COMPLEX(0,freq)),T257)),B259)</f>
        <v>0</v>
      </c>
      <c r="R259" s="81" t="str">
        <f>IMPRODUCT(IMEXP(IMPRODUCT(IMLN(COMPLEX(0,freq)),T257)),C259)</f>
        <v>0</v>
      </c>
      <c r="S259" s="81" t="str">
        <f>IMPRODUCT(IMEXP(IMPRODUCT(IMLN(COMPLEX(0,freq)),T257)),D259)</f>
        <v>-3.64727994876279E-15+1.04462999999999i</v>
      </c>
      <c r="T259" s="81" t="str">
        <f>IMPRODUCT(IMEXP(IMPRODUCT(IMLN(COMPLEX(0,freq)),T257)),E259)</f>
        <v>0</v>
      </c>
      <c r="U259" s="81" t="str">
        <f>IMPRODUCT(IMEXP(IMPRODUCT(IMLN(COMPLEX(0,freq)),T257)),F259)</f>
        <v>0</v>
      </c>
      <c r="V259" s="82" t="str">
        <f>IMPRODUCT(IMEXP(IMPRODUCT(IMLN(COMPLEX(0,freq)),T257)),G259)</f>
        <v>0</v>
      </c>
    </row>
    <row r="260" spans="1:22" ht="15.75" x14ac:dyDescent="0.25">
      <c r="A260" s="58"/>
      <c r="B260" s="66">
        <f>'Calcs - Motion Model'!P266</f>
        <v>0</v>
      </c>
      <c r="C260" s="63">
        <f>'Calcs - Motion Model'!Q266</f>
        <v>0</v>
      </c>
      <c r="D260" s="63">
        <f>'Calcs - Motion Model'!R266</f>
        <v>0</v>
      </c>
      <c r="E260" s="63">
        <f>'Calcs - Motion Model'!S266</f>
        <v>0</v>
      </c>
      <c r="F260" s="63">
        <f>'Calcs - Motion Model'!T266</f>
        <v>-4.5830000000000002</v>
      </c>
      <c r="G260" s="67">
        <f>'Calcs - Motion Model'!U266</f>
        <v>0</v>
      </c>
      <c r="P260" s="58"/>
      <c r="Q260" s="83" t="str">
        <f>IMPRODUCT(IMEXP(IMPRODUCT(IMLN(COMPLEX(0,freq)),T257)),B260)</f>
        <v>0</v>
      </c>
      <c r="R260" s="81" t="str">
        <f>IMPRODUCT(IMEXP(IMPRODUCT(IMLN(COMPLEX(0,freq)),T257)),C260)</f>
        <v>0</v>
      </c>
      <c r="S260" s="81" t="str">
        <f>IMPRODUCT(IMEXP(IMPRODUCT(IMLN(COMPLEX(0,freq)),T257)),D260)</f>
        <v>0</v>
      </c>
      <c r="T260" s="81" t="str">
        <f>IMPRODUCT(IMEXP(IMPRODUCT(IMLN(COMPLEX(0,freq)),T257)),E260)</f>
        <v>0</v>
      </c>
      <c r="U260" s="81" t="str">
        <f>IMPRODUCT(IMEXP(IMPRODUCT(IMLN(COMPLEX(0,freq)),T257)),F260)</f>
        <v>2.54421369941855E-15-0.728696999999995i</v>
      </c>
      <c r="V260" s="84" t="str">
        <f>IMPRODUCT(IMEXP(IMPRODUCT(IMLN(COMPLEX(0,freq)),T257)),G260)</f>
        <v>0</v>
      </c>
    </row>
    <row r="261" spans="1:22" ht="15.75" x14ac:dyDescent="0.25">
      <c r="A261" s="58"/>
      <c r="B261" s="66">
        <f>'Calcs - Motion Model'!P267</f>
        <v>0</v>
      </c>
      <c r="C261" s="63">
        <f>'Calcs - Motion Model'!Q267</f>
        <v>0</v>
      </c>
      <c r="D261" s="63">
        <f>'Calcs - Motion Model'!R267</f>
        <v>-582.5</v>
      </c>
      <c r="E261" s="63">
        <f>'Calcs - Motion Model'!S267</f>
        <v>0</v>
      </c>
      <c r="F261" s="63">
        <f>'Calcs - Motion Model'!T267</f>
        <v>0</v>
      </c>
      <c r="G261" s="67">
        <f>'Calcs - Motion Model'!U267</f>
        <v>0</v>
      </c>
      <c r="P261" s="58"/>
      <c r="Q261" s="83" t="str">
        <f>IMPRODUCT(IMEXP(IMPRODUCT(IMLN(COMPLEX(0,freq)),T257)),B261)</f>
        <v>0</v>
      </c>
      <c r="R261" s="81" t="str">
        <f>IMPRODUCT(IMEXP(IMPRODUCT(IMLN(COMPLEX(0,freq)),T257)),C261)</f>
        <v>0</v>
      </c>
      <c r="S261" s="81" t="str">
        <f>IMPRODUCT(IMEXP(IMPRODUCT(IMLN(COMPLEX(0,freq)),T257)),D261)</f>
        <v>3.23369949795179E-13-92.6174999999994i</v>
      </c>
      <c r="T261" s="81" t="str">
        <f>IMPRODUCT(IMEXP(IMPRODUCT(IMLN(COMPLEX(0,freq)),T257)),E261)</f>
        <v>0</v>
      </c>
      <c r="U261" s="81" t="str">
        <f>IMPRODUCT(IMEXP(IMPRODUCT(IMLN(COMPLEX(0,freq)),T257)),F261)</f>
        <v>0</v>
      </c>
      <c r="V261" s="84" t="str">
        <f>IMPRODUCT(IMEXP(IMPRODUCT(IMLN(COMPLEX(0,freq)),T257)),G261)</f>
        <v>0</v>
      </c>
    </row>
    <row r="262" spans="1:22" ht="15.75" x14ac:dyDescent="0.25">
      <c r="A262" s="58"/>
      <c r="B262" s="66">
        <f>'Calcs - Motion Model'!P268</f>
        <v>0</v>
      </c>
      <c r="C262" s="63">
        <f>'Calcs - Motion Model'!Q268</f>
        <v>0</v>
      </c>
      <c r="D262" s="63">
        <f>'Calcs - Motion Model'!R268</f>
        <v>0</v>
      </c>
      <c r="E262" s="63">
        <f>'Calcs - Motion Model'!S268</f>
        <v>0</v>
      </c>
      <c r="F262" s="63">
        <f>'Calcs - Motion Model'!T268</f>
        <v>0</v>
      </c>
      <c r="G262" s="67">
        <f>'Calcs - Motion Model'!U268</f>
        <v>0</v>
      </c>
      <c r="P262" s="58"/>
      <c r="Q262" s="83" t="str">
        <f>IMPRODUCT(IMEXP(IMPRODUCT(IMLN(COMPLEX(0,freq)),T257)),B262)</f>
        <v>0</v>
      </c>
      <c r="R262" s="81" t="str">
        <f>IMPRODUCT(IMEXP(IMPRODUCT(IMLN(COMPLEX(0,freq)),T257)),C262)</f>
        <v>0</v>
      </c>
      <c r="S262" s="81" t="str">
        <f>IMPRODUCT(IMEXP(IMPRODUCT(IMLN(COMPLEX(0,freq)),T257)),D262)</f>
        <v>0</v>
      </c>
      <c r="T262" s="81" t="str">
        <f>IMPRODUCT(IMEXP(IMPRODUCT(IMLN(COMPLEX(0,freq)),T257)),E262)</f>
        <v>0</v>
      </c>
      <c r="U262" s="81" t="str">
        <f>IMPRODUCT(IMEXP(IMPRODUCT(IMLN(COMPLEX(0,freq)),T257)),F262)</f>
        <v>0</v>
      </c>
      <c r="V262" s="84" t="str">
        <f>IMPRODUCT(IMEXP(IMPRODUCT(IMLN(COMPLEX(0,freq)),T257)),G262)</f>
        <v>0</v>
      </c>
    </row>
    <row r="263" spans="1:22" ht="15.75" x14ac:dyDescent="0.25">
      <c r="A263" s="58"/>
      <c r="B263" s="66">
        <f>'Calcs - Motion Model'!P269</f>
        <v>0</v>
      </c>
      <c r="C263" s="63">
        <f>'Calcs - Motion Model'!Q269</f>
        <v>0</v>
      </c>
      <c r="D263" s="63">
        <f>'Calcs - Motion Model'!R269</f>
        <v>0</v>
      </c>
      <c r="E263" s="63">
        <f>'Calcs - Motion Model'!S269</f>
        <v>0</v>
      </c>
      <c r="F263" s="63">
        <f>'Calcs - Motion Model'!T269</f>
        <v>3.24</v>
      </c>
      <c r="G263" s="67">
        <f>'Calcs - Motion Model'!U269</f>
        <v>0</v>
      </c>
      <c r="P263" s="58"/>
      <c r="Q263" s="83" t="str">
        <f>IMPRODUCT(IMEXP(IMPRODUCT(IMLN(COMPLEX(0,freq)),T257)),B263)</f>
        <v>0</v>
      </c>
      <c r="R263" s="81" t="str">
        <f>IMPRODUCT(IMEXP(IMPRODUCT(IMLN(COMPLEX(0,freq)),T257)),C263)</f>
        <v>0</v>
      </c>
      <c r="S263" s="81" t="str">
        <f>IMPRODUCT(IMEXP(IMPRODUCT(IMLN(COMPLEX(0,freq)),T257)),D263)</f>
        <v>0</v>
      </c>
      <c r="T263" s="81" t="str">
        <f>IMPRODUCT(IMEXP(IMPRODUCT(IMLN(COMPLEX(0,freq)),T257)),E263)</f>
        <v>0</v>
      </c>
      <c r="U263" s="81" t="str">
        <f>IMPRODUCT(IMEXP(IMPRODUCT(IMLN(COMPLEX(0,freq)),T257)),F263)</f>
        <v>-1.79865860486932E-15+0.515159999999997i</v>
      </c>
      <c r="V263" s="84" t="str">
        <f>IMPRODUCT(IMEXP(IMPRODUCT(IMLN(COMPLEX(0,freq)),T257)),G263)</f>
        <v>0</v>
      </c>
    </row>
    <row r="264" spans="1:22" ht="15.75" x14ac:dyDescent="0.25">
      <c r="A264" s="58"/>
      <c r="B264" s="74">
        <f>'Calcs - Motion Model'!P270</f>
        <v>0</v>
      </c>
      <c r="C264" s="63">
        <f>'Calcs - Motion Model'!Q270</f>
        <v>0</v>
      </c>
      <c r="D264" s="63">
        <f>'Calcs - Motion Model'!R270</f>
        <v>0</v>
      </c>
      <c r="E264" s="63">
        <f>'Calcs - Motion Model'!S270</f>
        <v>0</v>
      </c>
      <c r="F264" s="63">
        <f>'Calcs - Motion Model'!T270</f>
        <v>0</v>
      </c>
      <c r="G264" s="75">
        <f>'Calcs - Motion Model'!U270</f>
        <v>0</v>
      </c>
      <c r="P264" s="58"/>
      <c r="Q264" s="85" t="str">
        <f>IMPRODUCT(IMEXP(IMPRODUCT(IMLN(COMPLEX(0,freq)),T257)),B264)</f>
        <v>0</v>
      </c>
      <c r="R264" s="81" t="str">
        <f>IMPRODUCT(IMEXP(IMPRODUCT(IMLN(COMPLEX(0,freq)),T257)),C264)</f>
        <v>0</v>
      </c>
      <c r="S264" s="81" t="str">
        <f>IMPRODUCT(IMEXP(IMPRODUCT(IMLN(COMPLEX(0,freq)),T257)),D264)</f>
        <v>0</v>
      </c>
      <c r="T264" s="81" t="str">
        <f>IMPRODUCT(IMEXP(IMPRODUCT(IMLN(COMPLEX(0,freq)),T257)),E264)</f>
        <v>0</v>
      </c>
      <c r="U264" s="81" t="str">
        <f>IMPRODUCT(IMEXP(IMPRODUCT(IMLN(COMPLEX(0,freq)),T257)),F264)</f>
        <v>0</v>
      </c>
      <c r="V264" s="86" t="str">
        <f>IMPRODUCT(IMEXP(IMPRODUCT(IMLN(COMPLEX(0,freq)),T257)),G264)</f>
        <v>0</v>
      </c>
    </row>
    <row r="266" spans="1:22" ht="18.600000000000001" customHeight="1" x14ac:dyDescent="0.25">
      <c r="A266" s="16" t="s">
        <v>342</v>
      </c>
      <c r="B266" s="16"/>
      <c r="C266" s="16"/>
      <c r="D266" s="16"/>
      <c r="E266" s="16"/>
      <c r="F266" s="16"/>
      <c r="G266" s="16"/>
      <c r="P266" s="16" t="s">
        <v>342</v>
      </c>
      <c r="Q266" s="16"/>
      <c r="R266" s="16"/>
      <c r="S266" s="16"/>
      <c r="T266" s="16"/>
      <c r="U266" s="16"/>
      <c r="V266" s="16"/>
    </row>
    <row r="267" spans="1:22" ht="15.75" x14ac:dyDescent="0.25">
      <c r="A267" s="17" t="s">
        <v>178</v>
      </c>
      <c r="B267" s="17"/>
      <c r="C267" s="17"/>
      <c r="E267" s="34">
        <f>'Calcs - Motion Model'!S273</f>
        <v>2</v>
      </c>
      <c r="P267" s="17" t="s">
        <v>178</v>
      </c>
      <c r="Q267" s="17"/>
      <c r="R267" s="17"/>
      <c r="T267" s="34">
        <f>E267</f>
        <v>2</v>
      </c>
    </row>
    <row r="268" spans="1:22" ht="15.75" x14ac:dyDescent="0.25">
      <c r="A268" s="58"/>
      <c r="B268" s="58"/>
      <c r="C268" s="58"/>
      <c r="D268" s="58"/>
      <c r="E268" s="58"/>
      <c r="F268" s="58"/>
      <c r="G268" s="58"/>
      <c r="P268" s="58"/>
      <c r="Q268" s="58"/>
      <c r="R268" s="58"/>
      <c r="S268" s="58"/>
      <c r="T268" s="58"/>
      <c r="U268" s="58"/>
      <c r="V268" s="58"/>
    </row>
    <row r="269" spans="1:22" ht="15.75" x14ac:dyDescent="0.25">
      <c r="A269" s="58"/>
      <c r="B269" s="62">
        <f>'Calcs - Motion Model'!P275</f>
        <v>0</v>
      </c>
      <c r="C269" s="63">
        <f>'Calcs - Motion Model'!Q275</f>
        <v>0</v>
      </c>
      <c r="D269" s="63">
        <f>'Calcs - Motion Model'!R275</f>
        <v>0</v>
      </c>
      <c r="E269" s="63">
        <f>'Calcs - Motion Model'!S275</f>
        <v>0</v>
      </c>
      <c r="F269" s="63">
        <f>'Calcs - Motion Model'!T275</f>
        <v>0</v>
      </c>
      <c r="G269" s="64">
        <f>'Calcs - Motion Model'!U275</f>
        <v>0</v>
      </c>
      <c r="P269" s="58"/>
      <c r="Q269" s="80" t="str">
        <f>IMPRODUCT(IMEXP(IMPRODUCT(IMLN(COMPLEX(0,freq)),T267)),B269)</f>
        <v>0</v>
      </c>
      <c r="R269" s="81" t="str">
        <f>IMPRODUCT(IMEXP(IMPRODUCT(IMLN(COMPLEX(0,freq)),T267)),C269)</f>
        <v>0</v>
      </c>
      <c r="S269" s="81" t="str">
        <f>IMPRODUCT(IMEXP(IMPRODUCT(IMLN(COMPLEX(0,freq)),T267)),D269)</f>
        <v>0</v>
      </c>
      <c r="T269" s="81" t="str">
        <f>IMPRODUCT(IMEXP(IMPRODUCT(IMLN(COMPLEX(0,freq)),T267)),E269)</f>
        <v>0</v>
      </c>
      <c r="U269" s="81" t="str">
        <f>IMPRODUCT(IMEXP(IMPRODUCT(IMLN(COMPLEX(0,freq)),T267)),F269)</f>
        <v>0</v>
      </c>
      <c r="V269" s="82" t="str">
        <f>IMPRODUCT(IMEXP(IMPRODUCT(IMLN(COMPLEX(0,freq)),T267)),G269)</f>
        <v>0</v>
      </c>
    </row>
    <row r="270" spans="1:22" ht="15.75" x14ac:dyDescent="0.25">
      <c r="A270" s="58"/>
      <c r="B270" s="66">
        <f>'Calcs - Motion Model'!P276</f>
        <v>0</v>
      </c>
      <c r="C270" s="63">
        <f>'Calcs - Motion Model'!Q276</f>
        <v>0</v>
      </c>
      <c r="D270" s="63">
        <f>'Calcs - Motion Model'!R276</f>
        <v>0</v>
      </c>
      <c r="E270" s="63">
        <f>'Calcs - Motion Model'!S276</f>
        <v>0</v>
      </c>
      <c r="F270" s="63">
        <f>'Calcs - Motion Model'!T276</f>
        <v>0</v>
      </c>
      <c r="G270" s="67">
        <f>'Calcs - Motion Model'!U276</f>
        <v>0</v>
      </c>
      <c r="P270" s="58"/>
      <c r="Q270" s="83" t="str">
        <f>IMPRODUCT(IMEXP(IMPRODUCT(IMLN(COMPLEX(0,freq)),T267)),B270)</f>
        <v>0</v>
      </c>
      <c r="R270" s="81" t="str">
        <f>IMPRODUCT(IMEXP(IMPRODUCT(IMLN(COMPLEX(0,freq)),T267)),C270)</f>
        <v>0</v>
      </c>
      <c r="S270" s="81" t="str">
        <f>IMPRODUCT(IMEXP(IMPRODUCT(IMLN(COMPLEX(0,freq)),T267)),D270)</f>
        <v>0</v>
      </c>
      <c r="T270" s="81" t="str">
        <f>IMPRODUCT(IMEXP(IMPRODUCT(IMLN(COMPLEX(0,freq)),T267)),E270)</f>
        <v>0</v>
      </c>
      <c r="U270" s="81" t="str">
        <f>IMPRODUCT(IMEXP(IMPRODUCT(IMLN(COMPLEX(0,freq)),T267)),F270)</f>
        <v>0</v>
      </c>
      <c r="V270" s="84" t="str">
        <f>IMPRODUCT(IMEXP(IMPRODUCT(IMLN(COMPLEX(0,freq)),T267)),G270)</f>
        <v>0</v>
      </c>
    </row>
    <row r="271" spans="1:22" ht="15.75" x14ac:dyDescent="0.25">
      <c r="A271" s="58"/>
      <c r="B271" s="66">
        <f>'Calcs - Motion Model'!P277</f>
        <v>9.8000000000000007</v>
      </c>
      <c r="C271" s="63">
        <f>'Calcs - Motion Model'!Q277</f>
        <v>0</v>
      </c>
      <c r="D271" s="63">
        <f>'Calcs - Motion Model'!R277</f>
        <v>0</v>
      </c>
      <c r="E271" s="63">
        <f>'Calcs - Motion Model'!S277</f>
        <v>0</v>
      </c>
      <c r="F271" s="63">
        <f>'Calcs - Motion Model'!T277</f>
        <v>9.81</v>
      </c>
      <c r="G271" s="67">
        <f>'Calcs - Motion Model'!U277</f>
        <v>0</v>
      </c>
      <c r="P271" s="58"/>
      <c r="Q271" s="83" t="str">
        <f>IMPRODUCT(IMEXP(IMPRODUCT(IMLN(COMPLEX(0,freq)),T267)),B271)</f>
        <v>-0.247753799999998-1.73004310994282E-15i</v>
      </c>
      <c r="R271" s="81" t="str">
        <f>IMPRODUCT(IMEXP(IMPRODUCT(IMLN(COMPLEX(0,freq)),T267)),C271)</f>
        <v>0</v>
      </c>
      <c r="S271" s="81" t="str">
        <f>IMPRODUCT(IMEXP(IMPRODUCT(IMLN(COMPLEX(0,freq)),T267)),D271)</f>
        <v>0</v>
      </c>
      <c r="T271" s="81" t="str">
        <f>IMPRODUCT(IMEXP(IMPRODUCT(IMLN(COMPLEX(0,freq)),T267)),E271)</f>
        <v>0</v>
      </c>
      <c r="U271" s="81" t="str">
        <f>IMPRODUCT(IMEXP(IMPRODUCT(IMLN(COMPLEX(0,freq)),T267)),F271)</f>
        <v>-0.248006609999998-1.73180846005501E-15i</v>
      </c>
      <c r="V271" s="84" t="str">
        <f>IMPRODUCT(IMEXP(IMPRODUCT(IMLN(COMPLEX(0,freq)),T267)),G271)</f>
        <v>0</v>
      </c>
    </row>
    <row r="272" spans="1:22" ht="15.75" x14ac:dyDescent="0.25">
      <c r="A272" s="58"/>
      <c r="B272" s="66">
        <f>'Calcs - Motion Model'!P278</f>
        <v>-10</v>
      </c>
      <c r="C272" s="63">
        <f>'Calcs - Motion Model'!Q278</f>
        <v>0</v>
      </c>
      <c r="D272" s="63">
        <f>'Calcs - Motion Model'!R278</f>
        <v>0</v>
      </c>
      <c r="E272" s="63">
        <f>'Calcs - Motion Model'!S278</f>
        <v>0</v>
      </c>
      <c r="F272" s="63">
        <f>'Calcs - Motion Model'!T278</f>
        <v>-0.01</v>
      </c>
      <c r="G272" s="67">
        <f>'Calcs - Motion Model'!U278</f>
        <v>0</v>
      </c>
      <c r="P272" s="58"/>
      <c r="Q272" s="83" t="str">
        <f>IMPRODUCT(IMEXP(IMPRODUCT(IMLN(COMPLEX(0,freq)),T267)),B272)</f>
        <v>0.252809999999998+1.76535011218655E-15i</v>
      </c>
      <c r="R272" s="81" t="str">
        <f>IMPRODUCT(IMEXP(IMPRODUCT(IMLN(COMPLEX(0,freq)),T267)),C272)</f>
        <v>0</v>
      </c>
      <c r="S272" s="81" t="str">
        <f>IMPRODUCT(IMEXP(IMPRODUCT(IMLN(COMPLEX(0,freq)),T267)),D272)</f>
        <v>0</v>
      </c>
      <c r="T272" s="81" t="str">
        <f>IMPRODUCT(IMEXP(IMPRODUCT(IMLN(COMPLEX(0,freq)),T267)),E272)</f>
        <v>0</v>
      </c>
      <c r="U272" s="81" t="str">
        <f>IMPRODUCT(IMEXP(IMPRODUCT(IMLN(COMPLEX(0,freq)),T267)),F272)</f>
        <v>0.000252809999999998+1.76535011218655E-18i</v>
      </c>
      <c r="V272" s="84" t="str">
        <f>IMPRODUCT(IMEXP(IMPRODUCT(IMLN(COMPLEX(0,freq)),T267)),G272)</f>
        <v>0</v>
      </c>
    </row>
    <row r="273" spans="1:25" ht="15.75" x14ac:dyDescent="0.25">
      <c r="A273" s="58"/>
      <c r="B273" s="66">
        <f>'Calcs - Motion Model'!P279</f>
        <v>0</v>
      </c>
      <c r="C273" s="63">
        <f>'Calcs - Motion Model'!Q279</f>
        <v>0</v>
      </c>
      <c r="D273" s="63">
        <f>'Calcs - Motion Model'!R279</f>
        <v>0</v>
      </c>
      <c r="E273" s="63">
        <f>'Calcs - Motion Model'!S279</f>
        <v>0</v>
      </c>
      <c r="F273" s="63">
        <f>'Calcs - Motion Model'!T279</f>
        <v>0</v>
      </c>
      <c r="G273" s="67">
        <f>'Calcs - Motion Model'!U279</f>
        <v>0</v>
      </c>
      <c r="P273" s="58"/>
      <c r="Q273" s="83" t="str">
        <f>IMPRODUCT(IMEXP(IMPRODUCT(IMLN(COMPLEX(0,freq)),T267)),B273)</f>
        <v>0</v>
      </c>
      <c r="R273" s="81" t="str">
        <f>IMPRODUCT(IMEXP(IMPRODUCT(IMLN(COMPLEX(0,freq)),T267)),C273)</f>
        <v>0</v>
      </c>
      <c r="S273" s="81" t="str">
        <f>IMPRODUCT(IMEXP(IMPRODUCT(IMLN(COMPLEX(0,freq)),T267)),D273)</f>
        <v>0</v>
      </c>
      <c r="T273" s="81" t="str">
        <f>IMPRODUCT(IMEXP(IMPRODUCT(IMLN(COMPLEX(0,freq)),T267)),E273)</f>
        <v>0</v>
      </c>
      <c r="U273" s="81" t="str">
        <f>IMPRODUCT(IMEXP(IMPRODUCT(IMLN(COMPLEX(0,freq)),T267)),F273)</f>
        <v>0</v>
      </c>
      <c r="V273" s="84" t="str">
        <f>IMPRODUCT(IMEXP(IMPRODUCT(IMLN(COMPLEX(0,freq)),T267)),G273)</f>
        <v>0</v>
      </c>
    </row>
    <row r="274" spans="1:25" ht="15.75" x14ac:dyDescent="0.25">
      <c r="A274" s="58"/>
      <c r="B274" s="74">
        <f>'Calcs - Motion Model'!P280</f>
        <v>0</v>
      </c>
      <c r="C274" s="63">
        <f>'Calcs - Motion Model'!Q280</f>
        <v>0</v>
      </c>
      <c r="D274" s="63">
        <f>'Calcs - Motion Model'!R280</f>
        <v>0</v>
      </c>
      <c r="E274" s="63">
        <f>'Calcs - Motion Model'!S280</f>
        <v>0</v>
      </c>
      <c r="F274" s="63">
        <f>'Calcs - Motion Model'!T280</f>
        <v>0</v>
      </c>
      <c r="G274" s="75">
        <f>'Calcs - Motion Model'!U280</f>
        <v>0</v>
      </c>
      <c r="P274" s="58"/>
      <c r="Q274" s="85" t="str">
        <f>IMPRODUCT(IMEXP(IMPRODUCT(IMLN(COMPLEX(0,freq)),T267)),B274)</f>
        <v>0</v>
      </c>
      <c r="R274" s="81" t="str">
        <f>IMPRODUCT(IMEXP(IMPRODUCT(IMLN(COMPLEX(0,freq)),T267)),C274)</f>
        <v>0</v>
      </c>
      <c r="S274" s="81" t="str">
        <f>IMPRODUCT(IMEXP(IMPRODUCT(IMLN(COMPLEX(0,freq)),T267)),D274)</f>
        <v>0</v>
      </c>
      <c r="T274" s="81" t="str">
        <f>IMPRODUCT(IMEXP(IMPRODUCT(IMLN(COMPLEX(0,freq)),T267)),E274)</f>
        <v>0</v>
      </c>
      <c r="U274" s="81" t="str">
        <f>IMPRODUCT(IMEXP(IMPRODUCT(IMLN(COMPLEX(0,freq)),T267)),F274)</f>
        <v>0</v>
      </c>
      <c r="V274" s="86" t="str">
        <f>IMPRODUCT(IMEXP(IMPRODUCT(IMLN(COMPLEX(0,freq)),T267)),G274)</f>
        <v>0</v>
      </c>
    </row>
    <row r="277" spans="1:25" ht="24.2" customHeight="1" thickBot="1" x14ac:dyDescent="0.4">
      <c r="A277" s="5" t="s">
        <v>348</v>
      </c>
      <c r="B277" s="5"/>
      <c r="C277" s="5"/>
      <c r="D277" s="5"/>
      <c r="E277" s="5"/>
      <c r="F277" s="5"/>
      <c r="G277" s="5"/>
      <c r="H277" s="5"/>
      <c r="I277" s="5"/>
      <c r="J277" s="5"/>
      <c r="P277" s="5" t="s">
        <v>348</v>
      </c>
      <c r="Q277" s="5"/>
      <c r="R277" s="5"/>
      <c r="S277" s="5"/>
      <c r="T277" s="5"/>
      <c r="U277" s="5"/>
      <c r="V277" s="5"/>
      <c r="W277" s="5"/>
      <c r="X277" s="5"/>
      <c r="Y277" s="5"/>
    </row>
    <row r="278" spans="1:25" ht="44.85" customHeight="1" thickTop="1" x14ac:dyDescent="0.25">
      <c r="A278" s="138" t="s">
        <v>349</v>
      </c>
      <c r="B278" s="138"/>
      <c r="C278" s="138"/>
      <c r="D278" s="138"/>
      <c r="E278" s="138"/>
      <c r="F278" s="138"/>
      <c r="G278" s="138"/>
      <c r="H278" s="138"/>
      <c r="I278" s="138"/>
      <c r="J278" s="138"/>
      <c r="P278" s="6" t="s">
        <v>359</v>
      </c>
      <c r="Q278" s="6"/>
      <c r="R278" s="6"/>
      <c r="S278" s="6"/>
      <c r="T278" s="6"/>
      <c r="U278" s="6"/>
      <c r="V278" s="6"/>
      <c r="W278" s="6"/>
      <c r="X278" s="6"/>
      <c r="Y278" s="6"/>
    </row>
    <row r="279" spans="1:25" ht="18.600000000000001" customHeight="1" x14ac:dyDescent="0.25">
      <c r="A279" s="16" t="s">
        <v>342</v>
      </c>
      <c r="B279" s="16"/>
      <c r="C279" s="16"/>
      <c r="D279" s="16"/>
      <c r="E279" s="16"/>
      <c r="F279" s="16"/>
      <c r="G279" s="16"/>
      <c r="P279" s="16" t="s">
        <v>342</v>
      </c>
      <c r="Q279" s="16"/>
      <c r="R279" s="16"/>
      <c r="S279" s="16"/>
      <c r="T279" s="16"/>
      <c r="U279" s="16"/>
      <c r="V279" s="16"/>
    </row>
    <row r="280" spans="1:25" ht="15.75" x14ac:dyDescent="0.25">
      <c r="A280" s="17" t="s">
        <v>178</v>
      </c>
      <c r="B280" s="17"/>
      <c r="C280" s="17"/>
      <c r="E280" s="34">
        <f>'Calcs - Motion Model'!S286</f>
        <v>0</v>
      </c>
      <c r="P280" s="17" t="s">
        <v>178</v>
      </c>
      <c r="Q280" s="17"/>
      <c r="R280" s="17"/>
      <c r="T280" s="34">
        <f>E280</f>
        <v>0</v>
      </c>
    </row>
    <row r="281" spans="1:25" ht="15.75" x14ac:dyDescent="0.25">
      <c r="A281" s="58"/>
      <c r="B281" s="58"/>
      <c r="C281" s="58"/>
      <c r="D281" s="58"/>
      <c r="E281" s="58"/>
      <c r="F281" s="58"/>
      <c r="G281" s="58"/>
      <c r="P281" s="58"/>
      <c r="Q281" s="58"/>
      <c r="R281" s="58"/>
      <c r="S281" s="58"/>
      <c r="T281" s="58"/>
      <c r="U281" s="58"/>
      <c r="V281" s="58"/>
    </row>
    <row r="282" spans="1:25" ht="15.75" x14ac:dyDescent="0.25">
      <c r="A282" s="58"/>
      <c r="B282" s="62">
        <f>'Calcs - Motion Model'!P288</f>
        <v>0</v>
      </c>
      <c r="C282" s="63">
        <f>'Calcs - Motion Model'!Q288</f>
        <v>0</v>
      </c>
      <c r="D282" s="63">
        <f>'Calcs - Motion Model'!R288</f>
        <v>0</v>
      </c>
      <c r="E282" s="63">
        <f>'Calcs - Motion Model'!S288</f>
        <v>0</v>
      </c>
      <c r="F282" s="63">
        <f>'Calcs - Motion Model'!T288</f>
        <v>0</v>
      </c>
      <c r="G282" s="64">
        <f>'Calcs - Motion Model'!U288</f>
        <v>0</v>
      </c>
      <c r="P282" s="58"/>
      <c r="Q282" s="80" t="str">
        <f>IMPRODUCT(IMEXP(IMPRODUCT(IMLN(COMPLEX(0,freq)),T280)),B282)</f>
        <v>0</v>
      </c>
      <c r="R282" s="81" t="str">
        <f>IMPRODUCT(IMEXP(IMPRODUCT(IMLN(COMPLEX(0,freq)),T280)),C282)</f>
        <v>0</v>
      </c>
      <c r="S282" s="81" t="str">
        <f>IMPRODUCT(IMEXP(IMPRODUCT(IMLN(COMPLEX(0,freq)),T280)),D282)</f>
        <v>0</v>
      </c>
      <c r="T282" s="81" t="str">
        <f>IMPRODUCT(IMEXP(IMPRODUCT(IMLN(COMPLEX(0,freq)),T280)),E282)</f>
        <v>0</v>
      </c>
      <c r="U282" s="81" t="str">
        <f>IMPRODUCT(IMEXP(IMPRODUCT(IMLN(COMPLEX(0,freq)),T280)),F282)</f>
        <v>0</v>
      </c>
      <c r="V282" s="82" t="str">
        <f>IMPRODUCT(IMEXP(IMPRODUCT(IMLN(COMPLEX(0,freq)),T280)),G282)</f>
        <v>0</v>
      </c>
    </row>
    <row r="283" spans="1:25" ht="15.75" x14ac:dyDescent="0.25">
      <c r="A283" s="58"/>
      <c r="B283" s="66">
        <f>'Calcs - Motion Model'!P289</f>
        <v>0</v>
      </c>
      <c r="C283" s="63">
        <f>'Calcs - Motion Model'!Q289</f>
        <v>0</v>
      </c>
      <c r="D283" s="63">
        <f>'Calcs - Motion Model'!R289</f>
        <v>0</v>
      </c>
      <c r="E283" s="63">
        <f>'Calcs - Motion Model'!S289</f>
        <v>0</v>
      </c>
      <c r="F283" s="63">
        <f>'Calcs - Motion Model'!T289</f>
        <v>0</v>
      </c>
      <c r="G283" s="67">
        <f>'Calcs - Motion Model'!U289</f>
        <v>0</v>
      </c>
      <c r="P283" s="58"/>
      <c r="Q283" s="83" t="str">
        <f>IMPRODUCT(IMEXP(IMPRODUCT(IMLN(COMPLEX(0,freq)),T280)),B283)</f>
        <v>0</v>
      </c>
      <c r="R283" s="81" t="str">
        <f>IMPRODUCT(IMEXP(IMPRODUCT(IMLN(COMPLEX(0,freq)),T280)),C283)</f>
        <v>0</v>
      </c>
      <c r="S283" s="81" t="str">
        <f>IMPRODUCT(IMEXP(IMPRODUCT(IMLN(COMPLEX(0,freq)),T280)),D283)</f>
        <v>0</v>
      </c>
      <c r="T283" s="81" t="str">
        <f>IMPRODUCT(IMEXP(IMPRODUCT(IMLN(COMPLEX(0,freq)),T280)),E283)</f>
        <v>0</v>
      </c>
      <c r="U283" s="81" t="str">
        <f>IMPRODUCT(IMEXP(IMPRODUCT(IMLN(COMPLEX(0,freq)),T280)),F283)</f>
        <v>0</v>
      </c>
      <c r="V283" s="84" t="str">
        <f>IMPRODUCT(IMEXP(IMPRODUCT(IMLN(COMPLEX(0,freq)),T280)),G283)</f>
        <v>0</v>
      </c>
    </row>
    <row r="284" spans="1:25" ht="15.75" x14ac:dyDescent="0.25">
      <c r="A284" s="58"/>
      <c r="B284" s="66">
        <f>'Calcs - Motion Model'!P290</f>
        <v>0</v>
      </c>
      <c r="C284" s="63">
        <f>'Calcs - Motion Model'!Q290</f>
        <v>0</v>
      </c>
      <c r="D284" s="63">
        <f>'Calcs - Motion Model'!R290</f>
        <v>3451.8</v>
      </c>
      <c r="E284" s="63">
        <f>'Calcs - Motion Model'!S290</f>
        <v>-0.10974</v>
      </c>
      <c r="F284" s="63">
        <f>'Calcs - Motion Model'!T290</f>
        <v>3.2672E-2</v>
      </c>
      <c r="G284" s="67">
        <f>'Calcs - Motion Model'!U290</f>
        <v>0</v>
      </c>
      <c r="P284" s="58"/>
      <c r="Q284" s="83" t="str">
        <f>IMPRODUCT(IMEXP(IMPRODUCT(IMLN(COMPLEX(0,freq)),T280)),B284)</f>
        <v>0</v>
      </c>
      <c r="R284" s="81" t="str">
        <f>IMPRODUCT(IMEXP(IMPRODUCT(IMLN(COMPLEX(0,freq)),T280)),C284)</f>
        <v>0</v>
      </c>
      <c r="S284" s="81" t="str">
        <f>IMPRODUCT(IMEXP(IMPRODUCT(IMLN(COMPLEX(0,freq)),T280)),D284)</f>
        <v>3451.8</v>
      </c>
      <c r="T284" s="81" t="str">
        <f>IMPRODUCT(IMEXP(IMPRODUCT(IMLN(COMPLEX(0,freq)),T280)),E284)</f>
        <v>-0.10974</v>
      </c>
      <c r="U284" s="81" t="str">
        <f>IMPRODUCT(IMEXP(IMPRODUCT(IMLN(COMPLEX(0,freq)),T280)),F284)</f>
        <v>0.032672</v>
      </c>
      <c r="V284" s="84" t="str">
        <f>IMPRODUCT(IMEXP(IMPRODUCT(IMLN(COMPLEX(0,freq)),T280)),G284)</f>
        <v>0</v>
      </c>
    </row>
    <row r="285" spans="1:25" ht="15.75" x14ac:dyDescent="0.25">
      <c r="A285" s="58"/>
      <c r="B285" s="66">
        <f>'Calcs - Motion Model'!P291</f>
        <v>0</v>
      </c>
      <c r="C285" s="63">
        <f>'Calcs - Motion Model'!Q291</f>
        <v>0</v>
      </c>
      <c r="D285" s="63">
        <f>'Calcs - Motion Model'!R291</f>
        <v>-0.10974</v>
      </c>
      <c r="E285" s="63">
        <f>'Calcs - Motion Model'!S291</f>
        <v>-18824</v>
      </c>
      <c r="F285" s="63">
        <f>'Calcs - Motion Model'!T291</f>
        <v>8.6359999999999996E-4</v>
      </c>
      <c r="G285" s="67">
        <f>'Calcs - Motion Model'!U291</f>
        <v>1.3691E-3</v>
      </c>
      <c r="P285" s="58"/>
      <c r="Q285" s="83" t="str">
        <f>IMPRODUCT(IMEXP(IMPRODUCT(IMLN(COMPLEX(0,freq)),T280)),B285)</f>
        <v>0</v>
      </c>
      <c r="R285" s="81" t="str">
        <f>IMPRODUCT(IMEXP(IMPRODUCT(IMLN(COMPLEX(0,freq)),T280)),C285)</f>
        <v>0</v>
      </c>
      <c r="S285" s="81" t="str">
        <f>IMPRODUCT(IMEXP(IMPRODUCT(IMLN(COMPLEX(0,freq)),T280)),D285)</f>
        <v>-0.10974</v>
      </c>
      <c r="T285" s="81" t="str">
        <f>IMPRODUCT(IMEXP(IMPRODUCT(IMLN(COMPLEX(0,freq)),T280)),E285)</f>
        <v>-18824</v>
      </c>
      <c r="U285" s="81" t="str">
        <f>IMPRODUCT(IMEXP(IMPRODUCT(IMLN(COMPLEX(0,freq)),T280)),F285)</f>
        <v>0.0008636</v>
      </c>
      <c r="V285" s="84" t="str">
        <f>IMPRODUCT(IMEXP(IMPRODUCT(IMLN(COMPLEX(0,freq)),T280)),G285)</f>
        <v>0.0013691</v>
      </c>
    </row>
    <row r="286" spans="1:25" ht="15.75" x14ac:dyDescent="0.25">
      <c r="A286" s="58"/>
      <c r="B286" s="66">
        <f>'Calcs - Motion Model'!P292</f>
        <v>0</v>
      </c>
      <c r="C286" s="63">
        <f>'Calcs - Motion Model'!Q292</f>
        <v>0</v>
      </c>
      <c r="D286" s="63">
        <f>'Calcs - Motion Model'!R292</f>
        <v>3.2672E-2</v>
      </c>
      <c r="E286" s="63">
        <f>'Calcs - Motion Model'!S292</f>
        <v>8.6359999999999996E-4</v>
      </c>
      <c r="F286" s="63">
        <f>'Calcs - Motion Model'!T292</f>
        <v>-5942.1</v>
      </c>
      <c r="G286" s="67">
        <f>'Calcs - Motion Model'!U292</f>
        <v>-8.4838000000000003E-4</v>
      </c>
      <c r="P286" s="58"/>
      <c r="Q286" s="83" t="str">
        <f>IMPRODUCT(IMEXP(IMPRODUCT(IMLN(COMPLEX(0,freq)),T280)),B286)</f>
        <v>0</v>
      </c>
      <c r="R286" s="81" t="str">
        <f>IMPRODUCT(IMEXP(IMPRODUCT(IMLN(COMPLEX(0,freq)),T280)),C286)</f>
        <v>0</v>
      </c>
      <c r="S286" s="81" t="str">
        <f>IMPRODUCT(IMEXP(IMPRODUCT(IMLN(COMPLEX(0,freq)),T280)),D286)</f>
        <v>0.032672</v>
      </c>
      <c r="T286" s="81" t="str">
        <f>IMPRODUCT(IMEXP(IMPRODUCT(IMLN(COMPLEX(0,freq)),T280)),E286)</f>
        <v>0.0008636</v>
      </c>
      <c r="U286" s="81" t="str">
        <f>IMPRODUCT(IMEXP(IMPRODUCT(IMLN(COMPLEX(0,freq)),T280)),F286)</f>
        <v>-5942.1</v>
      </c>
      <c r="V286" s="84" t="str">
        <f>IMPRODUCT(IMEXP(IMPRODUCT(IMLN(COMPLEX(0,freq)),T280)),G286)</f>
        <v>-0.00084838</v>
      </c>
    </row>
    <row r="287" spans="1:25" ht="15.75" x14ac:dyDescent="0.25">
      <c r="A287" s="58"/>
      <c r="B287" s="74">
        <f>'Calcs - Motion Model'!P293</f>
        <v>0</v>
      </c>
      <c r="C287" s="63">
        <f>'Calcs - Motion Model'!Q293</f>
        <v>0</v>
      </c>
      <c r="D287" s="63">
        <f>'Calcs - Motion Model'!R293</f>
        <v>0</v>
      </c>
      <c r="E287" s="63">
        <f>'Calcs - Motion Model'!S293</f>
        <v>0</v>
      </c>
      <c r="F287" s="63">
        <f>'Calcs - Motion Model'!T293</f>
        <v>0</v>
      </c>
      <c r="G287" s="75">
        <f>'Calcs - Motion Model'!U293</f>
        <v>0</v>
      </c>
      <c r="P287" s="58"/>
      <c r="Q287" s="85" t="str">
        <f>IMPRODUCT(IMEXP(IMPRODUCT(IMLN(COMPLEX(0,freq)),T280)),B287)</f>
        <v>0</v>
      </c>
      <c r="R287" s="81" t="str">
        <f>IMPRODUCT(IMEXP(IMPRODUCT(IMLN(COMPLEX(0,freq)),T280)),C287)</f>
        <v>0</v>
      </c>
      <c r="S287" s="81" t="str">
        <f>IMPRODUCT(IMEXP(IMPRODUCT(IMLN(COMPLEX(0,freq)),T280)),D287)</f>
        <v>0</v>
      </c>
      <c r="T287" s="81" t="str">
        <f>IMPRODUCT(IMEXP(IMPRODUCT(IMLN(COMPLEX(0,freq)),T280)),E287)</f>
        <v>0</v>
      </c>
      <c r="U287" s="81" t="str">
        <f>IMPRODUCT(IMEXP(IMPRODUCT(IMLN(COMPLEX(0,freq)),T280)),F287)</f>
        <v>0</v>
      </c>
      <c r="V287" s="86" t="str">
        <f>IMPRODUCT(IMEXP(IMPRODUCT(IMLN(COMPLEX(0,freq)),T280)),G287)</f>
        <v>0</v>
      </c>
    </row>
    <row r="289" spans="1:22" ht="18.600000000000001" customHeight="1" x14ac:dyDescent="0.25">
      <c r="A289" s="16" t="s">
        <v>342</v>
      </c>
      <c r="B289" s="16"/>
      <c r="C289" s="16"/>
      <c r="D289" s="16"/>
      <c r="E289" s="16"/>
      <c r="F289" s="16"/>
      <c r="G289" s="16"/>
      <c r="P289" s="16" t="s">
        <v>342</v>
      </c>
      <c r="Q289" s="16"/>
      <c r="R289" s="16"/>
      <c r="S289" s="16"/>
      <c r="T289" s="16"/>
      <c r="U289" s="16"/>
      <c r="V289" s="16"/>
    </row>
    <row r="290" spans="1:22" ht="15.75" x14ac:dyDescent="0.25">
      <c r="A290" s="17" t="s">
        <v>178</v>
      </c>
      <c r="B290" s="17"/>
      <c r="C290" s="17"/>
      <c r="E290" s="34">
        <f>'Calcs - Motion Model'!S296</f>
        <v>1</v>
      </c>
      <c r="P290" s="17" t="s">
        <v>178</v>
      </c>
      <c r="Q290" s="17"/>
      <c r="R290" s="17"/>
      <c r="T290" s="34">
        <f>E290</f>
        <v>1</v>
      </c>
    </row>
    <row r="291" spans="1:22" ht="15.75" x14ac:dyDescent="0.25">
      <c r="A291" s="58"/>
      <c r="B291" s="58"/>
      <c r="C291" s="58"/>
      <c r="D291" s="58"/>
      <c r="E291" s="58"/>
      <c r="F291" s="58"/>
      <c r="G291" s="58"/>
      <c r="P291" s="58"/>
      <c r="Q291" s="58"/>
      <c r="R291" s="58"/>
      <c r="S291" s="58"/>
      <c r="T291" s="58"/>
      <c r="U291" s="58"/>
      <c r="V291" s="58"/>
    </row>
    <row r="292" spans="1:22" ht="15.75" x14ac:dyDescent="0.25">
      <c r="A292" s="58"/>
      <c r="B292" s="62">
        <f>'Calcs - Motion Model'!P298</f>
        <v>1.2306040098851723E-6</v>
      </c>
      <c r="C292" s="63">
        <f>'Calcs - Motion Model'!Q298</f>
        <v>5.7937136772840744E-8</v>
      </c>
      <c r="D292" s="63">
        <f>'Calcs - Motion Model'!R298</f>
        <v>4.414181250124813E-8</v>
      </c>
      <c r="E292" s="63">
        <f>'Calcs - Motion Model'!S298</f>
        <v>9.7124378711932103E-8</v>
      </c>
      <c r="F292" s="63">
        <f>'Calcs - Motion Model'!T298</f>
        <v>-6.0303726953569643E-7</v>
      </c>
      <c r="G292" s="64">
        <f>'Calcs - Motion Model'!U298</f>
        <v>-5.1483232497254128E-7</v>
      </c>
      <c r="P292" s="58"/>
      <c r="Q292" s="80" t="str">
        <f>IMPRODUCT(IMEXP(IMPRODUCT(IMLN(COMPLEX(0,freq)),T290)),B292)</f>
        <v>-6.83159410977364E-22+1.95666037571741E-07i</v>
      </c>
      <c r="R292" s="81" t="str">
        <f>IMPRODUCT(IMEXP(IMPRODUCT(IMLN(COMPLEX(0,freq)),T290)),C292)</f>
        <v>-3.21633116043089E-23+9.21200474688162E-09i</v>
      </c>
      <c r="S292" s="81" t="str">
        <f>IMPRODUCT(IMEXP(IMPRODUCT(IMLN(COMPLEX(0,freq)),T290)),D292)</f>
        <v>-2.45049539783636E-23+7.01854818769841E-09i</v>
      </c>
      <c r="T292" s="81" t="str">
        <f>IMPRODUCT(IMEXP(IMPRODUCT(IMLN(COMPLEX(0,freq)),T290)),E292)</f>
        <v>-5.39177776274085E-23+1.54427762151971E-08i</v>
      </c>
      <c r="U292" s="81" t="str">
        <f>IMPRODUCT(IMEXP(IMPRODUCT(IMLN(COMPLEX(0,freq)),T290)),F292)</f>
        <v>3.34771041329408E-22-9.58829258561751E-08i</v>
      </c>
      <c r="V292" s="82" t="str">
        <f>IMPRODUCT(IMEXP(IMPRODUCT(IMLN(COMPLEX(0,freq)),T290)),G292)</f>
        <v>2.85804812153315E-22-8.18583396706335E-08i</v>
      </c>
    </row>
    <row r="293" spans="1:22" ht="15.75" x14ac:dyDescent="0.25">
      <c r="A293" s="58"/>
      <c r="B293" s="66">
        <f>'Calcs - Motion Model'!P299</f>
        <v>-8.7888673250124824E-8</v>
      </c>
      <c r="C293" s="63">
        <f>'Calcs - Motion Model'!Q299</f>
        <v>1.8274987547878184E-6</v>
      </c>
      <c r="D293" s="63">
        <f>'Calcs - Motion Model'!R299</f>
        <v>-5.5422531800299547E-6</v>
      </c>
      <c r="E293" s="63">
        <f>'Calcs - Motion Model'!S299</f>
        <v>3.1554507267099355E-6</v>
      </c>
      <c r="F293" s="63">
        <f>'Calcs - Motion Model'!T299</f>
        <v>1.0280700121817274E-8</v>
      </c>
      <c r="G293" s="67">
        <f>'Calcs - Motion Model'!U299</f>
        <v>-7.8033333599600606E-8</v>
      </c>
      <c r="P293" s="58"/>
      <c r="Q293" s="83" t="str">
        <f>IMPRODUCT(IMEXP(IMPRODUCT(IMLN(COMPLEX(0,freq)),T290)),B293)</f>
        <v>4.87906538308288E-23-1.39742990467698E-08i</v>
      </c>
      <c r="R293" s="81" t="str">
        <f>IMPRODUCT(IMEXP(IMPRODUCT(IMLN(COMPLEX(0,freq)),T290)),C293)</f>
        <v>-1.01452048169354E-21+2.90572302011261E-07i</v>
      </c>
      <c r="S293" s="81" t="str">
        <f>IMPRODUCT(IMEXP(IMPRODUCT(IMLN(COMPLEX(0,freq)),T290)),D293)</f>
        <v>3.076734991551E-21-8.81218255624757E-07i</v>
      </c>
      <c r="T293" s="81" t="str">
        <f>IMPRODUCT(IMEXP(IMPRODUCT(IMLN(COMPLEX(0,freq)),T290)),E293)</f>
        <v>-1.75172179069074E-21+5.01716665546877E-07i</v>
      </c>
      <c r="U293" s="81" t="str">
        <f>IMPRODUCT(IMEXP(IMPRODUCT(IMLN(COMPLEX(0,freq)),T290)),F293)</f>
        <v>-5.70724374635424E-24+1.63463131936894E-09i</v>
      </c>
      <c r="V293" s="84" t="str">
        <f>IMPRODUCT(IMEXP(IMPRODUCT(IMLN(COMPLEX(0,freq)),T290)),G293)</f>
        <v>4.33195453535679E-23-1.24073000423364E-08i</v>
      </c>
    </row>
    <row r="294" spans="1:22" ht="15.75" x14ac:dyDescent="0.25">
      <c r="A294" s="58"/>
      <c r="B294" s="66">
        <f>'Calcs - Motion Model'!P300</f>
        <v>3.8841651143285073E-5</v>
      </c>
      <c r="C294" s="63">
        <f>'Calcs - Motion Model'!Q300</f>
        <v>2.3090327988017972E-3</v>
      </c>
      <c r="D294" s="63">
        <f>'Calcs - Motion Model'!R300</f>
        <v>2.1661358602096857E-2</v>
      </c>
      <c r="E294" s="63">
        <f>'Calcs - Motion Model'!S300</f>
        <v>3.5016798362456315E-3</v>
      </c>
      <c r="F294" s="63">
        <f>'Calcs - Motion Model'!T300</f>
        <v>-1.8357640579131301E-5</v>
      </c>
      <c r="G294" s="67">
        <f>'Calcs - Motion Model'!U300</f>
        <v>5.2735114867698451E-5</v>
      </c>
      <c r="P294" s="58"/>
      <c r="Q294" s="83" t="str">
        <f>IMPRODUCT(IMEXP(IMPRODUCT(IMLN(COMPLEX(0,freq)),T290)),B294)</f>
        <v>-2.15626142148772E-20+6.17582253178229E-06i</v>
      </c>
      <c r="R294" s="81" t="str">
        <f>IMPRODUCT(IMEXP(IMPRODUCT(IMLN(COMPLEX(0,freq)),T290)),C294)</f>
        <v>-1.28184003471924E-18+0.000367136215009483i</v>
      </c>
      <c r="S294" s="81" t="str">
        <f>IMPRODUCT(IMEXP(IMPRODUCT(IMLN(COMPLEX(0,freq)),T290)),D294)</f>
        <v>-1.20251200749449E-17+0.00344415601773338i</v>
      </c>
      <c r="T294" s="81" t="str">
        <f>IMPRODUCT(IMEXP(IMPRODUCT(IMLN(COMPLEX(0,freq)),T290)),E294)</f>
        <v>-1.9439279533829E-18+0.000556767093963052i</v>
      </c>
      <c r="U294" s="81" t="str">
        <f>IMPRODUCT(IMEXP(IMPRODUCT(IMLN(COMPLEX(0,freq)),T290)),F294)</f>
        <v>1.01910889483805E-20-2.91886485208186E-06i</v>
      </c>
      <c r="V294" s="84" t="str">
        <f>IMPRODUCT(IMEXP(IMPRODUCT(IMLN(COMPLEX(0,freq)),T290)),G294)</f>
        <v>-2.92754531282586E-20+0.000008384883263964i</v>
      </c>
    </row>
    <row r="295" spans="1:22" ht="15.75" x14ac:dyDescent="0.25">
      <c r="A295" s="58"/>
      <c r="B295" s="66">
        <f>'Calcs - Motion Model'!P301</f>
        <v>-1.8911848385421866E-7</v>
      </c>
      <c r="C295" s="63">
        <f>'Calcs - Motion Model'!Q301</f>
        <v>1.828408889266101E-6</v>
      </c>
      <c r="D295" s="63">
        <f>'Calcs - Motion Model'!R301</f>
        <v>-2.0629736523215181E-5</v>
      </c>
      <c r="E295" s="63">
        <f>'Calcs - Motion Model'!S301</f>
        <v>3.3607333679480779E-6</v>
      </c>
      <c r="F295" s="63">
        <f>'Calcs - Motion Model'!T301</f>
        <v>2.897084001997005E-8</v>
      </c>
      <c r="G295" s="67">
        <f>'Calcs - Motion Model'!U301</f>
        <v>-1.0051677148277584E-7</v>
      </c>
      <c r="P295" s="58"/>
      <c r="Q295" s="83" t="str">
        <f>IMPRODUCT(IMEXP(IMPRODUCT(IMLN(COMPLEX(0,freq)),T290)),B295)</f>
        <v>1.04987527260565E-22-3.00698389328206E-08i</v>
      </c>
      <c r="R295" s="81" t="str">
        <f>IMPRODUCT(IMEXP(IMPRODUCT(IMLN(COMPLEX(0,freq)),T290)),C295)</f>
        <v>-1.01502573515371E-21+2.90717013393308E-07i</v>
      </c>
      <c r="S295" s="81" t="str">
        <f>IMPRODUCT(IMEXP(IMPRODUCT(IMLN(COMPLEX(0,freq)),T290)),D295)</f>
        <v>1.14524238005148E-20-3.28012810719119E-06i</v>
      </c>
      <c r="T295" s="81" t="str">
        <f>IMPRODUCT(IMEXP(IMPRODUCT(IMLN(COMPLEX(0,freq)),T290)),E295)</f>
        <v>-1.86568271325039E-21+5.34356605503741E-07i</v>
      </c>
      <c r="U295" s="81" t="str">
        <f>IMPRODUCT(IMEXP(IMPRODUCT(IMLN(COMPLEX(0,freq)),T290)),F295)</f>
        <v>-1.60829168803122E-23+4.60636356317521E-09i</v>
      </c>
      <c r="V295" s="84" t="str">
        <f>IMPRODUCT(IMEXP(IMPRODUCT(IMLN(COMPLEX(0,freq)),T290)),G295)</f>
        <v>5.58010357904871E-23-1.59821666657613E-08i</v>
      </c>
    </row>
    <row r="296" spans="1:22" ht="15.75" x14ac:dyDescent="0.25">
      <c r="A296" s="58"/>
      <c r="B296" s="66">
        <f>'Calcs - Motion Model'!P302</f>
        <v>-6.1203984597703455E-7</v>
      </c>
      <c r="C296" s="63">
        <f>'Calcs - Motion Model'!Q302</f>
        <v>1.4476276724912633E-8</v>
      </c>
      <c r="D296" s="63">
        <f>'Calcs - Motion Model'!R302</f>
        <v>3.8190357343984027E-7</v>
      </c>
      <c r="E296" s="63">
        <f>'Calcs - Motion Model'!S302</f>
        <v>1.8423262146779831E-8</v>
      </c>
      <c r="F296" s="63">
        <f>'Calcs - Motion Model'!T302</f>
        <v>2.9967353019470797E-7</v>
      </c>
      <c r="G296" s="67">
        <f>'Calcs - Motion Model'!U302</f>
        <v>2.5562213901148279E-7</v>
      </c>
      <c r="P296" s="58"/>
      <c r="Q296" s="83" t="str">
        <f>IMPRODUCT(IMEXP(IMPRODUCT(IMLN(COMPLEX(0,freq)),T290)),B296)</f>
        <v>3.39768745521447E-22-9.73143355103479E-08i</v>
      </c>
      <c r="R296" s="81" t="str">
        <f>IMPRODUCT(IMEXP(IMPRODUCT(IMLN(COMPLEX(0,freq)),T290)),C296)</f>
        <v>-8.03638262275729E-24+2.30172799926109E-09i</v>
      </c>
      <c r="S296" s="81" t="str">
        <f>IMPRODUCT(IMEXP(IMPRODUCT(IMLN(COMPLEX(0,freq)),T290)),D296)</f>
        <v>-2.12010539690714E-22+6.07226681769342E-08i</v>
      </c>
      <c r="T296" s="81" t="str">
        <f>IMPRODUCT(IMEXP(IMPRODUCT(IMLN(COMPLEX(0,freq)),T290)),E296)</f>
        <v>-1.02275182068114E-23+2.92929868133797E-09i</v>
      </c>
      <c r="U296" s="81" t="str">
        <f>IMPRODUCT(IMEXP(IMPRODUCT(IMLN(COMPLEX(0,freq)),T290)),F296)</f>
        <v>-1.66361226461814E-22+4.76480913009583E-08i</v>
      </c>
      <c r="V296" s="84" t="str">
        <f>IMPRODUCT(IMEXP(IMPRODUCT(IMLN(COMPLEX(0,freq)),T290)),G296)</f>
        <v>-1.41906469113613E-22+4.06439201028255E-08i</v>
      </c>
    </row>
    <row r="297" spans="1:22" ht="15.75" x14ac:dyDescent="0.25">
      <c r="A297" s="58"/>
      <c r="B297" s="74">
        <f>'Calcs - Motion Model'!P303</f>
        <v>4.8950500561158268E-8</v>
      </c>
      <c r="C297" s="63">
        <f>'Calcs - Motion Model'!Q303</f>
        <v>-1.1261277659910135E-7</v>
      </c>
      <c r="D297" s="63">
        <f>'Calcs - Motion Model'!R303</f>
        <v>-6.9141338512231653E-8</v>
      </c>
      <c r="E297" s="63">
        <f>'Calcs - Motion Model'!S303</f>
        <v>1.1597447193210186E-7</v>
      </c>
      <c r="F297" s="63">
        <f>'Calcs - Motion Model'!T303</f>
        <v>-3.4011712952571149E-8</v>
      </c>
      <c r="G297" s="75">
        <f>'Calcs - Motion Model'!U303</f>
        <v>8.8047704443335007E-10</v>
      </c>
      <c r="P297" s="58"/>
      <c r="Q297" s="85" t="str">
        <f>IMPRODUCT(IMEXP(IMPRODUCT(IMLN(COMPLEX(0,freq)),T290)),B297)</f>
        <v>-2.71744564959839E-23+7.78312958922412E-09i</v>
      </c>
      <c r="R297" s="81" t="str">
        <f>IMPRODUCT(IMEXP(IMPRODUCT(IMLN(COMPLEX(0,freq)),T290)),C297)</f>
        <v>6.25160307556174E-23-1.7905431479257E-08i</v>
      </c>
      <c r="S297" s="81" t="str">
        <f>IMPRODUCT(IMEXP(IMPRODUCT(IMLN(COMPLEX(0,freq)),T290)),D297)</f>
        <v>3.83832294651877E-23-1.09934728234448E-08i</v>
      </c>
      <c r="T297" s="81" t="str">
        <f>IMPRODUCT(IMEXP(IMPRODUCT(IMLN(COMPLEX(0,freq)),T290)),E297)</f>
        <v>-6.4382247495633E-23+1.84399410372041E-08i</v>
      </c>
      <c r="U297" s="81" t="str">
        <f>IMPRODUCT(IMEXP(IMPRODUCT(IMLN(COMPLEX(0,freq)),T290)),F297)</f>
        <v>1.88813148668171E-23-5.40786235945878E-09i</v>
      </c>
      <c r="V297" s="86" t="str">
        <f>IMPRODUCT(IMEXP(IMPRODUCT(IMLN(COMPLEX(0,freq)),T290)),G297)</f>
        <v>-4.8878938653085E-25+1.39995850064902E-10i</v>
      </c>
    </row>
    <row r="299" spans="1:22" ht="18.600000000000001" customHeight="1" x14ac:dyDescent="0.25">
      <c r="A299" s="16" t="s">
        <v>342</v>
      </c>
      <c r="B299" s="16"/>
      <c r="C299" s="16"/>
      <c r="D299" s="16"/>
      <c r="E299" s="16"/>
      <c r="F299" s="16"/>
      <c r="G299" s="16"/>
      <c r="P299" s="16" t="s">
        <v>342</v>
      </c>
      <c r="Q299" s="16"/>
      <c r="R299" s="16"/>
      <c r="S299" s="16"/>
      <c r="T299" s="16"/>
      <c r="U299" s="16"/>
      <c r="V299" s="16"/>
    </row>
    <row r="300" spans="1:22" ht="15.75" x14ac:dyDescent="0.25">
      <c r="A300" s="17" t="s">
        <v>178</v>
      </c>
      <c r="B300" s="17"/>
      <c r="C300" s="17"/>
      <c r="E300" s="34">
        <f>'Calcs - Motion Model'!S306</f>
        <v>2</v>
      </c>
      <c r="P300" s="17" t="s">
        <v>178</v>
      </c>
      <c r="Q300" s="17"/>
      <c r="R300" s="17"/>
      <c r="T300" s="34">
        <f>E300</f>
        <v>2</v>
      </c>
    </row>
    <row r="301" spans="1:22" ht="15.75" x14ac:dyDescent="0.25">
      <c r="A301" s="58"/>
      <c r="B301" s="58"/>
      <c r="C301" s="58"/>
      <c r="D301" s="58"/>
      <c r="E301" s="58"/>
      <c r="F301" s="58"/>
      <c r="G301" s="58"/>
      <c r="P301" s="58"/>
      <c r="Q301" s="58"/>
      <c r="R301" s="58"/>
      <c r="S301" s="58"/>
      <c r="T301" s="58"/>
      <c r="U301" s="58"/>
      <c r="V301" s="58"/>
    </row>
    <row r="302" spans="1:22" ht="15.75" x14ac:dyDescent="0.25">
      <c r="A302" s="58"/>
      <c r="B302" s="62">
        <f>'Calcs - Motion Model'!P308</f>
        <v>913.2676984523215</v>
      </c>
      <c r="C302" s="63">
        <f>'Calcs - Motion Model'!Q308</f>
        <v>-4.3505115926110831E-2</v>
      </c>
      <c r="D302" s="63">
        <f>'Calcs - Motion Model'!R308</f>
        <v>-8.8050032551173232E-2</v>
      </c>
      <c r="E302" s="63">
        <f>'Calcs - Motion Model'!S308</f>
        <v>-5.7139989715426859E-2</v>
      </c>
      <c r="F302" s="63">
        <f>'Calcs - Motion Model'!T308</f>
        <v>-455.55384922616076</v>
      </c>
      <c r="G302" s="64">
        <f>'Calcs - Motion Model'!U308</f>
        <v>-76.634492860708946</v>
      </c>
      <c r="P302" s="58"/>
      <c r="Q302" s="80" t="str">
        <f>IMPRODUCT(IMEXP(IMPRODUCT(IMLN(COMPLEX(0,freq)),T300)),B302)</f>
        <v>-23.088320684573-1.61223723391916E-13i</v>
      </c>
      <c r="R302" s="81" t="str">
        <f>IMPRODUCT(IMEXP(IMPRODUCT(IMLN(COMPLEX(0,freq)),T300)),C302)</f>
        <v>0.001099852835728+7.68017612808486E-18i</v>
      </c>
      <c r="S302" s="81" t="str">
        <f>IMPRODUCT(IMEXP(IMPRODUCT(IMLN(COMPLEX(0,freq)),T300)),D302)</f>
        <v>0.00222599287292619+1.55439134842243E-17i</v>
      </c>
      <c r="T302" s="81" t="str">
        <f>IMPRODUCT(IMEXP(IMPRODUCT(IMLN(COMPLEX(0,freq)),T300)),E302)</f>
        <v>0.0014445560799957+1.00872087254467E-17i</v>
      </c>
      <c r="U302" s="81" t="str">
        <f>IMPRODUCT(IMEXP(IMPRODUCT(IMLN(COMPLEX(0,freq)),T300)),F302)</f>
        <v>11.5168568622865+8.04212038838418E-14i</v>
      </c>
      <c r="V302" s="82" t="str">
        <f>IMPRODUCT(IMEXP(IMPRODUCT(IMLN(COMPLEX(0,freq)),T300)),G302)</f>
        <v>1.93739661401157+1.35286710569012E-14i</v>
      </c>
    </row>
    <row r="303" spans="1:22" ht="15.75" x14ac:dyDescent="0.25">
      <c r="A303" s="58"/>
      <c r="B303" s="66">
        <f>'Calcs - Motion Model'!P309</f>
        <v>-4.4938582526210684E-2</v>
      </c>
      <c r="C303" s="63">
        <f>'Calcs - Motion Model'!Q309</f>
        <v>1632.9276984523217</v>
      </c>
      <c r="D303" s="63">
        <f>'Calcs - Motion Model'!R309</f>
        <v>40.903276984523217</v>
      </c>
      <c r="E303" s="63">
        <f>'Calcs - Motion Model'!S309</f>
        <v>2544.0553969046432</v>
      </c>
      <c r="F303" s="63">
        <f>'Calcs - Motion Model'!T309</f>
        <v>2.6493431752371441E-2</v>
      </c>
      <c r="G303" s="67">
        <f>'Calcs - Motion Model'!U309</f>
        <v>-0.36060309535696455</v>
      </c>
      <c r="P303" s="58"/>
      <c r="Q303" s="83" t="str">
        <f>IMPRODUCT(IMEXP(IMPRODUCT(IMLN(COMPLEX(0,freq)),T300)),B303)</f>
        <v>0.00113609230484512+7.93323317041506E-18i</v>
      </c>
      <c r="R303" s="81" t="str">
        <f>IMPRODUCT(IMEXP(IMPRODUCT(IMLN(COMPLEX(0,freq)),T300)),C303)</f>
        <v>-41.2820451445728-2.88268909565533E-13i</v>
      </c>
      <c r="S303" s="81" t="str">
        <f>IMPRODUCT(IMEXP(IMPRODUCT(IMLN(COMPLEX(0,freq)),T300)),D303)</f>
        <v>-1.03407574544572-7.22086046134256E-15i</v>
      </c>
      <c r="T303" s="81" t="str">
        <f>IMPRODUCT(IMEXP(IMPRODUCT(IMLN(COMPLEX(0,freq)),T300)),E303)</f>
        <v>-64.3162644891458-4.49114848033441E-13i</v>
      </c>
      <c r="U303" s="81" t="str">
        <f>IMPRODUCT(IMEXP(IMPRODUCT(IMLN(COMPLEX(0,freq)),T300)),F303)</f>
        <v>-0.000669780448131697-4.67701827162556E-18i</v>
      </c>
      <c r="V303" s="84" t="str">
        <f>IMPRODUCT(IMEXP(IMPRODUCT(IMLN(COMPLEX(0,freq)),T300)),G303)</f>
        <v>0.00911640685371935+6.36590714843235E-17i</v>
      </c>
    </row>
    <row r="304" spans="1:22" ht="15.75" x14ac:dyDescent="0.25">
      <c r="A304" s="58"/>
      <c r="B304" s="66">
        <f>'Calcs - Motion Model'!P310</f>
        <v>-8.1833961757363946E-2</v>
      </c>
      <c r="C304" s="63">
        <f>'Calcs - Motion Model'!Q310</f>
        <v>41.63115476784823</v>
      </c>
      <c r="D304" s="63">
        <f>'Calcs - Motion Model'!R310</f>
        <v>698.50600798801804</v>
      </c>
      <c r="E304" s="63">
        <f>'Calcs - Motion Model'!S310</f>
        <v>78.285093659510721</v>
      </c>
      <c r="F304" s="63">
        <f>'Calcs - Motion Model'!T310</f>
        <v>7.3222222166749881E-2</v>
      </c>
      <c r="G304" s="67">
        <f>'Calcs - Motion Model'!U310</f>
        <v>2.5220346080878683E-2</v>
      </c>
      <c r="P304" s="58"/>
      <c r="Q304" s="83" t="str">
        <f>IMPRODUCT(IMEXP(IMPRODUCT(IMLN(COMPLEX(0,freq)),T300)),B304)</f>
        <v>0.0020688443871879+1.44465593569032E-17i</v>
      </c>
      <c r="R304" s="81" t="str">
        <f>IMPRODUCT(IMEXP(IMPRODUCT(IMLN(COMPLEX(0,freq)),T300)),C304)</f>
        <v>-1.05247722368596-7.34935637398765E-15i</v>
      </c>
      <c r="S304" s="81" t="str">
        <f>IMPRODUCT(IMEXP(IMPRODUCT(IMLN(COMPLEX(0,freq)),T300)),D304)</f>
        <v>-17.6589303879449-1.23310765956463E-13i</v>
      </c>
      <c r="T304" s="81" t="str">
        <f>IMPRODUCT(IMEXP(IMPRODUCT(IMLN(COMPLEX(0,freq)),T300)),E304)</f>
        <v>-1.97912545280607-1.38200598874352E-14i</v>
      </c>
      <c r="U304" s="81" t="str">
        <f>IMPRODUCT(IMEXP(IMPRODUCT(IMLN(COMPLEX(0,freq)),T300)),F304)</f>
        <v>-0.00185113099859759-1.2926285811662E-17i</v>
      </c>
      <c r="V304" s="84" t="str">
        <f>IMPRODUCT(IMEXP(IMPRODUCT(IMLN(COMPLEX(0,freq)),T300)),G304)</f>
        <v>-0.000637595569270689-4.45227407832628E-18i</v>
      </c>
    </row>
    <row r="305" spans="1:25" ht="15.75" x14ac:dyDescent="0.25">
      <c r="A305" s="58"/>
      <c r="B305" s="66">
        <f>'Calcs - Motion Model'!P311</f>
        <v>-6.4146727009485774E-2</v>
      </c>
      <c r="C305" s="63">
        <f>'Calcs - Motion Model'!Q311</f>
        <v>2543.755396904643</v>
      </c>
      <c r="D305" s="63">
        <f>'Calcs - Motion Model'!R311</f>
        <v>77.260276984523216</v>
      </c>
      <c r="E305" s="63">
        <f>'Calcs - Motion Model'!S311</f>
        <v>4862.755396904643</v>
      </c>
      <c r="F305" s="63">
        <f>'Calcs - Motion Model'!T311</f>
        <v>2.1346751572641039E-2</v>
      </c>
      <c r="G305" s="67">
        <f>'Calcs - Motion Model'!U311</f>
        <v>-0.56145539690464308</v>
      </c>
      <c r="P305" s="58"/>
      <c r="Q305" s="83" t="str">
        <f>IMPRODUCT(IMEXP(IMPRODUCT(IMLN(COMPLEX(0,freq)),T300)),B305)</f>
        <v>0.0016216934055268+1.13241431722596E-17i</v>
      </c>
      <c r="R305" s="81" t="str">
        <f>IMPRODUCT(IMEXP(IMPRODUCT(IMLN(COMPLEX(0,freq)),T300)),C305)</f>
        <v>-64.3086801891458-4.49061887530075E-13i</v>
      </c>
      <c r="S305" s="81" t="str">
        <f>IMPRODUCT(IMEXP(IMPRODUCT(IMLN(COMPLEX(0,freq)),T300)),D305)</f>
        <v>-1.95321706244572-1.36391438642192E-14i</v>
      </c>
      <c r="T305" s="81" t="str">
        <f>IMPRODUCT(IMEXP(IMPRODUCT(IMLN(COMPLEX(0,freq)),T300)),E305)</f>
        <v>-122.935319189145-8.58446578546136E-13i</v>
      </c>
      <c r="U305" s="81" t="str">
        <f>IMPRODUCT(IMEXP(IMPRODUCT(IMLN(COMPLEX(0,freq)),T300)),F305)</f>
        <v>-0.000539667226507934-3.76844902835803E-18i</v>
      </c>
      <c r="V305" s="84" t="str">
        <f>IMPRODUCT(IMEXP(IMPRODUCT(IMLN(COMPLEX(0,freq)),T300)),G305)</f>
        <v>0.0141941538891462+9.91165347913356E-17i</v>
      </c>
    </row>
    <row r="306" spans="1:25" ht="15.75" x14ac:dyDescent="0.25">
      <c r="A306" s="58"/>
      <c r="B306" s="66">
        <f>'Calcs - Motion Model'!P312</f>
        <v>-455.51384922616074</v>
      </c>
      <c r="C306" s="63">
        <f>'Calcs - Motion Model'!Q312</f>
        <v>2.1828392910634049E-2</v>
      </c>
      <c r="D306" s="63">
        <f>'Calcs - Motion Model'!R312</f>
        <v>7.8581028557164243E-2</v>
      </c>
      <c r="E306" s="63">
        <f>'Calcs - Motion Model'!S312</f>
        <v>1.2119126210683973E-2</v>
      </c>
      <c r="F306" s="63">
        <f>'Calcs - Motion Model'!T312</f>
        <v>227.26830953569646</v>
      </c>
      <c r="G306" s="67">
        <f>'Calcs - Motion Model'!U312</f>
        <v>38.981384922616073</v>
      </c>
      <c r="P306" s="58"/>
      <c r="Q306" s="83" t="str">
        <f>IMPRODUCT(IMEXP(IMPRODUCT(IMLN(COMPLEX(0,freq)),T300)),B306)</f>
        <v>11.5158456222865+8.0414142483393E-14i</v>
      </c>
      <c r="R306" s="81" t="str">
        <f>IMPRODUCT(IMEXP(IMPRODUCT(IMLN(COMPLEX(0,freq)),T300)),C306)</f>
        <v>-0.000551843601173735-3.85347558736399E-18i</v>
      </c>
      <c r="S306" s="81" t="str">
        <f>IMPRODUCT(IMEXP(IMPRODUCT(IMLN(COMPLEX(0,freq)),T300)),D306)</f>
        <v>-0.00198660698295365-1.38723027579124E-17i</v>
      </c>
      <c r="T306" s="81" t="str">
        <f>IMPRODUCT(IMEXP(IMPRODUCT(IMLN(COMPLEX(0,freq)),T300)),E306)</f>
        <v>-0.000306383629732299-2.13945008156339E-18i</v>
      </c>
      <c r="U306" s="81" t="str">
        <f>IMPRODUCT(IMEXP(IMPRODUCT(IMLN(COMPLEX(0,freq)),T300)),F306)</f>
        <v>-5.7455701333719-4.01208135735289E-14i</v>
      </c>
      <c r="V306" s="84" t="str">
        <f>IMPRODUCT(IMEXP(IMPRODUCT(IMLN(COMPLEX(0,freq)),T300)),G306)</f>
        <v>-0.985488392228649-6.88157922463274E-15i</v>
      </c>
    </row>
    <row r="307" spans="1:25" ht="15.75" x14ac:dyDescent="0.25">
      <c r="A307" s="58"/>
      <c r="B307" s="74">
        <f>'Calcs - Motion Model'!P313</f>
        <v>-75.625215876185734</v>
      </c>
      <c r="C307" s="63">
        <f>'Calcs - Motion Model'!Q313</f>
        <v>-0.36674676185721417</v>
      </c>
      <c r="D307" s="63">
        <f>'Calcs - Motion Model'!R313</f>
        <v>5.1958169046430351E-2</v>
      </c>
      <c r="E307" s="63">
        <f>'Calcs - Motion Model'!S313</f>
        <v>-0.5995559680479281</v>
      </c>
      <c r="F307" s="63">
        <f>'Calcs - Motion Model'!T313</f>
        <v>38.447107938092856</v>
      </c>
      <c r="G307" s="75">
        <f>'Calcs - Motion Model'!U313</f>
        <v>3551.7830953569642</v>
      </c>
      <c r="P307" s="58"/>
      <c r="Q307" s="85" t="str">
        <f>IMPRODUCT(IMEXP(IMPRODUCT(IMLN(COMPLEX(0,freq)),T300)),B307)</f>
        <v>1.91188108256584+1.33504983331157E-14i</v>
      </c>
      <c r="R307" s="81" t="str">
        <f>IMPRODUCT(IMEXP(IMPRODUCT(IMLN(COMPLEX(0,freq)),T300)),C307)</f>
        <v>0.00927172488651216+6.47436437188687E-17i</v>
      </c>
      <c r="S307" s="81" t="str">
        <f>IMPRODUCT(IMEXP(IMPRODUCT(IMLN(COMPLEX(0,freq)),T300)),D307)</f>
        <v>-0.0013135544716628-9.17243595551236E-18i</v>
      </c>
      <c r="T307" s="81" t="str">
        <f>IMPRODUCT(IMEXP(IMPRODUCT(IMLN(COMPLEX(0,freq)),T300)),E307)</f>
        <v>0.0151573744282196+1.05842619545553E-16i</v>
      </c>
      <c r="U307" s="81" t="str">
        <f>IMPRODUCT(IMEXP(IMPRODUCT(IMLN(COMPLEX(0,freq)),T300)),F307)</f>
        <v>-0.971981335782918-6.78726063117606E-15i</v>
      </c>
      <c r="V307" s="86" t="str">
        <f>IMPRODUCT(IMEXP(IMPRODUCT(IMLN(COMPLEX(0,freq)),T300)),G307)</f>
        <v>-89.7926284337187-6.27014068585071E-13i</v>
      </c>
    </row>
    <row r="310" spans="1:25" ht="24.2" customHeight="1" thickBot="1" x14ac:dyDescent="0.4">
      <c r="A310" s="5" t="s">
        <v>350</v>
      </c>
      <c r="B310" s="5"/>
      <c r="C310" s="5"/>
      <c r="D310" s="5"/>
      <c r="E310" s="5"/>
      <c r="F310" s="5"/>
      <c r="G310" s="5"/>
      <c r="H310" s="5"/>
      <c r="I310" s="5"/>
      <c r="J310" s="5"/>
      <c r="P310" s="5" t="s">
        <v>350</v>
      </c>
      <c r="Q310" s="5"/>
      <c r="R310" s="5"/>
      <c r="S310" s="5"/>
      <c r="T310" s="5"/>
      <c r="U310" s="5"/>
      <c r="V310" s="5"/>
      <c r="W310" s="5"/>
      <c r="X310" s="5"/>
      <c r="Y310" s="5"/>
    </row>
    <row r="311" spans="1:25" ht="58.7" customHeight="1" thickTop="1" x14ac:dyDescent="0.25">
      <c r="A311" s="138" t="s">
        <v>351</v>
      </c>
      <c r="B311" s="138"/>
      <c r="C311" s="138"/>
      <c r="D311" s="138"/>
      <c r="E311" s="138"/>
      <c r="F311" s="138"/>
      <c r="G311" s="138"/>
      <c r="H311" s="138"/>
      <c r="I311" s="138"/>
      <c r="J311" s="138"/>
      <c r="P311" s="6" t="s">
        <v>359</v>
      </c>
      <c r="Q311" s="6"/>
      <c r="R311" s="6"/>
      <c r="S311" s="6"/>
      <c r="T311" s="6"/>
      <c r="U311" s="6"/>
      <c r="V311" s="6"/>
      <c r="W311" s="6"/>
      <c r="X311" s="6"/>
      <c r="Y311" s="6"/>
    </row>
    <row r="312" spans="1:25" ht="18.600000000000001" customHeight="1" x14ac:dyDescent="0.25">
      <c r="A312" s="16" t="s">
        <v>342</v>
      </c>
      <c r="B312" s="16"/>
      <c r="C312" s="16"/>
      <c r="D312" s="16"/>
      <c r="E312" s="16"/>
      <c r="F312" s="16"/>
      <c r="G312" s="16"/>
      <c r="P312" s="16" t="s">
        <v>342</v>
      </c>
      <c r="Q312" s="16"/>
      <c r="R312" s="16"/>
      <c r="S312" s="16"/>
      <c r="T312" s="16"/>
      <c r="U312" s="16"/>
      <c r="V312" s="16"/>
    </row>
    <row r="313" spans="1:25" ht="15.75" x14ac:dyDescent="0.25">
      <c r="A313" s="17" t="s">
        <v>178</v>
      </c>
      <c r="B313" s="17"/>
      <c r="C313" s="17"/>
      <c r="E313" s="34">
        <f>'Calcs - Motion Model'!S319</f>
        <v>0</v>
      </c>
      <c r="P313" s="17" t="s">
        <v>178</v>
      </c>
      <c r="Q313" s="17"/>
      <c r="R313" s="17"/>
      <c r="T313" s="34">
        <f>E313</f>
        <v>0</v>
      </c>
    </row>
    <row r="314" spans="1:25" ht="15.75" x14ac:dyDescent="0.25">
      <c r="A314" s="58"/>
      <c r="B314" s="58"/>
      <c r="C314" s="58"/>
      <c r="D314" s="58"/>
      <c r="E314" s="58"/>
      <c r="F314" s="58"/>
      <c r="G314" s="58"/>
      <c r="P314" s="58"/>
      <c r="Q314" s="58"/>
      <c r="R314" s="58"/>
      <c r="S314" s="58"/>
      <c r="T314" s="58"/>
      <c r="U314" s="58"/>
      <c r="V314" s="58"/>
    </row>
    <row r="315" spans="1:25" ht="15.75" x14ac:dyDescent="0.25">
      <c r="A315" s="58"/>
      <c r="B315" s="62">
        <f>'Calcs - Motion Model'!P321</f>
        <v>0</v>
      </c>
      <c r="C315" s="63">
        <f>'Calcs - Motion Model'!Q321</f>
        <v>0</v>
      </c>
      <c r="D315" s="63">
        <f>'Calcs - Motion Model'!R321</f>
        <v>0</v>
      </c>
      <c r="E315" s="63">
        <f>'Calcs - Motion Model'!S321</f>
        <v>0</v>
      </c>
      <c r="F315" s="63">
        <f>'Calcs - Motion Model'!T321</f>
        <v>0</v>
      </c>
      <c r="G315" s="64">
        <f>'Calcs - Motion Model'!U321</f>
        <v>0</v>
      </c>
      <c r="P315" s="58"/>
      <c r="Q315" s="80" t="str">
        <f>IMPRODUCT(IMEXP(IMPRODUCT(IMLN(COMPLEX(0,freq)),T313)),B315)</f>
        <v>0</v>
      </c>
      <c r="R315" s="81" t="str">
        <f>IMPRODUCT(IMEXP(IMPRODUCT(IMLN(COMPLEX(0,freq)),T313)),C315)</f>
        <v>0</v>
      </c>
      <c r="S315" s="81" t="str">
        <f>IMPRODUCT(IMEXP(IMPRODUCT(IMLN(COMPLEX(0,freq)),T313)),D315)</f>
        <v>0</v>
      </c>
      <c r="T315" s="81" t="str">
        <f>IMPRODUCT(IMEXP(IMPRODUCT(IMLN(COMPLEX(0,freq)),T313)),E315)</f>
        <v>0</v>
      </c>
      <c r="U315" s="81" t="str">
        <f>IMPRODUCT(IMEXP(IMPRODUCT(IMLN(COMPLEX(0,freq)),T313)),F315)</f>
        <v>0</v>
      </c>
      <c r="V315" s="82" t="str">
        <f>IMPRODUCT(IMEXP(IMPRODUCT(IMLN(COMPLEX(0,freq)),T313)),G315)</f>
        <v>0</v>
      </c>
    </row>
    <row r="316" spans="1:25" ht="15.75" x14ac:dyDescent="0.25">
      <c r="A316" s="58"/>
      <c r="B316" s="66">
        <f>'Calcs - Motion Model'!P322</f>
        <v>0</v>
      </c>
      <c r="C316" s="63">
        <f>'Calcs - Motion Model'!Q322</f>
        <v>0</v>
      </c>
      <c r="D316" s="63">
        <f>'Calcs - Motion Model'!R322</f>
        <v>0</v>
      </c>
      <c r="E316" s="63">
        <f>'Calcs - Motion Model'!S322</f>
        <v>0</v>
      </c>
      <c r="F316" s="63">
        <f>'Calcs - Motion Model'!T322</f>
        <v>0</v>
      </c>
      <c r="G316" s="67">
        <f>'Calcs - Motion Model'!U322</f>
        <v>0</v>
      </c>
      <c r="P316" s="58"/>
      <c r="Q316" s="83" t="str">
        <f>IMPRODUCT(IMEXP(IMPRODUCT(IMLN(COMPLEX(0,freq)),T313)),B316)</f>
        <v>0</v>
      </c>
      <c r="R316" s="81" t="str">
        <f>IMPRODUCT(IMEXP(IMPRODUCT(IMLN(COMPLEX(0,freq)),T313)),C316)</f>
        <v>0</v>
      </c>
      <c r="S316" s="81" t="str">
        <f>IMPRODUCT(IMEXP(IMPRODUCT(IMLN(COMPLEX(0,freq)),T313)),D316)</f>
        <v>0</v>
      </c>
      <c r="T316" s="81" t="str">
        <f>IMPRODUCT(IMEXP(IMPRODUCT(IMLN(COMPLEX(0,freq)),T313)),E316)</f>
        <v>0</v>
      </c>
      <c r="U316" s="81" t="str">
        <f>IMPRODUCT(IMEXP(IMPRODUCT(IMLN(COMPLEX(0,freq)),T313)),F316)</f>
        <v>0</v>
      </c>
      <c r="V316" s="84" t="str">
        <f>IMPRODUCT(IMEXP(IMPRODUCT(IMLN(COMPLEX(0,freq)),T313)),G316)</f>
        <v>0</v>
      </c>
    </row>
    <row r="317" spans="1:25" ht="15.75" x14ac:dyDescent="0.25">
      <c r="A317" s="58"/>
      <c r="B317" s="66">
        <f>'Calcs - Motion Model'!P323</f>
        <v>0</v>
      </c>
      <c r="C317" s="63">
        <f>'Calcs - Motion Model'!Q323</f>
        <v>0</v>
      </c>
      <c r="D317" s="63">
        <f>'Calcs - Motion Model'!R323</f>
        <v>0</v>
      </c>
      <c r="E317" s="63">
        <f>'Calcs - Motion Model'!S323</f>
        <v>0</v>
      </c>
      <c r="F317" s="63">
        <f>'Calcs - Motion Model'!T323</f>
        <v>0</v>
      </c>
      <c r="G317" s="67">
        <f>'Calcs - Motion Model'!U323</f>
        <v>0</v>
      </c>
      <c r="P317" s="58"/>
      <c r="Q317" s="83" t="str">
        <f>IMPRODUCT(IMEXP(IMPRODUCT(IMLN(COMPLEX(0,freq)),T313)),B317)</f>
        <v>0</v>
      </c>
      <c r="R317" s="81" t="str">
        <f>IMPRODUCT(IMEXP(IMPRODUCT(IMLN(COMPLEX(0,freq)),T313)),C317)</f>
        <v>0</v>
      </c>
      <c r="S317" s="81" t="str">
        <f>IMPRODUCT(IMEXP(IMPRODUCT(IMLN(COMPLEX(0,freq)),T313)),D317)</f>
        <v>0</v>
      </c>
      <c r="T317" s="81" t="str">
        <f>IMPRODUCT(IMEXP(IMPRODUCT(IMLN(COMPLEX(0,freq)),T313)),E317)</f>
        <v>0</v>
      </c>
      <c r="U317" s="81" t="str">
        <f>IMPRODUCT(IMEXP(IMPRODUCT(IMLN(COMPLEX(0,freq)),T313)),F317)</f>
        <v>0</v>
      </c>
      <c r="V317" s="84" t="str">
        <f>IMPRODUCT(IMEXP(IMPRODUCT(IMLN(COMPLEX(0,freq)),T313)),G317)</f>
        <v>0</v>
      </c>
    </row>
    <row r="318" spans="1:25" ht="15.75" x14ac:dyDescent="0.25">
      <c r="A318" s="58"/>
      <c r="B318" s="66">
        <f>'Calcs - Motion Model'!P324</f>
        <v>0</v>
      </c>
      <c r="C318" s="63">
        <f>'Calcs - Motion Model'!Q324</f>
        <v>0</v>
      </c>
      <c r="D318" s="63">
        <f>'Calcs - Motion Model'!R324</f>
        <v>0</v>
      </c>
      <c r="E318" s="63">
        <f>'Calcs - Motion Model'!S324</f>
        <v>0</v>
      </c>
      <c r="F318" s="63">
        <f>'Calcs - Motion Model'!T324</f>
        <v>0</v>
      </c>
      <c r="G318" s="67">
        <f>'Calcs - Motion Model'!U324</f>
        <v>0</v>
      </c>
      <c r="P318" s="58"/>
      <c r="Q318" s="83" t="str">
        <f>IMPRODUCT(IMEXP(IMPRODUCT(IMLN(COMPLEX(0,freq)),T313)),B318)</f>
        <v>0</v>
      </c>
      <c r="R318" s="81" t="str">
        <f>IMPRODUCT(IMEXP(IMPRODUCT(IMLN(COMPLEX(0,freq)),T313)),C318)</f>
        <v>0</v>
      </c>
      <c r="S318" s="81" t="str">
        <f>IMPRODUCT(IMEXP(IMPRODUCT(IMLN(COMPLEX(0,freq)),T313)),D318)</f>
        <v>0</v>
      </c>
      <c r="T318" s="81" t="str">
        <f>IMPRODUCT(IMEXP(IMPRODUCT(IMLN(COMPLEX(0,freq)),T313)),E318)</f>
        <v>0</v>
      </c>
      <c r="U318" s="81" t="str">
        <f>IMPRODUCT(IMEXP(IMPRODUCT(IMLN(COMPLEX(0,freq)),T313)),F318)</f>
        <v>0</v>
      </c>
      <c r="V318" s="84" t="str">
        <f>IMPRODUCT(IMEXP(IMPRODUCT(IMLN(COMPLEX(0,freq)),T313)),G318)</f>
        <v>0</v>
      </c>
    </row>
    <row r="319" spans="1:25" ht="15.75" x14ac:dyDescent="0.25">
      <c r="A319" s="58"/>
      <c r="B319" s="66">
        <f>'Calcs - Motion Model'!P325</f>
        <v>0</v>
      </c>
      <c r="C319" s="63">
        <f>'Calcs - Motion Model'!Q325</f>
        <v>0</v>
      </c>
      <c r="D319" s="63">
        <f>'Calcs - Motion Model'!R325</f>
        <v>0</v>
      </c>
      <c r="E319" s="63">
        <f>'Calcs - Motion Model'!S325</f>
        <v>0</v>
      </c>
      <c r="F319" s="63">
        <f>'Calcs - Motion Model'!T325</f>
        <v>0</v>
      </c>
      <c r="G319" s="67">
        <f>'Calcs - Motion Model'!U325</f>
        <v>0</v>
      </c>
      <c r="P319" s="58"/>
      <c r="Q319" s="83" t="str">
        <f>IMPRODUCT(IMEXP(IMPRODUCT(IMLN(COMPLEX(0,freq)),T313)),B319)</f>
        <v>0</v>
      </c>
      <c r="R319" s="81" t="str">
        <f>IMPRODUCT(IMEXP(IMPRODUCT(IMLN(COMPLEX(0,freq)),T313)),C319)</f>
        <v>0</v>
      </c>
      <c r="S319" s="81" t="str">
        <f>IMPRODUCT(IMEXP(IMPRODUCT(IMLN(COMPLEX(0,freq)),T313)),D319)</f>
        <v>0</v>
      </c>
      <c r="T319" s="81" t="str">
        <f>IMPRODUCT(IMEXP(IMPRODUCT(IMLN(COMPLEX(0,freq)),T313)),E319)</f>
        <v>0</v>
      </c>
      <c r="U319" s="81" t="str">
        <f>IMPRODUCT(IMEXP(IMPRODUCT(IMLN(COMPLEX(0,freq)),T313)),F319)</f>
        <v>0</v>
      </c>
      <c r="V319" s="84" t="str">
        <f>IMPRODUCT(IMEXP(IMPRODUCT(IMLN(COMPLEX(0,freq)),T313)),G319)</f>
        <v>0</v>
      </c>
    </row>
    <row r="320" spans="1:25" ht="15.75" x14ac:dyDescent="0.25">
      <c r="A320" s="58"/>
      <c r="B320" s="74">
        <f>'Calcs - Motion Model'!P326</f>
        <v>0</v>
      </c>
      <c r="C320" s="63">
        <f>'Calcs - Motion Model'!Q326</f>
        <v>0</v>
      </c>
      <c r="D320" s="63">
        <f>'Calcs - Motion Model'!R326</f>
        <v>0</v>
      </c>
      <c r="E320" s="63">
        <f>'Calcs - Motion Model'!S326</f>
        <v>0</v>
      </c>
      <c r="F320" s="63">
        <f>'Calcs - Motion Model'!T326</f>
        <v>0</v>
      </c>
      <c r="G320" s="75">
        <f>'Calcs - Motion Model'!U326</f>
        <v>0</v>
      </c>
      <c r="P320" s="58"/>
      <c r="Q320" s="85" t="str">
        <f>IMPRODUCT(IMEXP(IMPRODUCT(IMLN(COMPLEX(0,freq)),T313)),B320)</f>
        <v>0</v>
      </c>
      <c r="R320" s="81" t="str">
        <f>IMPRODUCT(IMEXP(IMPRODUCT(IMLN(COMPLEX(0,freq)),T313)),C320)</f>
        <v>0</v>
      </c>
      <c r="S320" s="81" t="str">
        <f>IMPRODUCT(IMEXP(IMPRODUCT(IMLN(COMPLEX(0,freq)),T313)),D320)</f>
        <v>0</v>
      </c>
      <c r="T320" s="81" t="str">
        <f>IMPRODUCT(IMEXP(IMPRODUCT(IMLN(COMPLEX(0,freq)),T313)),E320)</f>
        <v>0</v>
      </c>
      <c r="U320" s="81" t="str">
        <f>IMPRODUCT(IMEXP(IMPRODUCT(IMLN(COMPLEX(0,freq)),T313)),F320)</f>
        <v>0</v>
      </c>
      <c r="V320" s="86" t="str">
        <f>IMPRODUCT(IMEXP(IMPRODUCT(IMLN(COMPLEX(0,freq)),T313)),G320)</f>
        <v>0</v>
      </c>
    </row>
    <row r="322" spans="1:22" ht="18.600000000000001" customHeight="1" x14ac:dyDescent="0.25">
      <c r="A322" s="16" t="s">
        <v>342</v>
      </c>
      <c r="B322" s="16"/>
      <c r="C322" s="16"/>
      <c r="D322" s="16"/>
      <c r="E322" s="16"/>
      <c r="F322" s="16"/>
      <c r="G322" s="16"/>
      <c r="P322" s="16" t="s">
        <v>342</v>
      </c>
      <c r="Q322" s="16"/>
      <c r="R322" s="16"/>
      <c r="S322" s="16"/>
      <c r="T322" s="16"/>
      <c r="U322" s="16"/>
      <c r="V322" s="16"/>
    </row>
    <row r="323" spans="1:22" ht="15.75" x14ac:dyDescent="0.25">
      <c r="A323" s="17" t="s">
        <v>178</v>
      </c>
      <c r="B323" s="17"/>
      <c r="C323" s="17"/>
      <c r="E323" s="34">
        <f>'Calcs - Motion Model'!S329</f>
        <v>1</v>
      </c>
      <c r="P323" s="17" t="s">
        <v>178</v>
      </c>
      <c r="Q323" s="17"/>
      <c r="R323" s="17"/>
      <c r="T323" s="34">
        <f>E323</f>
        <v>1</v>
      </c>
    </row>
    <row r="324" spans="1:22" ht="15.75" x14ac:dyDescent="0.25">
      <c r="A324" s="58"/>
      <c r="B324" s="58"/>
      <c r="C324" s="58"/>
      <c r="D324" s="58"/>
      <c r="E324" s="58"/>
      <c r="F324" s="58"/>
      <c r="G324" s="58"/>
      <c r="P324" s="58"/>
      <c r="Q324" s="58"/>
      <c r="R324" s="58"/>
      <c r="S324" s="58"/>
      <c r="T324" s="58"/>
      <c r="U324" s="58"/>
      <c r="V324" s="58"/>
    </row>
    <row r="325" spans="1:22" ht="15.75" x14ac:dyDescent="0.25">
      <c r="A325" s="58"/>
      <c r="B325" s="62">
        <f>'Calcs - Motion Model'!P331</f>
        <v>1.2306040098851723E-6</v>
      </c>
      <c r="C325" s="63">
        <f>'Calcs - Motion Model'!Q331</f>
        <v>-8.7888673250124824E-8</v>
      </c>
      <c r="D325" s="63">
        <f>'Calcs - Motion Model'!R331</f>
        <v>3.8841651143285073E-5</v>
      </c>
      <c r="E325" s="63">
        <f>'Calcs - Motion Model'!S331</f>
        <v>-1.8911848385421866E-7</v>
      </c>
      <c r="F325" s="63">
        <f>'Calcs - Motion Model'!T331</f>
        <v>-6.1203984597703455E-7</v>
      </c>
      <c r="G325" s="64">
        <f>'Calcs - Motion Model'!U331</f>
        <v>4.8950500561158268E-8</v>
      </c>
      <c r="P325" s="58"/>
      <c r="Q325" s="80" t="str">
        <f>IMPRODUCT(IMEXP(IMPRODUCT(IMLN(COMPLEX(0,freq)),T323)),B325)</f>
        <v>-6.83159410977364E-22+1.95666037571741E-07i</v>
      </c>
      <c r="R325" s="81" t="str">
        <f>IMPRODUCT(IMEXP(IMPRODUCT(IMLN(COMPLEX(0,freq)),T323)),C325)</f>
        <v>4.87906538308288E-23-1.39742990467698E-08i</v>
      </c>
      <c r="S325" s="81" t="str">
        <f>IMPRODUCT(IMEXP(IMPRODUCT(IMLN(COMPLEX(0,freq)),T323)),D325)</f>
        <v>-2.15626142148772E-20+6.17582253178229E-06i</v>
      </c>
      <c r="T325" s="81" t="str">
        <f>IMPRODUCT(IMEXP(IMPRODUCT(IMLN(COMPLEX(0,freq)),T323)),E325)</f>
        <v>1.04987527260565E-22-3.00698389328206E-08i</v>
      </c>
      <c r="U325" s="81" t="str">
        <f>IMPRODUCT(IMEXP(IMPRODUCT(IMLN(COMPLEX(0,freq)),T323)),F325)</f>
        <v>3.39768745521447E-22-9.73143355103479E-08i</v>
      </c>
      <c r="V325" s="82" t="str">
        <f>IMPRODUCT(IMEXP(IMPRODUCT(IMLN(COMPLEX(0,freq)),T323)),G325)</f>
        <v>-2.71744564959839E-23+7.78312958922412E-09i</v>
      </c>
    </row>
    <row r="326" spans="1:22" ht="15.75" x14ac:dyDescent="0.25">
      <c r="A326" s="58"/>
      <c r="B326" s="66">
        <f>'Calcs - Motion Model'!P332</f>
        <v>5.7937136772840744E-8</v>
      </c>
      <c r="C326" s="63">
        <f>'Calcs - Motion Model'!Q332</f>
        <v>1.8274987547878184E-6</v>
      </c>
      <c r="D326" s="63">
        <f>'Calcs - Motion Model'!R332</f>
        <v>2.3090327988017972E-3</v>
      </c>
      <c r="E326" s="63">
        <f>'Calcs - Motion Model'!S332</f>
        <v>1.828408889266101E-6</v>
      </c>
      <c r="F326" s="63">
        <f>'Calcs - Motion Model'!T332</f>
        <v>1.4476276724912633E-8</v>
      </c>
      <c r="G326" s="67">
        <f>'Calcs - Motion Model'!U332</f>
        <v>-1.1261277659910135E-7</v>
      </c>
      <c r="P326" s="58"/>
      <c r="Q326" s="83" t="str">
        <f>IMPRODUCT(IMEXP(IMPRODUCT(IMLN(COMPLEX(0,freq)),T323)),B326)</f>
        <v>-3.21633116043089E-23+9.21200474688162E-09i</v>
      </c>
      <c r="R326" s="81" t="str">
        <f>IMPRODUCT(IMEXP(IMPRODUCT(IMLN(COMPLEX(0,freq)),T323)),C326)</f>
        <v>-1.01452048169354E-21+2.90572302011261E-07i</v>
      </c>
      <c r="S326" s="81" t="str">
        <f>IMPRODUCT(IMEXP(IMPRODUCT(IMLN(COMPLEX(0,freq)),T323)),D326)</f>
        <v>-1.28184003471924E-18+0.000367136215009483i</v>
      </c>
      <c r="T326" s="81" t="str">
        <f>IMPRODUCT(IMEXP(IMPRODUCT(IMLN(COMPLEX(0,freq)),T323)),E326)</f>
        <v>-1.01502573515371E-21+2.90717013393308E-07i</v>
      </c>
      <c r="U326" s="81" t="str">
        <f>IMPRODUCT(IMEXP(IMPRODUCT(IMLN(COMPLEX(0,freq)),T323)),F326)</f>
        <v>-8.03638262275729E-24+2.30172799926109E-09i</v>
      </c>
      <c r="V326" s="84" t="str">
        <f>IMPRODUCT(IMEXP(IMPRODUCT(IMLN(COMPLEX(0,freq)),T323)),G326)</f>
        <v>6.25160307556174E-23-1.7905431479257E-08i</v>
      </c>
    </row>
    <row r="327" spans="1:22" ht="15.75" x14ac:dyDescent="0.25">
      <c r="A327" s="58"/>
      <c r="B327" s="66">
        <f>'Calcs - Motion Model'!P333</f>
        <v>4.414181250124813E-8</v>
      </c>
      <c r="C327" s="63">
        <f>'Calcs - Motion Model'!Q333</f>
        <v>-5.5422531800299547E-6</v>
      </c>
      <c r="D327" s="63">
        <f>'Calcs - Motion Model'!R333</f>
        <v>2.1661358602096857E-2</v>
      </c>
      <c r="E327" s="63">
        <f>'Calcs - Motion Model'!S333</f>
        <v>-2.0629736523215181E-5</v>
      </c>
      <c r="F327" s="63">
        <f>'Calcs - Motion Model'!T333</f>
        <v>3.8190357343984027E-7</v>
      </c>
      <c r="G327" s="67">
        <f>'Calcs - Motion Model'!U333</f>
        <v>-6.9141338512231653E-8</v>
      </c>
      <c r="P327" s="58"/>
      <c r="Q327" s="83" t="str">
        <f>IMPRODUCT(IMEXP(IMPRODUCT(IMLN(COMPLEX(0,freq)),T323)),B327)</f>
        <v>-2.45049539783636E-23+7.01854818769841E-09i</v>
      </c>
      <c r="R327" s="81" t="str">
        <f>IMPRODUCT(IMEXP(IMPRODUCT(IMLN(COMPLEX(0,freq)),T323)),C327)</f>
        <v>3.076734991551E-21-8.81218255624757E-07i</v>
      </c>
      <c r="S327" s="81" t="str">
        <f>IMPRODUCT(IMEXP(IMPRODUCT(IMLN(COMPLEX(0,freq)),T323)),D327)</f>
        <v>-1.20251200749449E-17+0.00344415601773338i</v>
      </c>
      <c r="T327" s="81" t="str">
        <f>IMPRODUCT(IMEXP(IMPRODUCT(IMLN(COMPLEX(0,freq)),T323)),E327)</f>
        <v>1.14524238005148E-20-3.28012810719119E-06i</v>
      </c>
      <c r="U327" s="81" t="str">
        <f>IMPRODUCT(IMEXP(IMPRODUCT(IMLN(COMPLEX(0,freq)),T323)),F327)</f>
        <v>-2.12010539690714E-22+6.07226681769342E-08i</v>
      </c>
      <c r="V327" s="84" t="str">
        <f>IMPRODUCT(IMEXP(IMPRODUCT(IMLN(COMPLEX(0,freq)),T323)),G327)</f>
        <v>3.83832294651877E-23-1.09934728234448E-08i</v>
      </c>
    </row>
    <row r="328" spans="1:22" ht="15.75" x14ac:dyDescent="0.25">
      <c r="A328" s="58"/>
      <c r="B328" s="66">
        <f>'Calcs - Motion Model'!P334</f>
        <v>9.7124378711932103E-8</v>
      </c>
      <c r="C328" s="63">
        <f>'Calcs - Motion Model'!Q334</f>
        <v>3.1554507267099355E-6</v>
      </c>
      <c r="D328" s="63">
        <f>'Calcs - Motion Model'!R334</f>
        <v>3.5016798362456315E-3</v>
      </c>
      <c r="E328" s="63">
        <f>'Calcs - Motion Model'!S334</f>
        <v>3.3607333679480779E-6</v>
      </c>
      <c r="F328" s="63">
        <f>'Calcs - Motion Model'!T334</f>
        <v>1.8423262146779831E-8</v>
      </c>
      <c r="G328" s="67">
        <f>'Calcs - Motion Model'!U334</f>
        <v>1.1597447193210186E-7</v>
      </c>
      <c r="P328" s="58"/>
      <c r="Q328" s="83" t="str">
        <f>IMPRODUCT(IMEXP(IMPRODUCT(IMLN(COMPLEX(0,freq)),T323)),B328)</f>
        <v>-5.39177776274085E-23+1.54427762151971E-08i</v>
      </c>
      <c r="R328" s="81" t="str">
        <f>IMPRODUCT(IMEXP(IMPRODUCT(IMLN(COMPLEX(0,freq)),T323)),C328)</f>
        <v>-1.75172179069074E-21+5.01716665546877E-07i</v>
      </c>
      <c r="S328" s="81" t="str">
        <f>IMPRODUCT(IMEXP(IMPRODUCT(IMLN(COMPLEX(0,freq)),T323)),D328)</f>
        <v>-1.9439279533829E-18+0.000556767093963052i</v>
      </c>
      <c r="T328" s="81" t="str">
        <f>IMPRODUCT(IMEXP(IMPRODUCT(IMLN(COMPLEX(0,freq)),T323)),E328)</f>
        <v>-1.86568271325039E-21+5.34356605503741E-07i</v>
      </c>
      <c r="U328" s="81" t="str">
        <f>IMPRODUCT(IMEXP(IMPRODUCT(IMLN(COMPLEX(0,freq)),T323)),F328)</f>
        <v>-1.02275182068114E-23+2.92929868133797E-09i</v>
      </c>
      <c r="V328" s="84" t="str">
        <f>IMPRODUCT(IMEXP(IMPRODUCT(IMLN(COMPLEX(0,freq)),T323)),G328)</f>
        <v>-6.4382247495633E-23+1.84399410372041E-08i</v>
      </c>
    </row>
    <row r="329" spans="1:22" ht="15.75" x14ac:dyDescent="0.25">
      <c r="A329" s="58"/>
      <c r="B329" s="66">
        <f>'Calcs - Motion Model'!P335</f>
        <v>-6.0303726953569643E-7</v>
      </c>
      <c r="C329" s="63">
        <f>'Calcs - Motion Model'!Q335</f>
        <v>1.0280700121817274E-8</v>
      </c>
      <c r="D329" s="63">
        <f>'Calcs - Motion Model'!R335</f>
        <v>-1.8357640579131301E-5</v>
      </c>
      <c r="E329" s="63">
        <f>'Calcs - Motion Model'!S335</f>
        <v>2.897084001997005E-8</v>
      </c>
      <c r="F329" s="63">
        <f>'Calcs - Motion Model'!T335</f>
        <v>2.9967353019470797E-7</v>
      </c>
      <c r="G329" s="67">
        <f>'Calcs - Motion Model'!U335</f>
        <v>-3.4011712952571149E-8</v>
      </c>
      <c r="P329" s="58"/>
      <c r="Q329" s="83" t="str">
        <f>IMPRODUCT(IMEXP(IMPRODUCT(IMLN(COMPLEX(0,freq)),T323)),B329)</f>
        <v>3.34771041329408E-22-9.58829258561751E-08i</v>
      </c>
      <c r="R329" s="81" t="str">
        <f>IMPRODUCT(IMEXP(IMPRODUCT(IMLN(COMPLEX(0,freq)),T323)),C329)</f>
        <v>-5.70724374635424E-24+1.63463131936894E-09i</v>
      </c>
      <c r="S329" s="81" t="str">
        <f>IMPRODUCT(IMEXP(IMPRODUCT(IMLN(COMPLEX(0,freq)),T323)),D329)</f>
        <v>1.01910889483805E-20-2.91886485208186E-06i</v>
      </c>
      <c r="T329" s="81" t="str">
        <f>IMPRODUCT(IMEXP(IMPRODUCT(IMLN(COMPLEX(0,freq)),T323)),E329)</f>
        <v>-1.60829168803122E-23+4.60636356317521E-09i</v>
      </c>
      <c r="U329" s="81" t="str">
        <f>IMPRODUCT(IMEXP(IMPRODUCT(IMLN(COMPLEX(0,freq)),T323)),F329)</f>
        <v>-1.66361226461814E-22+4.76480913009583E-08i</v>
      </c>
      <c r="V329" s="84" t="str">
        <f>IMPRODUCT(IMEXP(IMPRODUCT(IMLN(COMPLEX(0,freq)),T323)),G329)</f>
        <v>1.88813148668171E-23-5.40786235945878E-09i</v>
      </c>
    </row>
    <row r="330" spans="1:22" ht="15.75" x14ac:dyDescent="0.25">
      <c r="A330" s="58"/>
      <c r="B330" s="74">
        <f>'Calcs - Motion Model'!P336</f>
        <v>-5.1483232497254128E-7</v>
      </c>
      <c r="C330" s="63">
        <f>'Calcs - Motion Model'!Q336</f>
        <v>-7.8033333599600606E-8</v>
      </c>
      <c r="D330" s="63">
        <f>'Calcs - Motion Model'!R336</f>
        <v>5.2735114867698451E-5</v>
      </c>
      <c r="E330" s="63">
        <f>'Calcs - Motion Model'!S336</f>
        <v>-1.0051677148277584E-7</v>
      </c>
      <c r="F330" s="63">
        <f>'Calcs - Motion Model'!T336</f>
        <v>2.5562213901148279E-7</v>
      </c>
      <c r="G330" s="75">
        <f>'Calcs - Motion Model'!U336</f>
        <v>8.8047704443335007E-10</v>
      </c>
      <c r="P330" s="58"/>
      <c r="Q330" s="85" t="str">
        <f>IMPRODUCT(IMEXP(IMPRODUCT(IMLN(COMPLEX(0,freq)),T323)),B330)</f>
        <v>2.85804812153315E-22-8.18583396706335E-08i</v>
      </c>
      <c r="R330" s="81" t="str">
        <f>IMPRODUCT(IMEXP(IMPRODUCT(IMLN(COMPLEX(0,freq)),T323)),C330)</f>
        <v>4.33195453535679E-23-1.24073000423364E-08i</v>
      </c>
      <c r="S330" s="81" t="str">
        <f>IMPRODUCT(IMEXP(IMPRODUCT(IMLN(COMPLEX(0,freq)),T323)),D330)</f>
        <v>-2.92754531282586E-20+0.000008384883263964i</v>
      </c>
      <c r="T330" s="81" t="str">
        <f>IMPRODUCT(IMEXP(IMPRODUCT(IMLN(COMPLEX(0,freq)),T323)),E330)</f>
        <v>5.58010357904871E-23-1.59821666657613E-08i</v>
      </c>
      <c r="U330" s="81" t="str">
        <f>IMPRODUCT(IMEXP(IMPRODUCT(IMLN(COMPLEX(0,freq)),T323)),F330)</f>
        <v>-1.41906469113613E-22+4.06439201028255E-08i</v>
      </c>
      <c r="V330" s="86" t="str">
        <f>IMPRODUCT(IMEXP(IMPRODUCT(IMLN(COMPLEX(0,freq)),T323)),G330)</f>
        <v>-4.8878938653085E-25+1.39995850064902E-10i</v>
      </c>
    </row>
    <row r="332" spans="1:22" ht="18.600000000000001" customHeight="1" x14ac:dyDescent="0.25">
      <c r="A332" s="16" t="s">
        <v>342</v>
      </c>
      <c r="B332" s="16"/>
      <c r="C332" s="16"/>
      <c r="D332" s="16"/>
      <c r="E332" s="16"/>
      <c r="F332" s="16"/>
      <c r="G332" s="16"/>
      <c r="P332" s="16" t="s">
        <v>342</v>
      </c>
      <c r="Q332" s="16"/>
      <c r="R332" s="16"/>
      <c r="S332" s="16"/>
      <c r="T332" s="16"/>
      <c r="U332" s="16"/>
      <c r="V332" s="16"/>
    </row>
    <row r="333" spans="1:22" ht="15.75" x14ac:dyDescent="0.25">
      <c r="A333" s="17" t="s">
        <v>178</v>
      </c>
      <c r="B333" s="17"/>
      <c r="C333" s="17"/>
      <c r="E333" s="34">
        <f>'Calcs - Motion Model'!S339</f>
        <v>2</v>
      </c>
      <c r="P333" s="17" t="s">
        <v>178</v>
      </c>
      <c r="Q333" s="17"/>
      <c r="R333" s="17"/>
      <c r="T333" s="34">
        <f>E333</f>
        <v>2</v>
      </c>
    </row>
    <row r="334" spans="1:22" ht="15.75" x14ac:dyDescent="0.25">
      <c r="A334" s="58"/>
      <c r="B334" s="58"/>
      <c r="C334" s="58"/>
      <c r="D334" s="58"/>
      <c r="E334" s="58"/>
      <c r="F334" s="58"/>
      <c r="G334" s="58"/>
      <c r="P334" s="58"/>
      <c r="Q334" s="58"/>
      <c r="R334" s="58"/>
      <c r="S334" s="58"/>
      <c r="T334" s="58"/>
      <c r="U334" s="58"/>
      <c r="V334" s="58"/>
    </row>
    <row r="335" spans="1:22" ht="15.75" x14ac:dyDescent="0.25">
      <c r="A335" s="58"/>
      <c r="B335" s="62">
        <f>'Calcs - Motion Model'!P341</f>
        <v>913.2676984523215</v>
      </c>
      <c r="C335" s="63">
        <f>'Calcs - Motion Model'!Q341</f>
        <v>-4.4938582526210684E-2</v>
      </c>
      <c r="D335" s="63">
        <f>'Calcs - Motion Model'!R341</f>
        <v>-8.1833961757363946E-2</v>
      </c>
      <c r="E335" s="63">
        <f>'Calcs - Motion Model'!S341</f>
        <v>-6.4146727009485774E-2</v>
      </c>
      <c r="F335" s="63">
        <f>'Calcs - Motion Model'!T341</f>
        <v>-455.51384922616074</v>
      </c>
      <c r="G335" s="64">
        <f>'Calcs - Motion Model'!U341</f>
        <v>-75.625215876185734</v>
      </c>
      <c r="P335" s="58"/>
      <c r="Q335" s="80" t="str">
        <f>IMPRODUCT(IMEXP(IMPRODUCT(IMLN(COMPLEX(0,freq)),T333)),B335)</f>
        <v>-23.088320684573-1.61223723391916E-13i</v>
      </c>
      <c r="R335" s="81" t="str">
        <f>IMPRODUCT(IMEXP(IMPRODUCT(IMLN(COMPLEX(0,freq)),T333)),C335)</f>
        <v>0.00113609230484512+7.93323317041506E-18i</v>
      </c>
      <c r="S335" s="81" t="str">
        <f>IMPRODUCT(IMEXP(IMPRODUCT(IMLN(COMPLEX(0,freq)),T333)),D335)</f>
        <v>0.0020688443871879+1.44465593569032E-17i</v>
      </c>
      <c r="T335" s="81" t="str">
        <f>IMPRODUCT(IMEXP(IMPRODUCT(IMLN(COMPLEX(0,freq)),T333)),E335)</f>
        <v>0.0016216934055268+1.13241431722596E-17i</v>
      </c>
      <c r="U335" s="81" t="str">
        <f>IMPRODUCT(IMEXP(IMPRODUCT(IMLN(COMPLEX(0,freq)),T333)),F335)</f>
        <v>11.5158456222865+8.0414142483393E-14i</v>
      </c>
      <c r="V335" s="82" t="str">
        <f>IMPRODUCT(IMEXP(IMPRODUCT(IMLN(COMPLEX(0,freq)),T333)),G335)</f>
        <v>1.91188108256584+1.33504983331157E-14i</v>
      </c>
    </row>
    <row r="336" spans="1:22" ht="15.75" x14ac:dyDescent="0.25">
      <c r="A336" s="58"/>
      <c r="B336" s="66">
        <f>'Calcs - Motion Model'!P342</f>
        <v>-4.3505115926110831E-2</v>
      </c>
      <c r="C336" s="63">
        <f>'Calcs - Motion Model'!Q342</f>
        <v>1632.9276984523217</v>
      </c>
      <c r="D336" s="63">
        <f>'Calcs - Motion Model'!R342</f>
        <v>41.63115476784823</v>
      </c>
      <c r="E336" s="63">
        <f>'Calcs - Motion Model'!S342</f>
        <v>2543.755396904643</v>
      </c>
      <c r="F336" s="63">
        <f>'Calcs - Motion Model'!T342</f>
        <v>2.1828392910634049E-2</v>
      </c>
      <c r="G336" s="67">
        <f>'Calcs - Motion Model'!U342</f>
        <v>-0.36674676185721417</v>
      </c>
      <c r="P336" s="58"/>
      <c r="Q336" s="83" t="str">
        <f>IMPRODUCT(IMEXP(IMPRODUCT(IMLN(COMPLEX(0,freq)),T333)),B336)</f>
        <v>0.001099852835728+7.68017612808486E-18i</v>
      </c>
      <c r="R336" s="81" t="str">
        <f>IMPRODUCT(IMEXP(IMPRODUCT(IMLN(COMPLEX(0,freq)),T333)),C336)</f>
        <v>-41.2820451445728-2.88268909565533E-13i</v>
      </c>
      <c r="S336" s="81" t="str">
        <f>IMPRODUCT(IMEXP(IMPRODUCT(IMLN(COMPLEX(0,freq)),T333)),D336)</f>
        <v>-1.05247722368596-7.34935637398765E-15i</v>
      </c>
      <c r="T336" s="81" t="str">
        <f>IMPRODUCT(IMEXP(IMPRODUCT(IMLN(COMPLEX(0,freq)),T333)),E336)</f>
        <v>-64.3086801891458-4.49061887530075E-13i</v>
      </c>
      <c r="U336" s="81" t="str">
        <f>IMPRODUCT(IMEXP(IMPRODUCT(IMLN(COMPLEX(0,freq)),T333)),F336)</f>
        <v>-0.000551843601173735-3.85347558736399E-18i</v>
      </c>
      <c r="V336" s="84" t="str">
        <f>IMPRODUCT(IMEXP(IMPRODUCT(IMLN(COMPLEX(0,freq)),T333)),G336)</f>
        <v>0.00927172488651216+6.47436437188687E-17i</v>
      </c>
    </row>
    <row r="337" spans="1:25" ht="15.75" x14ac:dyDescent="0.25">
      <c r="A337" s="58"/>
      <c r="B337" s="66">
        <f>'Calcs - Motion Model'!P343</f>
        <v>-8.8050032551173232E-2</v>
      </c>
      <c r="C337" s="63">
        <f>'Calcs - Motion Model'!Q343</f>
        <v>40.903276984523217</v>
      </c>
      <c r="D337" s="63">
        <f>'Calcs - Motion Model'!R343</f>
        <v>698.50600798801804</v>
      </c>
      <c r="E337" s="63">
        <f>'Calcs - Motion Model'!S343</f>
        <v>77.260276984523216</v>
      </c>
      <c r="F337" s="63">
        <f>'Calcs - Motion Model'!T343</f>
        <v>7.8581028557164243E-2</v>
      </c>
      <c r="G337" s="67">
        <f>'Calcs - Motion Model'!U343</f>
        <v>5.1958169046430351E-2</v>
      </c>
      <c r="P337" s="58"/>
      <c r="Q337" s="83" t="str">
        <f>IMPRODUCT(IMEXP(IMPRODUCT(IMLN(COMPLEX(0,freq)),T333)),B337)</f>
        <v>0.00222599287292619+1.55439134842243E-17i</v>
      </c>
      <c r="R337" s="81" t="str">
        <f>IMPRODUCT(IMEXP(IMPRODUCT(IMLN(COMPLEX(0,freq)),T333)),C337)</f>
        <v>-1.03407574544572-7.22086046134256E-15i</v>
      </c>
      <c r="S337" s="81" t="str">
        <f>IMPRODUCT(IMEXP(IMPRODUCT(IMLN(COMPLEX(0,freq)),T333)),D337)</f>
        <v>-17.6589303879449-1.23310765956463E-13i</v>
      </c>
      <c r="T337" s="81" t="str">
        <f>IMPRODUCT(IMEXP(IMPRODUCT(IMLN(COMPLEX(0,freq)),T333)),E337)</f>
        <v>-1.95321706244572-1.36391438642192E-14i</v>
      </c>
      <c r="U337" s="81" t="str">
        <f>IMPRODUCT(IMEXP(IMPRODUCT(IMLN(COMPLEX(0,freq)),T333)),F337)</f>
        <v>-0.00198660698295365-1.38723027579124E-17i</v>
      </c>
      <c r="V337" s="84" t="str">
        <f>IMPRODUCT(IMEXP(IMPRODUCT(IMLN(COMPLEX(0,freq)),T333)),G337)</f>
        <v>-0.0013135544716628-9.17243595551236E-18i</v>
      </c>
    </row>
    <row r="338" spans="1:25" ht="15.75" x14ac:dyDescent="0.25">
      <c r="A338" s="58"/>
      <c r="B338" s="66">
        <f>'Calcs - Motion Model'!P344</f>
        <v>-5.7139989715426859E-2</v>
      </c>
      <c r="C338" s="63">
        <f>'Calcs - Motion Model'!Q344</f>
        <v>2544.0553969046432</v>
      </c>
      <c r="D338" s="63">
        <f>'Calcs - Motion Model'!R344</f>
        <v>78.285093659510721</v>
      </c>
      <c r="E338" s="63">
        <f>'Calcs - Motion Model'!S344</f>
        <v>4862.755396904643</v>
      </c>
      <c r="F338" s="63">
        <f>'Calcs - Motion Model'!T344</f>
        <v>1.2119126210683973E-2</v>
      </c>
      <c r="G338" s="67">
        <f>'Calcs - Motion Model'!U344</f>
        <v>-0.5995559680479281</v>
      </c>
      <c r="P338" s="58"/>
      <c r="Q338" s="83" t="str">
        <f>IMPRODUCT(IMEXP(IMPRODUCT(IMLN(COMPLEX(0,freq)),T333)),B338)</f>
        <v>0.0014445560799957+1.00872087254467E-17i</v>
      </c>
      <c r="R338" s="81" t="str">
        <f>IMPRODUCT(IMEXP(IMPRODUCT(IMLN(COMPLEX(0,freq)),T333)),C338)</f>
        <v>-64.3162644891458-4.49114848033441E-13i</v>
      </c>
      <c r="S338" s="81" t="str">
        <f>IMPRODUCT(IMEXP(IMPRODUCT(IMLN(COMPLEX(0,freq)),T333)),D338)</f>
        <v>-1.97912545280607-1.38200598874352E-14i</v>
      </c>
      <c r="T338" s="81" t="str">
        <f>IMPRODUCT(IMEXP(IMPRODUCT(IMLN(COMPLEX(0,freq)),T333)),E338)</f>
        <v>-122.935319189145-8.58446578546136E-13i</v>
      </c>
      <c r="U338" s="81" t="str">
        <f>IMPRODUCT(IMEXP(IMPRODUCT(IMLN(COMPLEX(0,freq)),T333)),F338)</f>
        <v>-0.000306383629732299-2.13945008156339E-18i</v>
      </c>
      <c r="V338" s="84" t="str">
        <f>IMPRODUCT(IMEXP(IMPRODUCT(IMLN(COMPLEX(0,freq)),T333)),G338)</f>
        <v>0.0151573744282196+1.05842619545553E-16i</v>
      </c>
    </row>
    <row r="339" spans="1:25" ht="15.75" x14ac:dyDescent="0.25">
      <c r="A339" s="58"/>
      <c r="B339" s="66">
        <f>'Calcs - Motion Model'!P345</f>
        <v>-455.55384922616076</v>
      </c>
      <c r="C339" s="63">
        <f>'Calcs - Motion Model'!Q345</f>
        <v>2.6493431752371441E-2</v>
      </c>
      <c r="D339" s="63">
        <f>'Calcs - Motion Model'!R345</f>
        <v>7.3222222166749881E-2</v>
      </c>
      <c r="E339" s="63">
        <f>'Calcs - Motion Model'!S345</f>
        <v>2.1346751572641039E-2</v>
      </c>
      <c r="F339" s="63">
        <f>'Calcs - Motion Model'!T345</f>
        <v>227.26830953569646</v>
      </c>
      <c r="G339" s="67">
        <f>'Calcs - Motion Model'!U345</f>
        <v>38.447107938092856</v>
      </c>
      <c r="P339" s="58"/>
      <c r="Q339" s="83" t="str">
        <f>IMPRODUCT(IMEXP(IMPRODUCT(IMLN(COMPLEX(0,freq)),T333)),B339)</f>
        <v>11.5168568622865+8.04212038838418E-14i</v>
      </c>
      <c r="R339" s="81" t="str">
        <f>IMPRODUCT(IMEXP(IMPRODUCT(IMLN(COMPLEX(0,freq)),T333)),C339)</f>
        <v>-0.000669780448131697-4.67701827162556E-18i</v>
      </c>
      <c r="S339" s="81" t="str">
        <f>IMPRODUCT(IMEXP(IMPRODUCT(IMLN(COMPLEX(0,freq)),T333)),D339)</f>
        <v>-0.00185113099859759-1.2926285811662E-17i</v>
      </c>
      <c r="T339" s="81" t="str">
        <f>IMPRODUCT(IMEXP(IMPRODUCT(IMLN(COMPLEX(0,freq)),T333)),E339)</f>
        <v>-0.000539667226507934-3.76844902835803E-18i</v>
      </c>
      <c r="U339" s="81" t="str">
        <f>IMPRODUCT(IMEXP(IMPRODUCT(IMLN(COMPLEX(0,freq)),T333)),F339)</f>
        <v>-5.7455701333719-4.01208135735289E-14i</v>
      </c>
      <c r="V339" s="84" t="str">
        <f>IMPRODUCT(IMEXP(IMPRODUCT(IMLN(COMPLEX(0,freq)),T333)),G339)</f>
        <v>-0.971981335782918-6.78726063117606E-15i</v>
      </c>
    </row>
    <row r="340" spans="1:25" ht="15.75" x14ac:dyDescent="0.25">
      <c r="A340" s="58"/>
      <c r="B340" s="74">
        <f>'Calcs - Motion Model'!P346</f>
        <v>-76.634492860708946</v>
      </c>
      <c r="C340" s="63">
        <f>'Calcs - Motion Model'!Q346</f>
        <v>-0.36060309535696455</v>
      </c>
      <c r="D340" s="63">
        <f>'Calcs - Motion Model'!R346</f>
        <v>2.5220346080878683E-2</v>
      </c>
      <c r="E340" s="63">
        <f>'Calcs - Motion Model'!S346</f>
        <v>-0.56145539690464308</v>
      </c>
      <c r="F340" s="63">
        <f>'Calcs - Motion Model'!T346</f>
        <v>38.981384922616073</v>
      </c>
      <c r="G340" s="75">
        <f>'Calcs - Motion Model'!U346</f>
        <v>3551.7830953569642</v>
      </c>
      <c r="P340" s="58"/>
      <c r="Q340" s="85" t="str">
        <f>IMPRODUCT(IMEXP(IMPRODUCT(IMLN(COMPLEX(0,freq)),T333)),B340)</f>
        <v>1.93739661401157+1.35286710569012E-14i</v>
      </c>
      <c r="R340" s="81" t="str">
        <f>IMPRODUCT(IMEXP(IMPRODUCT(IMLN(COMPLEX(0,freq)),T333)),C340)</f>
        <v>0.00911640685371935+6.36590714843235E-17i</v>
      </c>
      <c r="S340" s="81" t="str">
        <f>IMPRODUCT(IMEXP(IMPRODUCT(IMLN(COMPLEX(0,freq)),T333)),D340)</f>
        <v>-0.000637595569270689-4.45227407832628E-18i</v>
      </c>
      <c r="T340" s="81" t="str">
        <f>IMPRODUCT(IMEXP(IMPRODUCT(IMLN(COMPLEX(0,freq)),T333)),E340)</f>
        <v>0.0141941538891462+9.91165347913356E-17i</v>
      </c>
      <c r="U340" s="81" t="str">
        <f>IMPRODUCT(IMEXP(IMPRODUCT(IMLN(COMPLEX(0,freq)),T333)),F340)</f>
        <v>-0.985488392228649-6.88157922463274E-15i</v>
      </c>
      <c r="V340" s="86" t="str">
        <f>IMPRODUCT(IMEXP(IMPRODUCT(IMLN(COMPLEX(0,freq)),T333)),G340)</f>
        <v>-89.7926284337187-6.27014068585071E-13i</v>
      </c>
    </row>
    <row r="343" spans="1:25" ht="24.2" customHeight="1" thickBot="1" x14ac:dyDescent="0.4">
      <c r="A343" s="5" t="s">
        <v>141</v>
      </c>
      <c r="B343" s="5"/>
      <c r="C343" s="5"/>
      <c r="D343" s="5"/>
      <c r="E343" s="5"/>
      <c r="F343" s="5"/>
      <c r="G343" s="5"/>
      <c r="H343" s="5"/>
      <c r="I343" s="5"/>
      <c r="J343" s="5"/>
      <c r="P343" s="5" t="s">
        <v>141</v>
      </c>
      <c r="Q343" s="5"/>
      <c r="R343" s="5"/>
      <c r="S343" s="5"/>
      <c r="T343" s="5"/>
      <c r="U343" s="5"/>
      <c r="V343" s="5"/>
      <c r="W343" s="5"/>
      <c r="X343" s="5"/>
      <c r="Y343" s="5"/>
    </row>
    <row r="344" spans="1:25" ht="44.85" customHeight="1" thickTop="1" x14ac:dyDescent="0.25">
      <c r="A344" s="138" t="s">
        <v>352</v>
      </c>
      <c r="B344" s="138"/>
      <c r="C344" s="138"/>
      <c r="D344" s="138"/>
      <c r="E344" s="138"/>
      <c r="F344" s="138"/>
      <c r="G344" s="138"/>
      <c r="H344" s="138"/>
      <c r="I344" s="138"/>
      <c r="J344" s="138"/>
      <c r="P344" s="6" t="s">
        <v>359</v>
      </c>
      <c r="Q344" s="6"/>
      <c r="R344" s="6"/>
      <c r="S344" s="6"/>
      <c r="T344" s="6"/>
      <c r="U344" s="6"/>
      <c r="V344" s="6"/>
      <c r="W344" s="6"/>
      <c r="X344" s="6"/>
      <c r="Y344" s="6"/>
    </row>
    <row r="345" spans="1:25" ht="15.75" x14ac:dyDescent="0.25"/>
    <row r="346" spans="1:25" ht="18.600000000000001" customHeight="1" x14ac:dyDescent="0.25">
      <c r="A346" s="16" t="s">
        <v>342</v>
      </c>
      <c r="B346" s="16"/>
      <c r="C346" s="16"/>
      <c r="D346" s="16"/>
      <c r="E346" s="16"/>
      <c r="F346" s="16"/>
      <c r="G346" s="16"/>
      <c r="P346" s="16" t="s">
        <v>342</v>
      </c>
      <c r="Q346" s="16"/>
      <c r="R346" s="16"/>
      <c r="S346" s="16"/>
      <c r="T346" s="16"/>
      <c r="U346" s="16"/>
      <c r="V346" s="16"/>
    </row>
    <row r="347" spans="1:25" ht="15.75" x14ac:dyDescent="0.25">
      <c r="A347" s="58"/>
      <c r="B347" s="58"/>
      <c r="P347" s="58"/>
      <c r="Q347" s="58"/>
    </row>
    <row r="348" spans="1:25" ht="15.75" x14ac:dyDescent="0.25">
      <c r="A348" s="58"/>
      <c r="B348" s="77" t="str">
        <f>'Calcs - Motion Model'!P354</f>
        <v>6+5i</v>
      </c>
      <c r="P348" s="58"/>
      <c r="Q348" s="77" t="str">
        <f t="shared" ref="Q348:Q353" si="2">B348</f>
        <v>6+5i</v>
      </c>
    </row>
    <row r="349" spans="1:25" ht="15.75" x14ac:dyDescent="0.25">
      <c r="A349" s="58"/>
      <c r="B349" s="78" t="str">
        <f>'Calcs - Motion Model'!P355</f>
        <v>8.2+23i</v>
      </c>
      <c r="P349" s="58"/>
      <c r="Q349" s="78" t="str">
        <f t="shared" si="2"/>
        <v>8.2+23i</v>
      </c>
    </row>
    <row r="350" spans="1:25" ht="15.75" x14ac:dyDescent="0.25">
      <c r="A350" s="58"/>
      <c r="B350" s="78" t="str">
        <f>'Calcs - Motion Model'!P356</f>
        <v>56.2-5i</v>
      </c>
      <c r="P350" s="58"/>
      <c r="Q350" s="78" t="str">
        <f t="shared" si="2"/>
        <v>56.2-5i</v>
      </c>
    </row>
    <row r="351" spans="1:25" ht="15.75" x14ac:dyDescent="0.25">
      <c r="A351" s="58"/>
      <c r="B351" s="78" t="str">
        <f>'Calcs - Motion Model'!P357</f>
        <v>2-53i</v>
      </c>
      <c r="P351" s="58"/>
      <c r="Q351" s="78" t="str">
        <f t="shared" si="2"/>
        <v>2-53i</v>
      </c>
    </row>
    <row r="352" spans="1:25" ht="15.75" x14ac:dyDescent="0.25">
      <c r="A352" s="58"/>
      <c r="B352" s="78" t="str">
        <f>'Calcs - Motion Model'!P358</f>
        <v>6200+1300i</v>
      </c>
      <c r="P352" s="58"/>
      <c r="Q352" s="78" t="str">
        <f t="shared" si="2"/>
        <v>6200+1300i</v>
      </c>
    </row>
    <row r="353" spans="1:25" ht="15.75" x14ac:dyDescent="0.25">
      <c r="A353" s="58"/>
      <c r="B353" s="79" t="str">
        <f>'Calcs - Motion Model'!P359</f>
        <v>5300-23300i</v>
      </c>
      <c r="P353" s="58"/>
      <c r="Q353" s="79" t="str">
        <f t="shared" si="2"/>
        <v>5300-23300i</v>
      </c>
    </row>
    <row r="356" spans="1:25" ht="24.2" customHeight="1" thickBot="1" x14ac:dyDescent="0.4">
      <c r="A356" s="5" t="s">
        <v>354</v>
      </c>
      <c r="B356" s="5"/>
      <c r="C356" s="5"/>
      <c r="D356" s="5"/>
      <c r="E356" s="5"/>
      <c r="F356" s="5"/>
      <c r="G356" s="5"/>
      <c r="H356" s="5"/>
      <c r="I356" s="5"/>
      <c r="J356" s="5"/>
      <c r="P356" s="5" t="s">
        <v>354</v>
      </c>
      <c r="Q356" s="5"/>
      <c r="R356" s="5"/>
      <c r="S356" s="5"/>
      <c r="T356" s="5"/>
      <c r="U356" s="5"/>
      <c r="V356" s="5"/>
      <c r="W356" s="5"/>
      <c r="X356" s="5"/>
      <c r="Y356" s="5"/>
    </row>
    <row r="357" spans="1:25" ht="44.85" customHeight="1" thickTop="1" x14ac:dyDescent="0.25">
      <c r="A357" s="138" t="s">
        <v>352</v>
      </c>
      <c r="B357" s="138"/>
      <c r="C357" s="138"/>
      <c r="D357" s="138"/>
      <c r="E357" s="138"/>
      <c r="F357" s="138"/>
      <c r="G357" s="138"/>
      <c r="H357" s="138"/>
      <c r="I357" s="138"/>
      <c r="J357" s="138"/>
      <c r="P357" s="6" t="s">
        <v>359</v>
      </c>
      <c r="Q357" s="6"/>
      <c r="R357" s="6"/>
      <c r="S357" s="6"/>
      <c r="T357" s="6"/>
      <c r="U357" s="6"/>
      <c r="V357" s="6"/>
      <c r="W357" s="6"/>
      <c r="X357" s="6"/>
      <c r="Y357" s="6"/>
    </row>
    <row r="358" spans="1:25" ht="15.75" x14ac:dyDescent="0.25"/>
    <row r="359" spans="1:25" ht="18.600000000000001" customHeight="1" x14ac:dyDescent="0.25">
      <c r="A359" s="16" t="s">
        <v>342</v>
      </c>
      <c r="B359" s="16"/>
      <c r="C359" s="16"/>
      <c r="D359" s="16"/>
      <c r="E359" s="16"/>
      <c r="F359" s="16"/>
      <c r="G359" s="16"/>
      <c r="P359" s="16" t="s">
        <v>342</v>
      </c>
      <c r="Q359" s="16"/>
      <c r="R359" s="16"/>
      <c r="S359" s="16"/>
      <c r="T359" s="16"/>
      <c r="U359" s="16"/>
      <c r="V359" s="16"/>
    </row>
    <row r="360" spans="1:25" ht="15.75" x14ac:dyDescent="0.25">
      <c r="A360" s="58"/>
      <c r="B360" s="58"/>
      <c r="P360" s="58"/>
      <c r="Q360" s="58"/>
    </row>
    <row r="361" spans="1:25" ht="15.75" x14ac:dyDescent="0.25">
      <c r="A361" s="58"/>
      <c r="B361" s="77" t="str">
        <f>'Calcs - Motion Model'!P367</f>
        <v>0.00387439302323404+8.2432558897295i</v>
      </c>
      <c r="P361" s="58"/>
      <c r="Q361" s="77" t="str">
        <f t="shared" ref="Q361:Q366" si="3">B361</f>
        <v>0.00387439302323404+8.2432558897295i</v>
      </c>
    </row>
    <row r="362" spans="1:25" ht="15.75" x14ac:dyDescent="0.25">
      <c r="A362" s="58"/>
      <c r="B362" s="78" t="str">
        <f>'Calcs - Motion Model'!P368</f>
        <v>0.000118897387884333+589.404412470422i</v>
      </c>
      <c r="P362" s="58"/>
      <c r="Q362" s="78" t="str">
        <f t="shared" si="3"/>
        <v>0.000118897387884333+589.404412470422i</v>
      </c>
    </row>
    <row r="363" spans="1:25" ht="15.75" x14ac:dyDescent="0.25">
      <c r="A363" s="58"/>
      <c r="B363" s="78" t="str">
        <f>'Calcs - Motion Model'!P369</f>
        <v>11376.7440966769-63.5126154322011i</v>
      </c>
      <c r="P363" s="58"/>
      <c r="Q363" s="78" t="str">
        <f t="shared" si="3"/>
        <v>11376.7440966769-63.5126154322011i</v>
      </c>
    </row>
    <row r="364" spans="1:25" ht="15.75" x14ac:dyDescent="0.25">
      <c r="A364" s="58"/>
      <c r="B364" s="78" t="str">
        <f>'Calcs - Motion Model'!P370</f>
        <v>52027.3890830443</v>
      </c>
      <c r="P364" s="58"/>
      <c r="Q364" s="78" t="str">
        <f t="shared" si="3"/>
        <v>52027.3890830443</v>
      </c>
    </row>
    <row r="365" spans="1:25" ht="15.75" x14ac:dyDescent="0.25">
      <c r="A365" s="58"/>
      <c r="B365" s="78" t="str">
        <f>'Calcs - Motion Model'!P371</f>
        <v>-38.2898221218425+0.10615277584585i</v>
      </c>
      <c r="P365" s="58"/>
      <c r="Q365" s="78" t="str">
        <f t="shared" si="3"/>
        <v>-38.2898221218425+0.10615277584585i</v>
      </c>
    </row>
    <row r="366" spans="1:25" ht="15.75" x14ac:dyDescent="0.25">
      <c r="A366" s="58"/>
      <c r="B366" s="79" t="str">
        <f>'Calcs - Motion Model'!P372</f>
        <v>1.01106934390178-292.808914797704i</v>
      </c>
      <c r="P366" s="58"/>
      <c r="Q366" s="79" t="str">
        <f t="shared" si="3"/>
        <v>1.01106934390178-292.808914797704i</v>
      </c>
    </row>
  </sheetData>
  <mergeCells count="187">
    <mergeCell ref="A344:J344"/>
    <mergeCell ref="P344:Y344"/>
    <mergeCell ref="A346:G346"/>
    <mergeCell ref="P346:V346"/>
    <mergeCell ref="A356:J356"/>
    <mergeCell ref="P356:Y356"/>
    <mergeCell ref="A357:J357"/>
    <mergeCell ref="P357:Y357"/>
    <mergeCell ref="A359:G359"/>
    <mergeCell ref="P359:V359"/>
    <mergeCell ref="A322:G322"/>
    <mergeCell ref="P322:V322"/>
    <mergeCell ref="A323:C323"/>
    <mergeCell ref="P323:R323"/>
    <mergeCell ref="A332:G332"/>
    <mergeCell ref="P332:V332"/>
    <mergeCell ref="A333:C333"/>
    <mergeCell ref="P333:R333"/>
    <mergeCell ref="A343:J343"/>
    <mergeCell ref="P343:Y343"/>
    <mergeCell ref="A300:C300"/>
    <mergeCell ref="P300:R300"/>
    <mergeCell ref="A310:J310"/>
    <mergeCell ref="P310:Y310"/>
    <mergeCell ref="A311:J311"/>
    <mergeCell ref="P311:Y311"/>
    <mergeCell ref="A312:G312"/>
    <mergeCell ref="P312:V312"/>
    <mergeCell ref="A313:C313"/>
    <mergeCell ref="P313:R313"/>
    <mergeCell ref="A279:G279"/>
    <mergeCell ref="P279:V279"/>
    <mergeCell ref="A280:C280"/>
    <mergeCell ref="P280:R280"/>
    <mergeCell ref="A289:G289"/>
    <mergeCell ref="P289:V289"/>
    <mergeCell ref="A290:C290"/>
    <mergeCell ref="P290:R290"/>
    <mergeCell ref="A299:G299"/>
    <mergeCell ref="P299:V299"/>
    <mergeCell ref="A257:C257"/>
    <mergeCell ref="P257:R257"/>
    <mergeCell ref="A266:G266"/>
    <mergeCell ref="P266:V266"/>
    <mergeCell ref="A267:C267"/>
    <mergeCell ref="P267:R267"/>
    <mergeCell ref="A277:J277"/>
    <mergeCell ref="P277:Y277"/>
    <mergeCell ref="A278:J278"/>
    <mergeCell ref="P278:Y278"/>
    <mergeCell ref="A244:J244"/>
    <mergeCell ref="P244:Y244"/>
    <mergeCell ref="A245:J245"/>
    <mergeCell ref="P245:Y245"/>
    <mergeCell ref="A246:G246"/>
    <mergeCell ref="P246:V246"/>
    <mergeCell ref="A247:C247"/>
    <mergeCell ref="P247:R247"/>
    <mergeCell ref="A256:G256"/>
    <mergeCell ref="P256:V256"/>
    <mergeCell ref="A214:C214"/>
    <mergeCell ref="P214:R214"/>
    <mergeCell ref="A223:G223"/>
    <mergeCell ref="P223:V223"/>
    <mergeCell ref="A224:C224"/>
    <mergeCell ref="P224:R224"/>
    <mergeCell ref="A233:G233"/>
    <mergeCell ref="P233:V233"/>
    <mergeCell ref="A234:C234"/>
    <mergeCell ref="P234:R234"/>
    <mergeCell ref="A200:G200"/>
    <mergeCell ref="P200:V200"/>
    <mergeCell ref="A201:C201"/>
    <mergeCell ref="P201:R201"/>
    <mergeCell ref="A211:J211"/>
    <mergeCell ref="P211:Y211"/>
    <mergeCell ref="A212:J212"/>
    <mergeCell ref="P212:Y212"/>
    <mergeCell ref="A213:G213"/>
    <mergeCell ref="P213:V213"/>
    <mergeCell ref="A182:J182"/>
    <mergeCell ref="P182:Y182"/>
    <mergeCell ref="A184:G184"/>
    <mergeCell ref="P184:V184"/>
    <mergeCell ref="A195:J195"/>
    <mergeCell ref="A196:J196"/>
    <mergeCell ref="A198:J198"/>
    <mergeCell ref="P198:Y198"/>
    <mergeCell ref="A199:J199"/>
    <mergeCell ref="P199:Y199"/>
    <mergeCell ref="A158:C158"/>
    <mergeCell ref="P158:R158"/>
    <mergeCell ref="A168:J168"/>
    <mergeCell ref="P168:Y168"/>
    <mergeCell ref="A169:J169"/>
    <mergeCell ref="P169:Y169"/>
    <mergeCell ref="A171:G171"/>
    <mergeCell ref="P171:V171"/>
    <mergeCell ref="A181:J181"/>
    <mergeCell ref="P181:Y181"/>
    <mergeCell ref="A137:G137"/>
    <mergeCell ref="P137:V137"/>
    <mergeCell ref="A138:C138"/>
    <mergeCell ref="P138:R138"/>
    <mergeCell ref="A147:G147"/>
    <mergeCell ref="P147:V147"/>
    <mergeCell ref="A148:C148"/>
    <mergeCell ref="P148:R148"/>
    <mergeCell ref="A157:G157"/>
    <mergeCell ref="P157:V157"/>
    <mergeCell ref="A115:C115"/>
    <mergeCell ref="P115:R115"/>
    <mergeCell ref="A124:G124"/>
    <mergeCell ref="P124:V124"/>
    <mergeCell ref="A125:C125"/>
    <mergeCell ref="P125:R125"/>
    <mergeCell ref="A135:J135"/>
    <mergeCell ref="P135:Y135"/>
    <mergeCell ref="A136:J136"/>
    <mergeCell ref="P136:Y136"/>
    <mergeCell ref="A102:J102"/>
    <mergeCell ref="P102:Y102"/>
    <mergeCell ref="A103:J103"/>
    <mergeCell ref="P103:Y103"/>
    <mergeCell ref="A104:G104"/>
    <mergeCell ref="P104:V104"/>
    <mergeCell ref="A105:C105"/>
    <mergeCell ref="P105:R105"/>
    <mergeCell ref="A114:G114"/>
    <mergeCell ref="P114:V114"/>
    <mergeCell ref="A72:C72"/>
    <mergeCell ref="P72:R72"/>
    <mergeCell ref="A81:G81"/>
    <mergeCell ref="P81:V81"/>
    <mergeCell ref="A82:C82"/>
    <mergeCell ref="P82:R82"/>
    <mergeCell ref="A91:G91"/>
    <mergeCell ref="P91:V91"/>
    <mergeCell ref="A92:C92"/>
    <mergeCell ref="P92:R92"/>
    <mergeCell ref="A58:G58"/>
    <mergeCell ref="P58:V58"/>
    <mergeCell ref="A59:C59"/>
    <mergeCell ref="P59:R59"/>
    <mergeCell ref="A69:J69"/>
    <mergeCell ref="P69:Y69"/>
    <mergeCell ref="A70:J70"/>
    <mergeCell ref="P70:Y70"/>
    <mergeCell ref="A71:G71"/>
    <mergeCell ref="P71:V71"/>
    <mergeCell ref="A37:J37"/>
    <mergeCell ref="P37:Y37"/>
    <mergeCell ref="A38:G38"/>
    <mergeCell ref="P38:V38"/>
    <mergeCell ref="A39:C39"/>
    <mergeCell ref="P39:R39"/>
    <mergeCell ref="A48:G48"/>
    <mergeCell ref="P48:V48"/>
    <mergeCell ref="A49:C49"/>
    <mergeCell ref="P49:R49"/>
    <mergeCell ref="P23:Y23"/>
    <mergeCell ref="A24:J24"/>
    <mergeCell ref="P24:Y24"/>
    <mergeCell ref="A25:G25"/>
    <mergeCell ref="P25:V25"/>
    <mergeCell ref="A26:C26"/>
    <mergeCell ref="P26:R26"/>
    <mergeCell ref="A36:J36"/>
    <mergeCell ref="P36:Y36"/>
    <mergeCell ref="B11:D11"/>
    <mergeCell ref="B12:D12"/>
    <mergeCell ref="B13:D13"/>
    <mergeCell ref="B14:D14"/>
    <mergeCell ref="B15:D15"/>
    <mergeCell ref="A17:J17"/>
    <mergeCell ref="A20:J20"/>
    <mergeCell ref="A21:J21"/>
    <mergeCell ref="A23:J23"/>
    <mergeCell ref="D1:J1"/>
    <mergeCell ref="D2:J2"/>
    <mergeCell ref="D3:G4"/>
    <mergeCell ref="I3:J3"/>
    <mergeCell ref="I4:J4"/>
    <mergeCell ref="A7:J7"/>
    <mergeCell ref="A8:J8"/>
    <mergeCell ref="B9:D9"/>
    <mergeCell ref="B10:D10"/>
  </mergeCells>
  <pageMargins left="0.75" right="0.75" top="0.54444444444444395" bottom="0.61666666666666703" header="0.35" footer="0.35"/>
  <pageSetup paperSize="0" scale="0" pageOrder="overThenDown" orientation="portrait" usePrinterDefaults="0" horizontalDpi="0" verticalDpi="0" copies="0"/>
  <headerFooter>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docProps/app.xml><?xml version="1.0" encoding="utf-8"?>
<Properties xmlns="http://schemas.openxmlformats.org/officeDocument/2006/extended-properties" xmlns:vt="http://schemas.openxmlformats.org/officeDocument/2006/docPropsVTypes">
  <TotalTime>24187</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Instructions</vt:lpstr>
      <vt:lpstr>hydrodata</vt:lpstr>
      <vt:lpstr>control.in</vt:lpstr>
      <vt:lpstr>seaenv.in</vt:lpstr>
      <vt:lpstr>data.in</vt:lpstr>
      <vt:lpstr>forces.in</vt:lpstr>
      <vt:lpstr>bodies.in</vt:lpstr>
      <vt:lpstr>Calcs - Motion Model</vt:lpstr>
      <vt:lpstr>Calcs - Force summation</vt:lpstr>
      <vt:lpstr>Calcs - Derivative Summation</vt:lpstr>
      <vt:lpstr>Calcs - Body Summation</vt:lpstr>
      <vt:lpstr>Calcs - Dynamic Solution</vt:lpstr>
      <vt:lpstr>direct</vt:lpstr>
      <vt:lpstr>freq</vt:lpstr>
      <vt:lpstr>Instructions!Print_Titles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cp:lastModifiedBy>
  <cp:revision>57</cp:revision>
  <dcterms:created xsi:type="dcterms:W3CDTF">2013-04-21T09:09:41Z</dcterms:created>
  <dcterms:modified xsi:type="dcterms:W3CDTF">2013-04-26T20:05:35Z</dcterms:modified>
</cp:coreProperties>
</file>