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adrian.silich/Desktop/Current Projects/"/>
    </mc:Choice>
  </mc:AlternateContent>
  <xr:revisionPtr revIDLastSave="0" documentId="13_ncr:1_{C022E69E-F612-0C4F-81EB-2FF5425924AC}" xr6:coauthVersionLast="36" xr6:coauthVersionMax="47" xr10:uidLastSave="{00000000-0000-0000-0000-000000000000}"/>
  <bookViews>
    <workbookView xWindow="320" yWindow="500" windowWidth="26500" windowHeight="15840" tabRatio="650" xr2:uid="{2AE14214-F401-453F-B207-553FBFCF34F3}"/>
  </bookViews>
  <sheets>
    <sheet name="Summary" sheetId="10" r:id="rId1"/>
    <sheet name="Unit Mix" sheetId="9" r:id="rId2"/>
    <sheet name="Pro Forma" sheetId="11" r:id="rId3"/>
    <sheet name="Sensitivity Table" sheetId="14" r:id="rId4"/>
    <sheet name="Amortization Table" sheetId="13" r:id="rId5"/>
  </sheets>
  <externalReferences>
    <externalReference r:id="rId6"/>
  </externalReferences>
  <definedNames>
    <definedName name="_xlcn.WorksheetConnection_Sheet1B2J29" hidden="1">[1]Renovations!$B$3:$J$28</definedName>
    <definedName name="_xlnm.Print_Area" localSheetId="0">Summary!$B$2:$F$30</definedName>
    <definedName name="_xlnm.Print_Area" localSheetId="1">'Unit Mix'!$B$3:$H$26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B$2:$J$29"/>
        </x15:modelTables>
      </x15:dataModel>
    </ext>
  </extLst>
</workbook>
</file>

<file path=xl/calcChain.xml><?xml version="1.0" encoding="utf-8"?>
<calcChain xmlns="http://schemas.openxmlformats.org/spreadsheetml/2006/main">
  <c r="B4" i="14" l="1"/>
  <c r="B5" i="14"/>
  <c r="C10" i="10"/>
  <c r="J52" i="11" l="1"/>
  <c r="K52" i="11"/>
  <c r="L52" i="11"/>
  <c r="M52" i="11"/>
  <c r="N52" i="11"/>
  <c r="I52" i="11"/>
  <c r="K51" i="11"/>
  <c r="L51" i="11"/>
  <c r="M51" i="11"/>
  <c r="N51" i="11"/>
  <c r="J51" i="11"/>
  <c r="I51" i="11"/>
  <c r="D51" i="11"/>
  <c r="E51" i="11"/>
  <c r="F51" i="11"/>
  <c r="C51" i="11"/>
  <c r="B51" i="11"/>
  <c r="B12" i="14"/>
  <c r="B11" i="14"/>
  <c r="B10" i="14"/>
  <c r="J3" i="14"/>
  <c r="I3" i="14"/>
  <c r="I5" i="14" s="1"/>
  <c r="H3" i="14"/>
  <c r="H5" i="14" s="1"/>
  <c r="G3" i="14"/>
  <c r="G5" i="14" s="1"/>
  <c r="F3" i="14"/>
  <c r="F5" i="14" s="1"/>
  <c r="E3" i="14"/>
  <c r="B3" i="14"/>
  <c r="G1" i="14"/>
  <c r="H1" i="14" s="1"/>
  <c r="I1" i="14" s="1"/>
  <c r="J1" i="14" s="1"/>
  <c r="H3" i="11"/>
  <c r="H4" i="11"/>
  <c r="H5" i="11"/>
  <c r="H6" i="11"/>
  <c r="H2" i="11"/>
  <c r="F30" i="11"/>
  <c r="I30" i="11" s="1"/>
  <c r="J17" i="11"/>
  <c r="G11" i="11"/>
  <c r="J10" i="11"/>
  <c r="I12" i="11"/>
  <c r="I15" i="11"/>
  <c r="I16" i="11"/>
  <c r="I17" i="11"/>
  <c r="I19" i="11"/>
  <c r="I23" i="11"/>
  <c r="I24" i="11"/>
  <c r="I27" i="11"/>
  <c r="I11" i="11"/>
  <c r="J4" i="14" l="1"/>
  <c r="J5" i="14" s="1"/>
  <c r="J12" i="11"/>
  <c r="H7" i="11"/>
  <c r="I13" i="11" s="1"/>
  <c r="J13" i="11" s="1"/>
  <c r="I29" i="11"/>
  <c r="I32" i="11" s="1"/>
  <c r="J19" i="11"/>
  <c r="J24" i="11"/>
  <c r="J11" i="11"/>
  <c r="J16" i="11"/>
  <c r="K10" i="11"/>
  <c r="K12" i="11" s="1"/>
  <c r="J15" i="11"/>
  <c r="J23" i="11"/>
  <c r="J14" i="11" l="1"/>
  <c r="J18" i="11"/>
  <c r="J20" i="11" s="1"/>
  <c r="K13" i="11"/>
  <c r="K11" i="11"/>
  <c r="K24" i="11"/>
  <c r="L10" i="11"/>
  <c r="L12" i="11" s="1"/>
  <c r="K16" i="11"/>
  <c r="K17" i="11"/>
  <c r="K19" i="11"/>
  <c r="K15" i="11"/>
  <c r="K23" i="11"/>
  <c r="K14" i="11" l="1"/>
  <c r="K18" i="11" s="1"/>
  <c r="K20" i="11" s="1"/>
  <c r="L17" i="11"/>
  <c r="L23" i="11"/>
  <c r="L19" i="11"/>
  <c r="L13" i="11"/>
  <c r="L11" i="11"/>
  <c r="L14" i="11" s="1"/>
  <c r="L24" i="11"/>
  <c r="M10" i="11"/>
  <c r="M12" i="11" s="1"/>
  <c r="L16" i="11"/>
  <c r="L15" i="11"/>
  <c r="M19" i="11" l="1"/>
  <c r="M16" i="11"/>
  <c r="M15" i="11"/>
  <c r="M13" i="11"/>
  <c r="M11" i="11"/>
  <c r="M24" i="11"/>
  <c r="N10" i="11"/>
  <c r="N12" i="11" s="1"/>
  <c r="M17" i="11"/>
  <c r="M23" i="11"/>
  <c r="L18" i="11"/>
  <c r="L20" i="11" s="1"/>
  <c r="M14" i="11" l="1"/>
  <c r="N23" i="11"/>
  <c r="N13" i="11"/>
  <c r="N11" i="11"/>
  <c r="N19" i="11"/>
  <c r="N16" i="11"/>
  <c r="N15" i="11"/>
  <c r="N17" i="11"/>
  <c r="N24" i="11"/>
  <c r="M18" i="11"/>
  <c r="M20" i="11" s="1"/>
  <c r="N14" i="11" l="1"/>
  <c r="N18" i="11"/>
  <c r="N20" i="11" s="1"/>
  <c r="G12" i="11" l="1"/>
  <c r="G15" i="11"/>
  <c r="G16" i="11"/>
  <c r="G17" i="11"/>
  <c r="G19" i="11"/>
  <c r="G23" i="11"/>
  <c r="G24" i="11"/>
  <c r="B6" i="13"/>
  <c r="B5" i="13"/>
  <c r="B3" i="13"/>
  <c r="D4" i="13"/>
  <c r="D3" i="13"/>
  <c r="D5" i="13" l="1"/>
  <c r="D6" i="13" l="1"/>
  <c r="D7" i="13" l="1"/>
  <c r="D8" i="13" l="1"/>
  <c r="D9" i="13" l="1"/>
  <c r="D10" i="13" l="1"/>
  <c r="D11" i="13" l="1"/>
  <c r="D12" i="13" l="1"/>
  <c r="D13" i="13" l="1"/>
  <c r="D14" i="13" l="1"/>
  <c r="D15" i="13" l="1"/>
  <c r="D16" i="13" l="1"/>
  <c r="D17" i="13" l="1"/>
  <c r="D18" i="13" l="1"/>
  <c r="D19" i="13" l="1"/>
  <c r="D20" i="13" l="1"/>
  <c r="D21" i="13" l="1"/>
  <c r="D22" i="13" l="1"/>
  <c r="D23" i="13" l="1"/>
  <c r="D24" i="13" l="1"/>
  <c r="D25" i="13" l="1"/>
  <c r="D26" i="13" l="1"/>
  <c r="D27" i="13" l="1"/>
  <c r="D28" i="13" l="1"/>
  <c r="D29" i="13" l="1"/>
  <c r="D30" i="13" l="1"/>
  <c r="D31" i="13" l="1"/>
  <c r="D32" i="13" l="1"/>
  <c r="D33" i="13" l="1"/>
  <c r="D34" i="13" l="1"/>
  <c r="D35" i="13" l="1"/>
  <c r="D36" i="13" l="1"/>
  <c r="D37" i="13" l="1"/>
  <c r="D38" i="13" l="1"/>
  <c r="D39" i="13" l="1"/>
  <c r="D40" i="13" l="1"/>
  <c r="D41" i="13" l="1"/>
  <c r="D42" i="13" l="1"/>
  <c r="D43" i="13" l="1"/>
  <c r="D44" i="13" l="1"/>
  <c r="D45" i="13" l="1"/>
  <c r="D46" i="13" l="1"/>
  <c r="D47" i="13" l="1"/>
  <c r="D48" i="13" l="1"/>
  <c r="D49" i="13" l="1"/>
  <c r="D50" i="13" l="1"/>
  <c r="D51" i="13" l="1"/>
  <c r="D52" i="13" l="1"/>
  <c r="D53" i="13" l="1"/>
  <c r="D54" i="13" l="1"/>
  <c r="D55" i="13" l="1"/>
  <c r="D56" i="13" l="1"/>
  <c r="D57" i="13" l="1"/>
  <c r="D58" i="13" l="1"/>
  <c r="D59" i="13" l="1"/>
  <c r="D60" i="13" l="1"/>
  <c r="D61" i="13" l="1"/>
  <c r="D62" i="13" l="1"/>
  <c r="G62" i="13" l="1"/>
  <c r="D63" i="13"/>
  <c r="G63" i="13" l="1"/>
  <c r="D64" i="13"/>
  <c r="G64" i="13" l="1"/>
  <c r="D65" i="13"/>
  <c r="G65" i="13" l="1"/>
  <c r="D66" i="13"/>
  <c r="G66" i="13" l="1"/>
  <c r="D67" i="13"/>
  <c r="G67" i="13" l="1"/>
  <c r="D68" i="13"/>
  <c r="G68" i="13" l="1"/>
  <c r="D69" i="13"/>
  <c r="G69" i="13" l="1"/>
  <c r="D70" i="13"/>
  <c r="G70" i="13" l="1"/>
  <c r="D71" i="13"/>
  <c r="G71" i="13" l="1"/>
  <c r="D72" i="13"/>
  <c r="G72" i="13" l="1"/>
  <c r="D73" i="13"/>
  <c r="G73" i="13" l="1"/>
  <c r="D74" i="13"/>
  <c r="G74" i="13" l="1"/>
  <c r="D75" i="13"/>
  <c r="G75" i="13" l="1"/>
  <c r="D76" i="13"/>
  <c r="G76" i="13" l="1"/>
  <c r="D77" i="13"/>
  <c r="G77" i="13" l="1"/>
  <c r="D78" i="13"/>
  <c r="G78" i="13" l="1"/>
  <c r="D79" i="13"/>
  <c r="G79" i="13" l="1"/>
  <c r="D80" i="13"/>
  <c r="G80" i="13" l="1"/>
  <c r="D81" i="13"/>
  <c r="G81" i="13" l="1"/>
  <c r="D82" i="13"/>
  <c r="G82" i="13" l="1"/>
  <c r="D83" i="13"/>
  <c r="G83" i="13" l="1"/>
  <c r="D84" i="13"/>
  <c r="G84" i="13" l="1"/>
  <c r="D85" i="13"/>
  <c r="G85" i="13" l="1"/>
  <c r="D86" i="13"/>
  <c r="G86" i="13" l="1"/>
  <c r="D87" i="13"/>
  <c r="G87" i="13" l="1"/>
  <c r="D88" i="13"/>
  <c r="G88" i="13" l="1"/>
  <c r="D89" i="13"/>
  <c r="G89" i="13" l="1"/>
  <c r="D90" i="13"/>
  <c r="G90" i="13" l="1"/>
  <c r="D91" i="13"/>
  <c r="G91" i="13" l="1"/>
  <c r="D92" i="13"/>
  <c r="G92" i="13" l="1"/>
  <c r="D93" i="13"/>
  <c r="G93" i="13" l="1"/>
  <c r="D94" i="13"/>
  <c r="G94" i="13" l="1"/>
  <c r="D95" i="13"/>
  <c r="G95" i="13" l="1"/>
  <c r="D96" i="13"/>
  <c r="G96" i="13" l="1"/>
  <c r="D97" i="13"/>
  <c r="G97" i="13" l="1"/>
  <c r="D98" i="13"/>
  <c r="G98" i="13" l="1"/>
  <c r="D99" i="13"/>
  <c r="G99" i="13" l="1"/>
  <c r="D100" i="13"/>
  <c r="G100" i="13" l="1"/>
  <c r="D101" i="13"/>
  <c r="G101" i="13" l="1"/>
  <c r="D102" i="13"/>
  <c r="G102" i="13" l="1"/>
  <c r="D103" i="13"/>
  <c r="G103" i="13" l="1"/>
  <c r="D104" i="13"/>
  <c r="G104" i="13" l="1"/>
  <c r="D105" i="13"/>
  <c r="G105" i="13" l="1"/>
  <c r="D106" i="13"/>
  <c r="G106" i="13" l="1"/>
  <c r="D107" i="13"/>
  <c r="G107" i="13" l="1"/>
  <c r="D108" i="13"/>
  <c r="G108" i="13" l="1"/>
  <c r="D109" i="13"/>
  <c r="G109" i="13" l="1"/>
  <c r="D110" i="13"/>
  <c r="G110" i="13" l="1"/>
  <c r="D111" i="13"/>
  <c r="G111" i="13" l="1"/>
  <c r="D112" i="13"/>
  <c r="G112" i="13" l="1"/>
  <c r="D113" i="13"/>
  <c r="D114" i="13" l="1"/>
  <c r="G113" i="13"/>
  <c r="G114" i="13" l="1"/>
  <c r="D115" i="13"/>
  <c r="G115" i="13" l="1"/>
  <c r="D116" i="13"/>
  <c r="G116" i="13" l="1"/>
  <c r="D117" i="13"/>
  <c r="G117" i="13" l="1"/>
  <c r="D118" i="13"/>
  <c r="G118" i="13" l="1"/>
  <c r="D119" i="13"/>
  <c r="G119" i="13" l="1"/>
  <c r="D120" i="13"/>
  <c r="G120" i="13" l="1"/>
  <c r="D121" i="13"/>
  <c r="G121" i="13" l="1"/>
  <c r="D122" i="13"/>
  <c r="G122" i="13" l="1"/>
  <c r="D123" i="13"/>
  <c r="E122" i="13"/>
  <c r="I122" i="13" l="1"/>
  <c r="H122" i="13"/>
  <c r="F122" i="13" s="1"/>
  <c r="E123" i="13"/>
  <c r="G123" i="13"/>
  <c r="D124" i="13"/>
  <c r="I123" i="13" l="1"/>
  <c r="H123" i="13"/>
  <c r="F123" i="13" s="1"/>
  <c r="G124" i="13"/>
  <c r="D125" i="13"/>
  <c r="E124" i="13"/>
  <c r="I124" i="13" l="1"/>
  <c r="H124" i="13"/>
  <c r="F124" i="13" s="1"/>
  <c r="E125" i="13"/>
  <c r="G125" i="13"/>
  <c r="D126" i="13"/>
  <c r="G126" i="13" l="1"/>
  <c r="D127" i="13"/>
  <c r="E126" i="13"/>
  <c r="I125" i="13"/>
  <c r="H125" i="13"/>
  <c r="F125" i="13" s="1"/>
  <c r="I126" i="13" l="1"/>
  <c r="H126" i="13"/>
  <c r="F126" i="13" s="1"/>
  <c r="E127" i="13"/>
  <c r="G127" i="13"/>
  <c r="D128" i="13"/>
  <c r="I127" i="13" l="1"/>
  <c r="H127" i="13"/>
  <c r="F127" i="13" s="1"/>
  <c r="G128" i="13"/>
  <c r="D129" i="13"/>
  <c r="E128" i="13"/>
  <c r="I128" i="13" l="1"/>
  <c r="H128" i="13"/>
  <c r="F128" i="13" s="1"/>
  <c r="E129" i="13"/>
  <c r="D130" i="13"/>
  <c r="G129" i="13"/>
  <c r="G130" i="13" l="1"/>
  <c r="D131" i="13"/>
  <c r="E130" i="13"/>
  <c r="I129" i="13"/>
  <c r="H129" i="13"/>
  <c r="F129" i="13" s="1"/>
  <c r="I130" i="13" l="1"/>
  <c r="H130" i="13"/>
  <c r="F130" i="13" s="1"/>
  <c r="E131" i="13"/>
  <c r="G131" i="13"/>
  <c r="D132" i="13"/>
  <c r="I131" i="13" l="1"/>
  <c r="H131" i="13"/>
  <c r="F131" i="13" s="1"/>
  <c r="G132" i="13"/>
  <c r="D133" i="13"/>
  <c r="E132" i="13"/>
  <c r="I132" i="13" l="1"/>
  <c r="H132" i="13"/>
  <c r="F132" i="13" s="1"/>
  <c r="E133" i="13"/>
  <c r="D134" i="13"/>
  <c r="G133" i="13"/>
  <c r="I133" i="13" l="1"/>
  <c r="H133" i="13"/>
  <c r="F133" i="13" s="1"/>
  <c r="G134" i="13"/>
  <c r="D135" i="13"/>
  <c r="E134" i="13"/>
  <c r="I134" i="13" l="1"/>
  <c r="H134" i="13"/>
  <c r="F134" i="13" s="1"/>
  <c r="E135" i="13"/>
  <c r="G135" i="13"/>
  <c r="D136" i="13"/>
  <c r="I135" i="13" l="1"/>
  <c r="H135" i="13"/>
  <c r="F135" i="13" s="1"/>
  <c r="G136" i="13"/>
  <c r="D137" i="13"/>
  <c r="E136" i="13"/>
  <c r="I136" i="13" l="1"/>
  <c r="H136" i="13"/>
  <c r="F136" i="13" s="1"/>
  <c r="E137" i="13"/>
  <c r="D138" i="13"/>
  <c r="G137" i="13"/>
  <c r="I137" i="13" l="1"/>
  <c r="H137" i="13"/>
  <c r="F137" i="13" s="1"/>
  <c r="G138" i="13"/>
  <c r="D139" i="13"/>
  <c r="E138" i="13"/>
  <c r="I138" i="13" l="1"/>
  <c r="H138" i="13"/>
  <c r="F138" i="13" s="1"/>
  <c r="E139" i="13"/>
  <c r="G139" i="13"/>
  <c r="D140" i="13"/>
  <c r="G140" i="13" l="1"/>
  <c r="D141" i="13"/>
  <c r="E140" i="13"/>
  <c r="I139" i="13"/>
  <c r="H139" i="13"/>
  <c r="F139" i="13" s="1"/>
  <c r="I140" i="13" l="1"/>
  <c r="H140" i="13"/>
  <c r="F140" i="13" s="1"/>
  <c r="E141" i="13"/>
  <c r="D142" i="13"/>
  <c r="G141" i="13"/>
  <c r="G142" i="13" l="1"/>
  <c r="D143" i="13"/>
  <c r="E142" i="13"/>
  <c r="I141" i="13"/>
  <c r="H141" i="13"/>
  <c r="F141" i="13" s="1"/>
  <c r="I142" i="13" l="1"/>
  <c r="H142" i="13"/>
  <c r="F142" i="13" s="1"/>
  <c r="E143" i="13"/>
  <c r="G143" i="13"/>
  <c r="D144" i="13"/>
  <c r="I143" i="13" l="1"/>
  <c r="H143" i="13"/>
  <c r="F143" i="13" s="1"/>
  <c r="G144" i="13"/>
  <c r="D145" i="13"/>
  <c r="E144" i="13"/>
  <c r="I144" i="13" l="1"/>
  <c r="H144" i="13"/>
  <c r="F144" i="13" s="1"/>
  <c r="E145" i="13"/>
  <c r="G145" i="13"/>
  <c r="D146" i="13"/>
  <c r="I145" i="13" l="1"/>
  <c r="H145" i="13"/>
  <c r="F145" i="13" s="1"/>
  <c r="G146" i="13"/>
  <c r="D147" i="13"/>
  <c r="E146" i="13"/>
  <c r="E147" i="13" l="1"/>
  <c r="G147" i="13"/>
  <c r="D148" i="13"/>
  <c r="I146" i="13"/>
  <c r="H146" i="13"/>
  <c r="F146" i="13" s="1"/>
  <c r="G148" i="13" l="1"/>
  <c r="D149" i="13"/>
  <c r="E148" i="13"/>
  <c r="I147" i="13"/>
  <c r="H147" i="13"/>
  <c r="F147" i="13" s="1"/>
  <c r="I148" i="13" l="1"/>
  <c r="H148" i="13"/>
  <c r="F148" i="13" s="1"/>
  <c r="E149" i="13"/>
  <c r="D150" i="13"/>
  <c r="G149" i="13"/>
  <c r="G150" i="13" l="1"/>
  <c r="D151" i="13"/>
  <c r="E150" i="13"/>
  <c r="I149" i="13"/>
  <c r="H149" i="13"/>
  <c r="F149" i="13" s="1"/>
  <c r="I150" i="13" l="1"/>
  <c r="H150" i="13"/>
  <c r="F150" i="13" s="1"/>
  <c r="E151" i="13"/>
  <c r="G151" i="13"/>
  <c r="D152" i="13"/>
  <c r="I151" i="13" l="1"/>
  <c r="H151" i="13"/>
  <c r="F151" i="13" s="1"/>
  <c r="G152" i="13"/>
  <c r="D153" i="13"/>
  <c r="E152" i="13"/>
  <c r="E153" i="13" l="1"/>
  <c r="G153" i="13"/>
  <c r="D154" i="13"/>
  <c r="I152" i="13"/>
  <c r="H152" i="13"/>
  <c r="F152" i="13" s="1"/>
  <c r="G154" i="13" l="1"/>
  <c r="D155" i="13"/>
  <c r="E154" i="13"/>
  <c r="I153" i="13"/>
  <c r="H153" i="13"/>
  <c r="F153" i="13" s="1"/>
  <c r="I154" i="13" l="1"/>
  <c r="H154" i="13"/>
  <c r="F154" i="13" s="1"/>
  <c r="E155" i="13"/>
  <c r="G155" i="13"/>
  <c r="D156" i="13"/>
  <c r="G156" i="13" l="1"/>
  <c r="D157" i="13"/>
  <c r="E156" i="13"/>
  <c r="I155" i="13"/>
  <c r="H155" i="13"/>
  <c r="F155" i="13" s="1"/>
  <c r="I156" i="13" l="1"/>
  <c r="H156" i="13"/>
  <c r="F156" i="13" s="1"/>
  <c r="E157" i="13"/>
  <c r="D158" i="13"/>
  <c r="G157" i="13"/>
  <c r="I157" i="13" l="1"/>
  <c r="H157" i="13"/>
  <c r="F157" i="13" s="1"/>
  <c r="G158" i="13"/>
  <c r="D159" i="13"/>
  <c r="E158" i="13"/>
  <c r="I158" i="13" l="1"/>
  <c r="H158" i="13"/>
  <c r="F158" i="13" s="1"/>
  <c r="E159" i="13"/>
  <c r="G159" i="13"/>
  <c r="D160" i="13"/>
  <c r="I159" i="13" l="1"/>
  <c r="H159" i="13"/>
  <c r="F159" i="13" s="1"/>
  <c r="G160" i="13"/>
  <c r="D161" i="13"/>
  <c r="E160" i="13"/>
  <c r="I160" i="13" l="1"/>
  <c r="H160" i="13"/>
  <c r="F160" i="13" s="1"/>
  <c r="E161" i="13"/>
  <c r="D162" i="13"/>
  <c r="G161" i="13"/>
  <c r="I161" i="13" l="1"/>
  <c r="H161" i="13"/>
  <c r="F161" i="13" s="1"/>
  <c r="G162" i="13"/>
  <c r="D163" i="13"/>
  <c r="E162" i="13"/>
  <c r="I162" i="13" l="1"/>
  <c r="H162" i="13"/>
  <c r="F162" i="13" s="1"/>
  <c r="E163" i="13"/>
  <c r="G163" i="13"/>
  <c r="D164" i="13"/>
  <c r="I163" i="13" l="1"/>
  <c r="H163" i="13"/>
  <c r="F163" i="13" s="1"/>
  <c r="G164" i="13"/>
  <c r="D165" i="13"/>
  <c r="E164" i="13"/>
  <c r="I164" i="13" l="1"/>
  <c r="H164" i="13"/>
  <c r="F164" i="13" s="1"/>
  <c r="E165" i="13"/>
  <c r="D166" i="13"/>
  <c r="G165" i="13"/>
  <c r="I165" i="13" l="1"/>
  <c r="H165" i="13"/>
  <c r="F165" i="13" s="1"/>
  <c r="G166" i="13"/>
  <c r="E166" i="13"/>
  <c r="D167" i="13"/>
  <c r="G167" i="13" l="1"/>
  <c r="D168" i="13"/>
  <c r="E167" i="13"/>
  <c r="I166" i="13"/>
  <c r="H166" i="13"/>
  <c r="F166" i="13" s="1"/>
  <c r="I167" i="13" l="1"/>
  <c r="H167" i="13"/>
  <c r="F167" i="13" s="1"/>
  <c r="E168" i="13"/>
  <c r="D169" i="13"/>
  <c r="G168" i="13"/>
  <c r="G169" i="13" l="1"/>
  <c r="D170" i="13"/>
  <c r="E169" i="13"/>
  <c r="I168" i="13"/>
  <c r="H168" i="13"/>
  <c r="F168" i="13" s="1"/>
  <c r="I169" i="13" l="1"/>
  <c r="H169" i="13"/>
  <c r="F169" i="13" s="1"/>
  <c r="E170" i="13"/>
  <c r="D171" i="13"/>
  <c r="G170" i="13"/>
  <c r="G171" i="13" l="1"/>
  <c r="E171" i="13"/>
  <c r="D172" i="13"/>
  <c r="I170" i="13"/>
  <c r="H170" i="13"/>
  <c r="F170" i="13" s="1"/>
  <c r="E172" i="13" l="1"/>
  <c r="G172" i="13"/>
  <c r="D173" i="13"/>
  <c r="I171" i="13"/>
  <c r="H171" i="13"/>
  <c r="F171" i="13" s="1"/>
  <c r="G173" i="13" l="1"/>
  <c r="E173" i="13"/>
  <c r="D174" i="13"/>
  <c r="I172" i="13"/>
  <c r="H172" i="13"/>
  <c r="F172" i="13" s="1"/>
  <c r="E174" i="13" l="1"/>
  <c r="G174" i="13"/>
  <c r="D175" i="13"/>
  <c r="H173" i="13"/>
  <c r="F173" i="13" s="1"/>
  <c r="I173" i="13"/>
  <c r="G175" i="13" l="1"/>
  <c r="D176" i="13"/>
  <c r="E175" i="13"/>
  <c r="I174" i="13"/>
  <c r="H174" i="13"/>
  <c r="F174" i="13" s="1"/>
  <c r="I175" i="13" l="1"/>
  <c r="H175" i="13"/>
  <c r="F175" i="13" s="1"/>
  <c r="E176" i="13"/>
  <c r="G176" i="13"/>
  <c r="D177" i="13"/>
  <c r="I176" i="13" l="1"/>
  <c r="H176" i="13"/>
  <c r="F176" i="13" s="1"/>
  <c r="G177" i="13"/>
  <c r="D178" i="13"/>
  <c r="E177" i="13"/>
  <c r="I177" i="13" l="1"/>
  <c r="H177" i="13"/>
  <c r="F177" i="13" s="1"/>
  <c r="E178" i="13"/>
  <c r="D179" i="13"/>
  <c r="G178" i="13"/>
  <c r="I178" i="13" l="1"/>
  <c r="H178" i="13"/>
  <c r="F178" i="13" s="1"/>
  <c r="G179" i="13"/>
  <c r="D180" i="13"/>
  <c r="E179" i="13"/>
  <c r="I179" i="13" l="1"/>
  <c r="H179" i="13"/>
  <c r="F179" i="13" s="1"/>
  <c r="E180" i="13"/>
  <c r="G180" i="13"/>
  <c r="D181" i="13"/>
  <c r="I180" i="13" l="1"/>
  <c r="H180" i="13"/>
  <c r="F180" i="13" s="1"/>
  <c r="G181" i="13"/>
  <c r="D182" i="13"/>
  <c r="E181" i="13"/>
  <c r="I181" i="13" l="1"/>
  <c r="H181" i="13"/>
  <c r="F181" i="13" s="1"/>
  <c r="E182" i="13"/>
  <c r="D183" i="13"/>
  <c r="G182" i="13"/>
  <c r="G183" i="13" l="1"/>
  <c r="D184" i="13"/>
  <c r="E183" i="13"/>
  <c r="I182" i="13"/>
  <c r="H182" i="13"/>
  <c r="F182" i="13" s="1"/>
  <c r="I183" i="13" l="1"/>
  <c r="H183" i="13"/>
  <c r="F183" i="13" s="1"/>
  <c r="E184" i="13"/>
  <c r="G184" i="13"/>
  <c r="D185" i="13"/>
  <c r="I184" i="13" l="1"/>
  <c r="H184" i="13"/>
  <c r="F184" i="13" s="1"/>
  <c r="G185" i="13"/>
  <c r="D186" i="13"/>
  <c r="E185" i="13"/>
  <c r="I185" i="13" l="1"/>
  <c r="H185" i="13"/>
  <c r="F185" i="13" s="1"/>
  <c r="E186" i="13"/>
  <c r="D187" i="13"/>
  <c r="G186" i="13"/>
  <c r="I186" i="13" l="1"/>
  <c r="H186" i="13"/>
  <c r="F186" i="13" s="1"/>
  <c r="G187" i="13"/>
  <c r="D188" i="13"/>
  <c r="E187" i="13"/>
  <c r="I187" i="13" l="1"/>
  <c r="H187" i="13"/>
  <c r="F187" i="13" s="1"/>
  <c r="E188" i="13"/>
  <c r="G188" i="13"/>
  <c r="D189" i="13"/>
  <c r="I188" i="13" l="1"/>
  <c r="H188" i="13"/>
  <c r="F188" i="13" s="1"/>
  <c r="G189" i="13"/>
  <c r="D190" i="13"/>
  <c r="E189" i="13"/>
  <c r="E190" i="13" l="1"/>
  <c r="D191" i="13"/>
  <c r="G190" i="13"/>
  <c r="I189" i="13"/>
  <c r="H189" i="13"/>
  <c r="F189" i="13" s="1"/>
  <c r="G191" i="13" l="1"/>
  <c r="D192" i="13"/>
  <c r="E191" i="13"/>
  <c r="I190" i="13"/>
  <c r="H190" i="13"/>
  <c r="F190" i="13" s="1"/>
  <c r="I191" i="13" l="1"/>
  <c r="H191" i="13"/>
  <c r="F191" i="13" s="1"/>
  <c r="E192" i="13"/>
  <c r="G192" i="13"/>
  <c r="D193" i="13"/>
  <c r="G193" i="13" l="1"/>
  <c r="D194" i="13"/>
  <c r="E193" i="13"/>
  <c r="I192" i="13"/>
  <c r="H192" i="13"/>
  <c r="F192" i="13" s="1"/>
  <c r="I193" i="13" l="1"/>
  <c r="H193" i="13"/>
  <c r="F193" i="13" s="1"/>
  <c r="E194" i="13"/>
  <c r="D195" i="13"/>
  <c r="G194" i="13"/>
  <c r="G195" i="13" l="1"/>
  <c r="D196" i="13"/>
  <c r="E195" i="13"/>
  <c r="I194" i="13"/>
  <c r="H194" i="13"/>
  <c r="F194" i="13" s="1"/>
  <c r="I195" i="13" l="1"/>
  <c r="H195" i="13"/>
  <c r="F195" i="13" s="1"/>
  <c r="E196" i="13"/>
  <c r="G196" i="13"/>
  <c r="D197" i="13"/>
  <c r="I196" i="13" l="1"/>
  <c r="H196" i="13"/>
  <c r="F196" i="13" s="1"/>
  <c r="G197" i="13"/>
  <c r="D198" i="13"/>
  <c r="E197" i="13"/>
  <c r="I197" i="13" l="1"/>
  <c r="H197" i="13"/>
  <c r="F197" i="13" s="1"/>
  <c r="E198" i="13"/>
  <c r="D199" i="13"/>
  <c r="G198" i="13"/>
  <c r="G199" i="13" l="1"/>
  <c r="D200" i="13"/>
  <c r="E199" i="13"/>
  <c r="I198" i="13"/>
  <c r="H198" i="13"/>
  <c r="F198" i="13" s="1"/>
  <c r="I199" i="13" l="1"/>
  <c r="H199" i="13"/>
  <c r="F199" i="13" s="1"/>
  <c r="E200" i="13"/>
  <c r="G200" i="13"/>
  <c r="D201" i="13"/>
  <c r="I200" i="13" l="1"/>
  <c r="H200" i="13"/>
  <c r="F200" i="13" s="1"/>
  <c r="G201" i="13"/>
  <c r="D202" i="13"/>
  <c r="E201" i="13"/>
  <c r="I201" i="13" l="1"/>
  <c r="H201" i="13"/>
  <c r="F201" i="13" s="1"/>
  <c r="E202" i="13"/>
  <c r="D203" i="13"/>
  <c r="G202" i="13"/>
  <c r="I202" i="13" l="1"/>
  <c r="H202" i="13"/>
  <c r="F202" i="13" s="1"/>
  <c r="G203" i="13"/>
  <c r="D204" i="13"/>
  <c r="E203" i="13"/>
  <c r="I203" i="13" l="1"/>
  <c r="H203" i="13"/>
  <c r="F203" i="13" s="1"/>
  <c r="E204" i="13"/>
  <c r="G204" i="13"/>
  <c r="D205" i="13"/>
  <c r="I204" i="13" l="1"/>
  <c r="H204" i="13"/>
  <c r="F204" i="13" s="1"/>
  <c r="G205" i="13"/>
  <c r="D206" i="13"/>
  <c r="E205" i="13"/>
  <c r="I205" i="13" l="1"/>
  <c r="H205" i="13"/>
  <c r="F205" i="13" s="1"/>
  <c r="E206" i="13"/>
  <c r="D207" i="13"/>
  <c r="G206" i="13"/>
  <c r="I206" i="13" l="1"/>
  <c r="H206" i="13"/>
  <c r="F206" i="13" s="1"/>
  <c r="G207" i="13"/>
  <c r="D208" i="13"/>
  <c r="E207" i="13"/>
  <c r="I207" i="13" l="1"/>
  <c r="H207" i="13"/>
  <c r="F207" i="13" s="1"/>
  <c r="E208" i="13"/>
  <c r="G208" i="13"/>
  <c r="D209" i="13"/>
  <c r="G209" i="13" l="1"/>
  <c r="D210" i="13"/>
  <c r="E209" i="13"/>
  <c r="I208" i="13"/>
  <c r="H208" i="13"/>
  <c r="F208" i="13" s="1"/>
  <c r="I209" i="13" l="1"/>
  <c r="H209" i="13"/>
  <c r="F209" i="13" s="1"/>
  <c r="E210" i="13"/>
  <c r="D211" i="13"/>
  <c r="G210" i="13"/>
  <c r="G211" i="13" l="1"/>
  <c r="D212" i="13"/>
  <c r="E211" i="13"/>
  <c r="I210" i="13"/>
  <c r="H210" i="13"/>
  <c r="F210" i="13" s="1"/>
  <c r="I211" i="13" l="1"/>
  <c r="H211" i="13"/>
  <c r="F211" i="13" s="1"/>
  <c r="E212" i="13"/>
  <c r="G212" i="13"/>
  <c r="D213" i="13"/>
  <c r="I212" i="13" l="1"/>
  <c r="H212" i="13"/>
  <c r="F212" i="13" s="1"/>
  <c r="G213" i="13"/>
  <c r="D214" i="13"/>
  <c r="E213" i="13"/>
  <c r="I213" i="13" l="1"/>
  <c r="H213" i="13"/>
  <c r="F213" i="13" s="1"/>
  <c r="E214" i="13"/>
  <c r="D215" i="13"/>
  <c r="G214" i="13"/>
  <c r="G215" i="13" l="1"/>
  <c r="D216" i="13"/>
  <c r="E215" i="13"/>
  <c r="I214" i="13"/>
  <c r="H214" i="13"/>
  <c r="F214" i="13" s="1"/>
  <c r="I215" i="13" l="1"/>
  <c r="H215" i="13"/>
  <c r="F215" i="13" s="1"/>
  <c r="E216" i="13"/>
  <c r="G216" i="13"/>
  <c r="D217" i="13"/>
  <c r="I216" i="13" l="1"/>
  <c r="H216" i="13"/>
  <c r="F216" i="13" s="1"/>
  <c r="G217" i="13"/>
  <c r="D218" i="13"/>
  <c r="E217" i="13"/>
  <c r="E218" i="13" l="1"/>
  <c r="D219" i="13"/>
  <c r="G218" i="13"/>
  <c r="I217" i="13"/>
  <c r="H217" i="13"/>
  <c r="F217" i="13" s="1"/>
  <c r="G219" i="13" l="1"/>
  <c r="D220" i="13"/>
  <c r="E219" i="13"/>
  <c r="I218" i="13"/>
  <c r="H218" i="13"/>
  <c r="F218" i="13" s="1"/>
  <c r="I219" i="13" l="1"/>
  <c r="H219" i="13"/>
  <c r="F219" i="13" s="1"/>
  <c r="E220" i="13"/>
  <c r="G220" i="13"/>
  <c r="D221" i="13"/>
  <c r="I220" i="13" l="1"/>
  <c r="H220" i="13"/>
  <c r="F220" i="13" s="1"/>
  <c r="G221" i="13"/>
  <c r="D222" i="13"/>
  <c r="E221" i="13"/>
  <c r="I221" i="13" l="1"/>
  <c r="H221" i="13"/>
  <c r="F221" i="13" s="1"/>
  <c r="E222" i="13"/>
  <c r="D223" i="13"/>
  <c r="G222" i="13"/>
  <c r="I222" i="13" l="1"/>
  <c r="H222" i="13"/>
  <c r="F222" i="13" s="1"/>
  <c r="G223" i="13"/>
  <c r="D224" i="13"/>
  <c r="E223" i="13"/>
  <c r="I223" i="13" l="1"/>
  <c r="H223" i="13"/>
  <c r="F223" i="13" s="1"/>
  <c r="E224" i="13"/>
  <c r="G224" i="13"/>
  <c r="D225" i="13"/>
  <c r="I224" i="13" l="1"/>
  <c r="H224" i="13"/>
  <c r="F224" i="13" s="1"/>
  <c r="G225" i="13"/>
  <c r="D226" i="13"/>
  <c r="E225" i="13"/>
  <c r="I225" i="13" l="1"/>
  <c r="H225" i="13"/>
  <c r="F225" i="13" s="1"/>
  <c r="E226" i="13"/>
  <c r="D227" i="13"/>
  <c r="G226" i="13"/>
  <c r="I226" i="13" l="1"/>
  <c r="H226" i="13"/>
  <c r="F226" i="13" s="1"/>
  <c r="G227" i="13"/>
  <c r="D228" i="13"/>
  <c r="E227" i="13"/>
  <c r="I227" i="13" l="1"/>
  <c r="H227" i="13"/>
  <c r="F227" i="13" s="1"/>
  <c r="E228" i="13"/>
  <c r="G228" i="13"/>
  <c r="D229" i="13"/>
  <c r="I228" i="13" l="1"/>
  <c r="H228" i="13"/>
  <c r="F228" i="13" s="1"/>
  <c r="G229" i="13"/>
  <c r="D230" i="13"/>
  <c r="E229" i="13"/>
  <c r="E230" i="13" l="1"/>
  <c r="D231" i="13"/>
  <c r="G230" i="13"/>
  <c r="I229" i="13"/>
  <c r="H229" i="13"/>
  <c r="F229" i="13" s="1"/>
  <c r="G231" i="13" l="1"/>
  <c r="D232" i="13"/>
  <c r="E231" i="13"/>
  <c r="I230" i="13"/>
  <c r="H230" i="13"/>
  <c r="F230" i="13" s="1"/>
  <c r="I231" i="13" l="1"/>
  <c r="H231" i="13"/>
  <c r="F231" i="13" s="1"/>
  <c r="E232" i="13"/>
  <c r="G232" i="13"/>
  <c r="D233" i="13"/>
  <c r="I232" i="13" l="1"/>
  <c r="H232" i="13"/>
  <c r="F232" i="13" s="1"/>
  <c r="G233" i="13"/>
  <c r="D234" i="13"/>
  <c r="E233" i="13"/>
  <c r="I233" i="13" l="1"/>
  <c r="H233" i="13"/>
  <c r="F233" i="13" s="1"/>
  <c r="E234" i="13"/>
  <c r="D235" i="13"/>
  <c r="G234" i="13"/>
  <c r="I234" i="13" l="1"/>
  <c r="H234" i="13"/>
  <c r="F234" i="13" s="1"/>
  <c r="G235" i="13"/>
  <c r="D236" i="13"/>
  <c r="E235" i="13"/>
  <c r="I235" i="13" l="1"/>
  <c r="H235" i="13"/>
  <c r="F235" i="13" s="1"/>
  <c r="E236" i="13"/>
  <c r="G236" i="13"/>
  <c r="D237" i="13"/>
  <c r="I236" i="13" l="1"/>
  <c r="H236" i="13"/>
  <c r="F236" i="13" s="1"/>
  <c r="G237" i="13"/>
  <c r="D238" i="13"/>
  <c r="E237" i="13"/>
  <c r="I237" i="13" l="1"/>
  <c r="H237" i="13"/>
  <c r="F237" i="13" s="1"/>
  <c r="E238" i="13"/>
  <c r="D239" i="13"/>
  <c r="G238" i="13"/>
  <c r="I238" i="13" l="1"/>
  <c r="H238" i="13"/>
  <c r="F238" i="13" s="1"/>
  <c r="G239" i="13"/>
  <c r="D240" i="13"/>
  <c r="E239" i="13"/>
  <c r="I239" i="13" l="1"/>
  <c r="H239" i="13"/>
  <c r="F239" i="13" s="1"/>
  <c r="E240" i="13"/>
  <c r="G240" i="13"/>
  <c r="D241" i="13"/>
  <c r="I240" i="13" l="1"/>
  <c r="H240" i="13"/>
  <c r="F240" i="13" s="1"/>
  <c r="G241" i="13"/>
  <c r="D242" i="13"/>
  <c r="E241" i="13"/>
  <c r="E242" i="13" l="1"/>
  <c r="D243" i="13"/>
  <c r="G242" i="13"/>
  <c r="I241" i="13"/>
  <c r="H241" i="13"/>
  <c r="F241" i="13" s="1"/>
  <c r="G243" i="13" l="1"/>
  <c r="D244" i="13"/>
  <c r="E243" i="13"/>
  <c r="I242" i="13"/>
  <c r="H242" i="13"/>
  <c r="F242" i="13" s="1"/>
  <c r="I243" i="13" l="1"/>
  <c r="H243" i="13"/>
  <c r="F243" i="13" s="1"/>
  <c r="E244" i="13"/>
  <c r="G244" i="13"/>
  <c r="D245" i="13"/>
  <c r="I244" i="13" l="1"/>
  <c r="H244" i="13"/>
  <c r="F244" i="13" s="1"/>
  <c r="G245" i="13"/>
  <c r="D246" i="13"/>
  <c r="E245" i="13"/>
  <c r="I245" i="13" l="1"/>
  <c r="H245" i="13"/>
  <c r="F245" i="13" s="1"/>
  <c r="E246" i="13"/>
  <c r="D247" i="13"/>
  <c r="G246" i="13"/>
  <c r="G247" i="13" l="1"/>
  <c r="D248" i="13"/>
  <c r="E247" i="13"/>
  <c r="I246" i="13"/>
  <c r="H246" i="13"/>
  <c r="F246" i="13" s="1"/>
  <c r="I247" i="13" l="1"/>
  <c r="H247" i="13"/>
  <c r="F247" i="13" s="1"/>
  <c r="E248" i="13"/>
  <c r="G248" i="13"/>
  <c r="D249" i="13"/>
  <c r="I248" i="13" l="1"/>
  <c r="H248" i="13"/>
  <c r="F248" i="13" s="1"/>
  <c r="G249" i="13"/>
  <c r="D250" i="13"/>
  <c r="E249" i="13"/>
  <c r="G250" i="13" l="1"/>
  <c r="D251" i="13"/>
  <c r="E250" i="13"/>
  <c r="I249" i="13"/>
  <c r="H249" i="13"/>
  <c r="F249" i="13" s="1"/>
  <c r="I250" i="13" l="1"/>
  <c r="H250" i="13"/>
  <c r="F250" i="13" s="1"/>
  <c r="E251" i="13"/>
  <c r="D252" i="13"/>
  <c r="G251" i="13"/>
  <c r="I251" i="13" l="1"/>
  <c r="H251" i="13"/>
  <c r="F251" i="13" s="1"/>
  <c r="G252" i="13"/>
  <c r="D253" i="13"/>
  <c r="E252" i="13"/>
  <c r="I252" i="13" l="1"/>
  <c r="H252" i="13"/>
  <c r="F252" i="13" s="1"/>
  <c r="E253" i="13"/>
  <c r="G253" i="13"/>
  <c r="D254" i="13"/>
  <c r="I253" i="13" l="1"/>
  <c r="H253" i="13"/>
  <c r="F253" i="13" s="1"/>
  <c r="G254" i="13"/>
  <c r="D255" i="13"/>
  <c r="E254" i="13"/>
  <c r="D256" i="13" l="1"/>
  <c r="E255" i="13"/>
  <c r="G255" i="13"/>
  <c r="H254" i="13"/>
  <c r="F254" i="13" s="1"/>
  <c r="I254" i="13"/>
  <c r="I255" i="13" l="1"/>
  <c r="H255" i="13"/>
  <c r="F255" i="13" s="1"/>
  <c r="G256" i="13"/>
  <c r="D257" i="13"/>
  <c r="E256" i="13"/>
  <c r="H256" i="13" l="1"/>
  <c r="F256" i="13" s="1"/>
  <c r="I256" i="13"/>
  <c r="D258" i="13"/>
  <c r="E257" i="13"/>
  <c r="G257" i="13"/>
  <c r="G258" i="13" l="1"/>
  <c r="E258" i="13"/>
  <c r="D259" i="13"/>
  <c r="I257" i="13"/>
  <c r="H257" i="13"/>
  <c r="F257" i="13" s="1"/>
  <c r="D260" i="13" l="1"/>
  <c r="E259" i="13"/>
  <c r="G259" i="13"/>
  <c r="H258" i="13"/>
  <c r="F258" i="13" s="1"/>
  <c r="I258" i="13"/>
  <c r="I259" i="13" l="1"/>
  <c r="H259" i="13"/>
  <c r="F259" i="13" s="1"/>
  <c r="G260" i="13"/>
  <c r="D261" i="13"/>
  <c r="E260" i="13"/>
  <c r="H260" i="13" l="1"/>
  <c r="F260" i="13" s="1"/>
  <c r="I260" i="13"/>
  <c r="D262" i="13"/>
  <c r="E261" i="13"/>
  <c r="G261" i="13"/>
  <c r="G262" i="13" l="1"/>
  <c r="E262" i="13"/>
  <c r="D263" i="13"/>
  <c r="I261" i="13"/>
  <c r="H261" i="13"/>
  <c r="F261" i="13" s="1"/>
  <c r="D264" i="13" l="1"/>
  <c r="E263" i="13"/>
  <c r="G263" i="13"/>
  <c r="H262" i="13"/>
  <c r="F262" i="13" s="1"/>
  <c r="I262" i="13"/>
  <c r="I263" i="13" l="1"/>
  <c r="H263" i="13"/>
  <c r="F263" i="13" s="1"/>
  <c r="G264" i="13"/>
  <c r="D265" i="13"/>
  <c r="E264" i="13"/>
  <c r="H264" i="13" l="1"/>
  <c r="F264" i="13" s="1"/>
  <c r="I264" i="13"/>
  <c r="D266" i="13"/>
  <c r="E265" i="13"/>
  <c r="G265" i="13"/>
  <c r="G266" i="13" l="1"/>
  <c r="E266" i="13"/>
  <c r="D267" i="13"/>
  <c r="I265" i="13"/>
  <c r="H265" i="13"/>
  <c r="F265" i="13" s="1"/>
  <c r="H266" i="13" l="1"/>
  <c r="F266" i="13" s="1"/>
  <c r="I266" i="13"/>
  <c r="D268" i="13"/>
  <c r="E267" i="13"/>
  <c r="G267" i="13"/>
  <c r="I267" i="13" l="1"/>
  <c r="H267" i="13"/>
  <c r="F267" i="13" s="1"/>
  <c r="G268" i="13"/>
  <c r="D269" i="13"/>
  <c r="E268" i="13"/>
  <c r="H268" i="13" l="1"/>
  <c r="F268" i="13" s="1"/>
  <c r="I268" i="13"/>
  <c r="D270" i="13"/>
  <c r="E269" i="13"/>
  <c r="G269" i="13"/>
  <c r="G270" i="13" l="1"/>
  <c r="E270" i="13"/>
  <c r="D271" i="13"/>
  <c r="I269" i="13"/>
  <c r="H269" i="13"/>
  <c r="F269" i="13" s="1"/>
  <c r="H270" i="13" l="1"/>
  <c r="F270" i="13" s="1"/>
  <c r="I270" i="13"/>
  <c r="D272" i="13"/>
  <c r="E271" i="13"/>
  <c r="G271" i="13"/>
  <c r="D273" i="13" l="1"/>
  <c r="G272" i="13"/>
  <c r="E272" i="13"/>
  <c r="I271" i="13"/>
  <c r="H271" i="13"/>
  <c r="F271" i="13" s="1"/>
  <c r="I272" i="13" l="1"/>
  <c r="H272" i="13"/>
  <c r="F272" i="13" s="1"/>
  <c r="G273" i="13"/>
  <c r="E273" i="13"/>
  <c r="D274" i="13"/>
  <c r="D275" i="13" l="1"/>
  <c r="G274" i="13"/>
  <c r="E274" i="13"/>
  <c r="H273" i="13"/>
  <c r="F273" i="13" s="1"/>
  <c r="I273" i="13"/>
  <c r="G275" i="13" l="1"/>
  <c r="E275" i="13"/>
  <c r="D276" i="13"/>
  <c r="H274" i="13"/>
  <c r="F274" i="13" s="1"/>
  <c r="I274" i="13"/>
  <c r="D277" i="13" l="1"/>
  <c r="G276" i="13"/>
  <c r="E276" i="13"/>
  <c r="H275" i="13"/>
  <c r="F275" i="13" s="1"/>
  <c r="I275" i="13"/>
  <c r="D278" i="13" l="1"/>
  <c r="E277" i="13"/>
  <c r="G277" i="13"/>
  <c r="I276" i="13"/>
  <c r="H276" i="13"/>
  <c r="F276" i="13" s="1"/>
  <c r="D279" i="13" l="1"/>
  <c r="E278" i="13"/>
  <c r="G278" i="13"/>
  <c r="H277" i="13"/>
  <c r="F277" i="13" s="1"/>
  <c r="I277" i="13"/>
  <c r="I278" i="13" l="1"/>
  <c r="H278" i="13"/>
  <c r="F278" i="13" s="1"/>
  <c r="D280" i="13"/>
  <c r="E279" i="13"/>
  <c r="G279" i="13"/>
  <c r="D281" i="13" l="1"/>
  <c r="G280" i="13"/>
  <c r="E280" i="13"/>
  <c r="H279" i="13"/>
  <c r="F279" i="13" s="1"/>
  <c r="I279" i="13"/>
  <c r="I280" i="13" l="1"/>
  <c r="H280" i="13"/>
  <c r="F280" i="13" s="1"/>
  <c r="G281" i="13"/>
  <c r="D282" i="13"/>
  <c r="E281" i="13"/>
  <c r="H281" i="13" l="1"/>
  <c r="F281" i="13" s="1"/>
  <c r="I281" i="13"/>
  <c r="D283" i="13"/>
  <c r="G282" i="13"/>
  <c r="E282" i="13"/>
  <c r="G283" i="13" l="1"/>
  <c r="D284" i="13"/>
  <c r="E283" i="13"/>
  <c r="H282" i="13"/>
  <c r="F282" i="13" s="1"/>
  <c r="I282" i="13"/>
  <c r="H283" i="13" l="1"/>
  <c r="F283" i="13" s="1"/>
  <c r="I283" i="13"/>
  <c r="D285" i="13"/>
  <c r="G284" i="13"/>
  <c r="E284" i="13"/>
  <c r="D286" i="13" l="1"/>
  <c r="E285" i="13"/>
  <c r="G285" i="13"/>
  <c r="I284" i="13"/>
  <c r="H284" i="13"/>
  <c r="F284" i="13" s="1"/>
  <c r="H285" i="13" l="1"/>
  <c r="F285" i="13" s="1"/>
  <c r="I285" i="13"/>
  <c r="D287" i="13"/>
  <c r="E286" i="13"/>
  <c r="G286" i="13"/>
  <c r="G287" i="13" l="1"/>
  <c r="E287" i="13"/>
  <c r="D288" i="13"/>
  <c r="I286" i="13"/>
  <c r="H286" i="13"/>
  <c r="F286" i="13" s="1"/>
  <c r="D289" i="13" l="1"/>
  <c r="E288" i="13"/>
  <c r="G288" i="13"/>
  <c r="H287" i="13"/>
  <c r="F287" i="13" s="1"/>
  <c r="I287" i="13"/>
  <c r="I288" i="13" l="1"/>
  <c r="H288" i="13"/>
  <c r="F288" i="13" s="1"/>
  <c r="G289" i="13"/>
  <c r="D290" i="13"/>
  <c r="E289" i="13"/>
  <c r="H289" i="13" l="1"/>
  <c r="F289" i="13" s="1"/>
  <c r="I289" i="13"/>
  <c r="D291" i="13"/>
  <c r="E290" i="13"/>
  <c r="G290" i="13"/>
  <c r="G291" i="13" l="1"/>
  <c r="E291" i="13"/>
  <c r="D292" i="13"/>
  <c r="I290" i="13"/>
  <c r="H290" i="13"/>
  <c r="F290" i="13" s="1"/>
  <c r="D293" i="13" l="1"/>
  <c r="E292" i="13"/>
  <c r="G292" i="13"/>
  <c r="H291" i="13"/>
  <c r="F291" i="13" s="1"/>
  <c r="I291" i="13"/>
  <c r="I292" i="13" l="1"/>
  <c r="H292" i="13"/>
  <c r="F292" i="13" s="1"/>
  <c r="G293" i="13"/>
  <c r="D294" i="13"/>
  <c r="E293" i="13"/>
  <c r="H293" i="13" l="1"/>
  <c r="F293" i="13" s="1"/>
  <c r="I293" i="13"/>
  <c r="D295" i="13"/>
  <c r="E294" i="13"/>
  <c r="G294" i="13"/>
  <c r="I294" i="13" l="1"/>
  <c r="H294" i="13"/>
  <c r="F294" i="13" s="1"/>
  <c r="G295" i="13"/>
  <c r="E295" i="13"/>
  <c r="D296" i="13"/>
  <c r="H295" i="13" l="1"/>
  <c r="F295" i="13" s="1"/>
  <c r="I295" i="13"/>
  <c r="D297" i="13"/>
  <c r="E296" i="13"/>
  <c r="G296" i="13"/>
  <c r="G297" i="13" l="1"/>
  <c r="D298" i="13"/>
  <c r="E297" i="13"/>
  <c r="I296" i="13"/>
  <c r="H296" i="13"/>
  <c r="F296" i="13" s="1"/>
  <c r="H297" i="13" l="1"/>
  <c r="F297" i="13" s="1"/>
  <c r="I297" i="13"/>
  <c r="D299" i="13"/>
  <c r="E298" i="13"/>
  <c r="G298" i="13"/>
  <c r="G299" i="13" l="1"/>
  <c r="E299" i="13"/>
  <c r="D300" i="13"/>
  <c r="I298" i="13"/>
  <c r="H298" i="13"/>
  <c r="F298" i="13" s="1"/>
  <c r="D301" i="13" l="1"/>
  <c r="E300" i="13"/>
  <c r="G300" i="13"/>
  <c r="H299" i="13"/>
  <c r="F299" i="13" s="1"/>
  <c r="I299" i="13"/>
  <c r="I300" i="13" l="1"/>
  <c r="H300" i="13"/>
  <c r="F300" i="13" s="1"/>
  <c r="G301" i="13"/>
  <c r="D302" i="13"/>
  <c r="E301" i="13"/>
  <c r="H301" i="13" l="1"/>
  <c r="F301" i="13" s="1"/>
  <c r="I301" i="13"/>
  <c r="D303" i="13"/>
  <c r="E302" i="13"/>
  <c r="G302" i="13"/>
  <c r="G303" i="13" l="1"/>
  <c r="E303" i="13"/>
  <c r="D304" i="13"/>
  <c r="I302" i="13"/>
  <c r="H302" i="13"/>
  <c r="F302" i="13" s="1"/>
  <c r="H303" i="13" l="1"/>
  <c r="F303" i="13" s="1"/>
  <c r="I303" i="13"/>
  <c r="D305" i="13"/>
  <c r="E304" i="13"/>
  <c r="G304" i="13"/>
  <c r="I304" i="13" l="1"/>
  <c r="H304" i="13"/>
  <c r="F304" i="13" s="1"/>
  <c r="G305" i="13"/>
  <c r="D306" i="13"/>
  <c r="E305" i="13"/>
  <c r="G306" i="13" l="1"/>
  <c r="E306" i="13"/>
  <c r="D307" i="13"/>
  <c r="I305" i="13"/>
  <c r="H305" i="13"/>
  <c r="F305" i="13" s="1"/>
  <c r="E307" i="13" l="1"/>
  <c r="G307" i="13"/>
  <c r="D308" i="13"/>
  <c r="H306" i="13"/>
  <c r="F306" i="13" s="1"/>
  <c r="I306" i="13"/>
  <c r="G308" i="13" l="1"/>
  <c r="D309" i="13"/>
  <c r="E308" i="13"/>
  <c r="I307" i="13"/>
  <c r="H307" i="13"/>
  <c r="F307" i="13" s="1"/>
  <c r="E309" i="13" l="1"/>
  <c r="D310" i="13"/>
  <c r="G309" i="13"/>
  <c r="I308" i="13"/>
  <c r="H308" i="13"/>
  <c r="F308" i="13" s="1"/>
  <c r="G310" i="13" l="1"/>
  <c r="D311" i="13"/>
  <c r="E310" i="13"/>
  <c r="I309" i="13"/>
  <c r="H309" i="13"/>
  <c r="F309" i="13" s="1"/>
  <c r="I310" i="13" l="1"/>
  <c r="H310" i="13"/>
  <c r="F310" i="13" s="1"/>
  <c r="E311" i="13"/>
  <c r="D312" i="13"/>
  <c r="G311" i="13"/>
  <c r="G312" i="13" l="1"/>
  <c r="D313" i="13"/>
  <c r="E312" i="13"/>
  <c r="I311" i="13"/>
  <c r="H311" i="13"/>
  <c r="F311" i="13" s="1"/>
  <c r="I312" i="13" l="1"/>
  <c r="H312" i="13"/>
  <c r="F312" i="13" s="1"/>
  <c r="E313" i="13"/>
  <c r="G313" i="13"/>
  <c r="D314" i="13"/>
  <c r="I313" i="13" l="1"/>
  <c r="H313" i="13"/>
  <c r="F313" i="13" s="1"/>
  <c r="G314" i="13"/>
  <c r="D315" i="13"/>
  <c r="E314" i="13"/>
  <c r="H314" i="13" l="1"/>
  <c r="F314" i="13" s="1"/>
  <c r="I314" i="13"/>
  <c r="E315" i="13"/>
  <c r="G315" i="13"/>
  <c r="D316" i="13"/>
  <c r="I315" i="13" l="1"/>
  <c r="H315" i="13"/>
  <c r="F315" i="13" s="1"/>
  <c r="G316" i="13"/>
  <c r="D317" i="13"/>
  <c r="E316" i="13"/>
  <c r="I316" i="13" l="1"/>
  <c r="H316" i="13"/>
  <c r="F316" i="13" s="1"/>
  <c r="E317" i="13"/>
  <c r="D318" i="13"/>
  <c r="G317" i="13"/>
  <c r="G318" i="13" l="1"/>
  <c r="D319" i="13"/>
  <c r="E318" i="13"/>
  <c r="I317" i="13"/>
  <c r="H317" i="13"/>
  <c r="F317" i="13" s="1"/>
  <c r="I318" i="13" l="1"/>
  <c r="H318" i="13"/>
  <c r="F318" i="13" s="1"/>
  <c r="E319" i="13"/>
  <c r="D320" i="13"/>
  <c r="G319" i="13"/>
  <c r="I319" i="13" l="1"/>
  <c r="H319" i="13"/>
  <c r="F319" i="13" s="1"/>
  <c r="G320" i="13"/>
  <c r="E320" i="13"/>
  <c r="D321" i="13"/>
  <c r="I320" i="13" l="1"/>
  <c r="H320" i="13"/>
  <c r="F320" i="13" s="1"/>
  <c r="E321" i="13"/>
  <c r="G321" i="13"/>
  <c r="D322" i="13"/>
  <c r="G322" i="13" l="1"/>
  <c r="E322" i="13"/>
  <c r="D323" i="13"/>
  <c r="I321" i="13"/>
  <c r="H321" i="13"/>
  <c r="F321" i="13" s="1"/>
  <c r="E323" i="13" l="1"/>
  <c r="G323" i="13"/>
  <c r="D324" i="13"/>
  <c r="H322" i="13"/>
  <c r="F322" i="13" s="1"/>
  <c r="I322" i="13"/>
  <c r="G324" i="13" l="1"/>
  <c r="D325" i="13"/>
  <c r="E324" i="13"/>
  <c r="I323" i="13"/>
  <c r="H323" i="13"/>
  <c r="F323" i="13" s="1"/>
  <c r="I324" i="13" l="1"/>
  <c r="H324" i="13"/>
  <c r="F324" i="13" s="1"/>
  <c r="E325" i="13"/>
  <c r="D326" i="13"/>
  <c r="G325" i="13"/>
  <c r="G326" i="13" l="1"/>
  <c r="D327" i="13"/>
  <c r="E326" i="13"/>
  <c r="I325" i="13"/>
  <c r="H325" i="13"/>
  <c r="F325" i="13" s="1"/>
  <c r="I326" i="13" l="1"/>
  <c r="H326" i="13"/>
  <c r="F326" i="13" s="1"/>
  <c r="E327" i="13"/>
  <c r="D328" i="13"/>
  <c r="G327" i="13"/>
  <c r="G328" i="13" l="1"/>
  <c r="D329" i="13"/>
  <c r="E328" i="13"/>
  <c r="I327" i="13"/>
  <c r="H327" i="13"/>
  <c r="F327" i="13" s="1"/>
  <c r="I328" i="13" l="1"/>
  <c r="H328" i="13"/>
  <c r="F328" i="13" s="1"/>
  <c r="E329" i="13"/>
  <c r="G329" i="13"/>
  <c r="D330" i="13"/>
  <c r="I329" i="13" l="1"/>
  <c r="H329" i="13"/>
  <c r="F329" i="13" s="1"/>
  <c r="G330" i="13"/>
  <c r="D331" i="13"/>
  <c r="E330" i="13"/>
  <c r="E331" i="13" l="1"/>
  <c r="G331" i="13"/>
  <c r="D332" i="13"/>
  <c r="H330" i="13"/>
  <c r="F330" i="13" s="1"/>
  <c r="I330" i="13"/>
  <c r="G332" i="13" l="1"/>
  <c r="D333" i="13"/>
  <c r="E332" i="13"/>
  <c r="I331" i="13"/>
  <c r="H331" i="13"/>
  <c r="F331" i="13" s="1"/>
  <c r="I332" i="13" l="1"/>
  <c r="H332" i="13"/>
  <c r="F332" i="13" s="1"/>
  <c r="E333" i="13"/>
  <c r="D334" i="13"/>
  <c r="G333" i="13"/>
  <c r="G334" i="13" l="1"/>
  <c r="D335" i="13"/>
  <c r="E334" i="13"/>
  <c r="I333" i="13"/>
  <c r="H333" i="13"/>
  <c r="F333" i="13" s="1"/>
  <c r="I334" i="13" l="1"/>
  <c r="H334" i="13"/>
  <c r="F334" i="13" s="1"/>
  <c r="E335" i="13"/>
  <c r="D336" i="13"/>
  <c r="G335" i="13"/>
  <c r="I335" i="13" l="1"/>
  <c r="H335" i="13"/>
  <c r="F335" i="13" s="1"/>
  <c r="G336" i="13"/>
  <c r="E336" i="13"/>
  <c r="D337" i="13"/>
  <c r="E337" i="13" l="1"/>
  <c r="G337" i="13"/>
  <c r="D338" i="13"/>
  <c r="I336" i="13"/>
  <c r="H336" i="13"/>
  <c r="F336" i="13" s="1"/>
  <c r="I337" i="13" l="1"/>
  <c r="H337" i="13"/>
  <c r="F337" i="13" s="1"/>
  <c r="G338" i="13"/>
  <c r="D339" i="13"/>
  <c r="E338" i="13"/>
  <c r="H338" i="13" l="1"/>
  <c r="F338" i="13" s="1"/>
  <c r="I338" i="13"/>
  <c r="E339" i="13"/>
  <c r="G339" i="13"/>
  <c r="D340" i="13"/>
  <c r="I339" i="13" l="1"/>
  <c r="H339" i="13"/>
  <c r="F339" i="13" s="1"/>
  <c r="G340" i="13"/>
  <c r="D341" i="13"/>
  <c r="E340" i="13"/>
  <c r="E341" i="13" l="1"/>
  <c r="D342" i="13"/>
  <c r="G341" i="13"/>
  <c r="I340" i="13"/>
  <c r="H340" i="13"/>
  <c r="F340" i="13" s="1"/>
  <c r="G342" i="13" l="1"/>
  <c r="D343" i="13"/>
  <c r="E342" i="13"/>
  <c r="I341" i="13"/>
  <c r="H341" i="13"/>
  <c r="F341" i="13" s="1"/>
  <c r="I342" i="13" l="1"/>
  <c r="H342" i="13"/>
  <c r="F342" i="13" s="1"/>
  <c r="E343" i="13"/>
  <c r="D344" i="13"/>
  <c r="G343" i="13"/>
  <c r="I343" i="13" l="1"/>
  <c r="H343" i="13"/>
  <c r="F343" i="13" s="1"/>
  <c r="G344" i="13"/>
  <c r="D345" i="13"/>
  <c r="E344" i="13"/>
  <c r="E345" i="13" l="1"/>
  <c r="G345" i="13"/>
  <c r="D346" i="13"/>
  <c r="I344" i="13"/>
  <c r="H344" i="13"/>
  <c r="F344" i="13" s="1"/>
  <c r="G346" i="13" l="1"/>
  <c r="D347" i="13"/>
  <c r="E346" i="13"/>
  <c r="I345" i="13"/>
  <c r="H345" i="13"/>
  <c r="F345" i="13" s="1"/>
  <c r="I346" i="13" l="1"/>
  <c r="H346" i="13"/>
  <c r="F346" i="13" s="1"/>
  <c r="E347" i="13"/>
  <c r="D348" i="13"/>
  <c r="G347" i="13"/>
  <c r="G348" i="13" l="1"/>
  <c r="D349" i="13"/>
  <c r="E348" i="13"/>
  <c r="I347" i="13"/>
  <c r="H347" i="13"/>
  <c r="F347" i="13" s="1"/>
  <c r="E349" i="13" l="1"/>
  <c r="G349" i="13"/>
  <c r="D350" i="13"/>
  <c r="I348" i="13"/>
  <c r="H348" i="13"/>
  <c r="F348" i="13" s="1"/>
  <c r="G350" i="13" l="1"/>
  <c r="D351" i="13"/>
  <c r="E350" i="13"/>
  <c r="I349" i="13"/>
  <c r="H349" i="13"/>
  <c r="F349" i="13" s="1"/>
  <c r="I350" i="13" l="1"/>
  <c r="H350" i="13"/>
  <c r="F350" i="13" s="1"/>
  <c r="E351" i="13"/>
  <c r="D352" i="13"/>
  <c r="G351" i="13"/>
  <c r="G352" i="13" l="1"/>
  <c r="D353" i="13"/>
  <c r="E352" i="13"/>
  <c r="I351" i="13"/>
  <c r="H351" i="13"/>
  <c r="F351" i="13" s="1"/>
  <c r="I352" i="13" l="1"/>
  <c r="H352" i="13"/>
  <c r="F352" i="13" s="1"/>
  <c r="E353" i="13"/>
  <c r="G353" i="13"/>
  <c r="D354" i="13"/>
  <c r="I353" i="13" l="1"/>
  <c r="H353" i="13"/>
  <c r="F353" i="13" s="1"/>
  <c r="G354" i="13"/>
  <c r="D355" i="13"/>
  <c r="E354" i="13"/>
  <c r="I354" i="13" l="1"/>
  <c r="H354" i="13"/>
  <c r="F354" i="13" s="1"/>
  <c r="E355" i="13"/>
  <c r="D356" i="13"/>
  <c r="G355" i="13"/>
  <c r="I355" i="13" l="1"/>
  <c r="H355" i="13"/>
  <c r="F355" i="13" s="1"/>
  <c r="G356" i="13"/>
  <c r="D357" i="13"/>
  <c r="E356" i="13"/>
  <c r="I356" i="13" l="1"/>
  <c r="H356" i="13"/>
  <c r="F356" i="13" s="1"/>
  <c r="E357" i="13"/>
  <c r="G357" i="13"/>
  <c r="D358" i="13"/>
  <c r="I357" i="13" l="1"/>
  <c r="H357" i="13"/>
  <c r="F357" i="13" s="1"/>
  <c r="G358" i="13"/>
  <c r="D359" i="13"/>
  <c r="E358" i="13"/>
  <c r="I358" i="13" l="1"/>
  <c r="H358" i="13"/>
  <c r="F358" i="13" s="1"/>
  <c r="E359" i="13"/>
  <c r="D360" i="13"/>
  <c r="G359" i="13"/>
  <c r="I359" i="13" l="1"/>
  <c r="H359" i="13"/>
  <c r="F359" i="13" s="1"/>
  <c r="G360" i="13"/>
  <c r="D361" i="13"/>
  <c r="E360" i="13"/>
  <c r="I360" i="13" l="1"/>
  <c r="H360" i="13"/>
  <c r="F360" i="13" s="1"/>
  <c r="E361" i="13"/>
  <c r="G361" i="13"/>
  <c r="I361" i="13" l="1"/>
  <c r="H361" i="13"/>
  <c r="F361" i="13" s="1"/>
  <c r="E25" i="11" l="1"/>
  <c r="C25" i="11"/>
  <c r="D25" i="11"/>
  <c r="F25" i="11"/>
  <c r="I25" i="11" s="1"/>
  <c r="B25" i="11"/>
  <c r="C14" i="11"/>
  <c r="C18" i="11" s="1"/>
  <c r="C20" i="11" s="1"/>
  <c r="D14" i="11"/>
  <c r="D18" i="11" s="1"/>
  <c r="D20" i="11" s="1"/>
  <c r="E14" i="11"/>
  <c r="E18" i="11" s="1"/>
  <c r="E20" i="11" s="1"/>
  <c r="F14" i="11"/>
  <c r="I14" i="11" s="1"/>
  <c r="B14" i="11"/>
  <c r="B18" i="11" s="1"/>
  <c r="B20" i="11" s="1"/>
  <c r="B2" i="14"/>
  <c r="E2" i="14" s="1"/>
  <c r="E5" i="14" s="1"/>
  <c r="B6" i="14" s="1"/>
  <c r="D10" i="14" s="1"/>
  <c r="F25" i="10"/>
  <c r="F24" i="10"/>
  <c r="E8" i="9"/>
  <c r="H8" i="9"/>
  <c r="G8" i="9"/>
  <c r="J25" i="11" l="1"/>
  <c r="J27" i="11" s="1"/>
  <c r="J29" i="11" s="1"/>
  <c r="J32" i="11" s="1"/>
  <c r="K25" i="11"/>
  <c r="K27" i="11" s="1"/>
  <c r="K29" i="11" s="1"/>
  <c r="K32" i="11" s="1"/>
  <c r="L25" i="11"/>
  <c r="L27" i="11" s="1"/>
  <c r="L29" i="11" s="1"/>
  <c r="L32" i="11" s="1"/>
  <c r="M25" i="11"/>
  <c r="M27" i="11" s="1"/>
  <c r="M29" i="11" s="1"/>
  <c r="M32" i="11" s="1"/>
  <c r="N25" i="11"/>
  <c r="N27" i="11" s="1"/>
  <c r="F18" i="11"/>
  <c r="I18" i="11" s="1"/>
  <c r="G14" i="11"/>
  <c r="E27" i="11"/>
  <c r="G25" i="11"/>
  <c r="B27" i="11"/>
  <c r="G27" i="11" s="1"/>
  <c r="C27" i="11"/>
  <c r="I38" i="11"/>
  <c r="I40" i="11" s="1"/>
  <c r="N40" i="11" s="1"/>
  <c r="D27" i="11"/>
  <c r="G3" i="9"/>
  <c r="E3" i="9"/>
  <c r="D3" i="9"/>
  <c r="B12" i="10"/>
  <c r="B6" i="10"/>
  <c r="B5" i="10"/>
  <c r="N41" i="11" l="1"/>
  <c r="N29" i="11"/>
  <c r="N32" i="11" s="1"/>
  <c r="F20" i="11"/>
  <c r="G18" i="11"/>
  <c r="I39" i="11"/>
  <c r="N39" i="11" s="1"/>
  <c r="G20" i="11" l="1"/>
  <c r="I20" i="11"/>
  <c r="G6" i="9" l="1"/>
  <c r="H6" i="9"/>
  <c r="G7" i="9"/>
  <c r="H7" i="9"/>
  <c r="E7" i="9"/>
  <c r="E6" i="9"/>
  <c r="C11" i="9"/>
  <c r="H10" i="9"/>
  <c r="G10" i="9"/>
  <c r="E10" i="9"/>
  <c r="H9" i="9"/>
  <c r="G9" i="9"/>
  <c r="E9" i="9"/>
  <c r="H5" i="9"/>
  <c r="G5" i="9"/>
  <c r="E5" i="9"/>
  <c r="H4" i="9"/>
  <c r="G4" i="9"/>
  <c r="E4" i="9"/>
  <c r="K4" i="9" l="1"/>
  <c r="K5" i="9" s="1"/>
  <c r="D11" i="9"/>
  <c r="C6" i="10" s="1"/>
  <c r="E11" i="9"/>
  <c r="C4" i="10"/>
  <c r="H11" i="9"/>
  <c r="F11" i="9" l="1"/>
  <c r="G11" i="9" s="1"/>
  <c r="C7" i="10"/>
  <c r="F6" i="10"/>
  <c r="C5" i="10" l="1"/>
  <c r="C11" i="10" l="1"/>
  <c r="C12" i="10"/>
  <c r="C25" i="10"/>
  <c r="C32" i="10" s="1"/>
  <c r="C30" i="10" l="1"/>
  <c r="B2" i="13"/>
  <c r="I44" i="11"/>
  <c r="I45" i="11" s="1"/>
  <c r="N45" i="11" s="1"/>
  <c r="L53" i="11" l="1"/>
  <c r="M53" i="11"/>
  <c r="J53" i="11"/>
  <c r="N53" i="11"/>
  <c r="K53" i="11"/>
  <c r="I53" i="11"/>
  <c r="E2" i="13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C18" i="10" l="1"/>
  <c r="H2" i="13"/>
  <c r="F2" i="13" s="1"/>
  <c r="I33" i="11" s="1"/>
  <c r="I2" i="13"/>
  <c r="E3" i="13" s="1"/>
  <c r="I34" i="11" l="1"/>
  <c r="C31" i="10"/>
  <c r="H3" i="13"/>
  <c r="F3" i="13" s="1"/>
  <c r="I3" i="13"/>
  <c r="E4" i="13" s="1"/>
  <c r="K33" i="11"/>
  <c r="K34" i="11" s="1"/>
  <c r="J33" i="11"/>
  <c r="J34" i="11" s="1"/>
  <c r="L33" i="11"/>
  <c r="L34" i="11" s="1"/>
  <c r="M33" i="11"/>
  <c r="M34" i="11" s="1"/>
  <c r="N33" i="11"/>
  <c r="N34" i="11" s="1"/>
  <c r="L42" i="11" l="1"/>
  <c r="L47" i="11" s="1"/>
  <c r="L54" i="11"/>
  <c r="L55" i="11" s="1"/>
  <c r="J42" i="11"/>
  <c r="J47" i="11" s="1"/>
  <c r="J54" i="11"/>
  <c r="J55" i="11" s="1"/>
  <c r="N42" i="11"/>
  <c r="N54" i="11"/>
  <c r="N55" i="11" s="1"/>
  <c r="K42" i="11"/>
  <c r="K47" i="11" s="1"/>
  <c r="K54" i="11"/>
  <c r="K55" i="11" s="1"/>
  <c r="M42" i="11"/>
  <c r="M47" i="11" s="1"/>
  <c r="M54" i="11"/>
  <c r="M55" i="11" s="1"/>
  <c r="I42" i="11"/>
  <c r="I47" i="11" s="1"/>
  <c r="I54" i="11"/>
  <c r="I55" i="11" s="1"/>
  <c r="I4" i="13"/>
  <c r="E5" i="13" s="1"/>
  <c r="H4" i="13"/>
  <c r="F4" i="13" s="1"/>
  <c r="C19" i="10" l="1"/>
  <c r="C14" i="10"/>
  <c r="H5" i="13"/>
  <c r="F5" i="13" s="1"/>
  <c r="I5" i="13"/>
  <c r="E6" i="13" s="1"/>
  <c r="H6" i="13" l="1"/>
  <c r="F6" i="13" s="1"/>
  <c r="I6" i="13"/>
  <c r="E7" i="13" s="1"/>
  <c r="H7" i="13" l="1"/>
  <c r="F7" i="13" s="1"/>
  <c r="I7" i="13"/>
  <c r="E8" i="13" s="1"/>
  <c r="I8" i="13" l="1"/>
  <c r="E9" i="13" s="1"/>
  <c r="H8" i="13"/>
  <c r="F8" i="13" s="1"/>
  <c r="I9" i="13" l="1"/>
  <c r="E10" i="13" s="1"/>
  <c r="H9" i="13"/>
  <c r="F9" i="13" s="1"/>
  <c r="I10" i="13" l="1"/>
  <c r="E11" i="13" s="1"/>
  <c r="H10" i="13"/>
  <c r="F10" i="13" s="1"/>
  <c r="I11" i="13" l="1"/>
  <c r="E12" i="13" s="1"/>
  <c r="H11" i="13"/>
  <c r="F11" i="13" s="1"/>
  <c r="I12" i="13" l="1"/>
  <c r="E13" i="13" s="1"/>
  <c r="H12" i="13"/>
  <c r="F12" i="13" s="1"/>
  <c r="I13" i="13" l="1"/>
  <c r="E14" i="13" s="1"/>
  <c r="H13" i="13"/>
  <c r="F13" i="13" s="1"/>
  <c r="I14" i="13" l="1"/>
  <c r="E15" i="13" s="1"/>
  <c r="H14" i="13"/>
  <c r="F14" i="13" s="1"/>
  <c r="H15" i="13" l="1"/>
  <c r="F15" i="13" s="1"/>
  <c r="I15" i="13"/>
  <c r="E16" i="13" s="1"/>
  <c r="H16" i="13" l="1"/>
  <c r="F16" i="13" s="1"/>
  <c r="I16" i="13"/>
  <c r="E17" i="13" s="1"/>
  <c r="I17" i="13" l="1"/>
  <c r="E18" i="13" s="1"/>
  <c r="H17" i="13"/>
  <c r="F17" i="13" s="1"/>
  <c r="I18" i="13" l="1"/>
  <c r="E19" i="13" s="1"/>
  <c r="H18" i="13"/>
  <c r="F18" i="13" s="1"/>
  <c r="I19" i="13" l="1"/>
  <c r="E20" i="13" s="1"/>
  <c r="H19" i="13"/>
  <c r="F19" i="13" s="1"/>
  <c r="H20" i="13" l="1"/>
  <c r="F20" i="13" s="1"/>
  <c r="I20" i="13"/>
  <c r="E21" i="13" s="1"/>
  <c r="I21" i="13" l="1"/>
  <c r="E22" i="13" s="1"/>
  <c r="H21" i="13"/>
  <c r="F21" i="13" s="1"/>
  <c r="H22" i="13" l="1"/>
  <c r="F22" i="13" s="1"/>
  <c r="I22" i="13"/>
  <c r="E23" i="13" s="1"/>
  <c r="H23" i="13" l="1"/>
  <c r="F23" i="13" s="1"/>
  <c r="I23" i="13"/>
  <c r="E24" i="13" s="1"/>
  <c r="I24" i="13" l="1"/>
  <c r="E25" i="13" s="1"/>
  <c r="H24" i="13"/>
  <c r="F24" i="13" s="1"/>
  <c r="I25" i="13" l="1"/>
  <c r="E26" i="13" s="1"/>
  <c r="H25" i="13"/>
  <c r="F25" i="13" s="1"/>
  <c r="I26" i="13" l="1"/>
  <c r="E27" i="13" s="1"/>
  <c r="H26" i="13"/>
  <c r="F26" i="13" s="1"/>
  <c r="H27" i="13" l="1"/>
  <c r="F27" i="13" s="1"/>
  <c r="I27" i="13"/>
  <c r="E28" i="13" s="1"/>
  <c r="I28" i="13" l="1"/>
  <c r="E29" i="13" s="1"/>
  <c r="H28" i="13"/>
  <c r="F28" i="13" s="1"/>
  <c r="H29" i="13" l="1"/>
  <c r="F29" i="13" s="1"/>
  <c r="I29" i="13"/>
  <c r="E30" i="13" s="1"/>
  <c r="I30" i="13" l="1"/>
  <c r="E31" i="13" s="1"/>
  <c r="H30" i="13"/>
  <c r="F30" i="13" s="1"/>
  <c r="H31" i="13" l="1"/>
  <c r="F31" i="13" s="1"/>
  <c r="I31" i="13"/>
  <c r="E32" i="13" s="1"/>
  <c r="H32" i="13" l="1"/>
  <c r="F32" i="13" s="1"/>
  <c r="I32" i="13"/>
  <c r="E33" i="13" s="1"/>
  <c r="H33" i="13" l="1"/>
  <c r="F33" i="13" s="1"/>
  <c r="I33" i="13"/>
  <c r="E34" i="13" s="1"/>
  <c r="I34" i="13" l="1"/>
  <c r="E35" i="13" s="1"/>
  <c r="H34" i="13"/>
  <c r="F34" i="13" s="1"/>
  <c r="H35" i="13" l="1"/>
  <c r="F35" i="13" s="1"/>
  <c r="I35" i="13"/>
  <c r="E36" i="13" s="1"/>
  <c r="H36" i="13" l="1"/>
  <c r="F36" i="13" s="1"/>
  <c r="I36" i="13"/>
  <c r="E37" i="13" s="1"/>
  <c r="H37" i="13" l="1"/>
  <c r="F37" i="13" s="1"/>
  <c r="I37" i="13"/>
  <c r="E38" i="13" s="1"/>
  <c r="H38" i="13" l="1"/>
  <c r="F38" i="13" s="1"/>
  <c r="I38" i="13"/>
  <c r="E39" i="13" s="1"/>
  <c r="H39" i="13" l="1"/>
  <c r="F39" i="13" s="1"/>
  <c r="I39" i="13"/>
  <c r="E40" i="13" s="1"/>
  <c r="I40" i="13" l="1"/>
  <c r="E41" i="13" s="1"/>
  <c r="H40" i="13"/>
  <c r="F40" i="13" s="1"/>
  <c r="I41" i="13" l="1"/>
  <c r="E42" i="13" s="1"/>
  <c r="H41" i="13"/>
  <c r="F41" i="13" s="1"/>
  <c r="I42" i="13" l="1"/>
  <c r="E43" i="13" s="1"/>
  <c r="H42" i="13"/>
  <c r="F42" i="13" s="1"/>
  <c r="H43" i="13" l="1"/>
  <c r="F43" i="13" s="1"/>
  <c r="I43" i="13"/>
  <c r="E44" i="13" s="1"/>
  <c r="H44" i="13" l="1"/>
  <c r="F44" i="13" s="1"/>
  <c r="I44" i="13"/>
  <c r="E45" i="13" s="1"/>
  <c r="I45" i="13" l="1"/>
  <c r="E46" i="13" s="1"/>
  <c r="H45" i="13"/>
  <c r="F45" i="13" s="1"/>
  <c r="I46" i="13" l="1"/>
  <c r="E47" i="13" s="1"/>
  <c r="H46" i="13"/>
  <c r="F46" i="13" s="1"/>
  <c r="H47" i="13" l="1"/>
  <c r="F47" i="13" s="1"/>
  <c r="I47" i="13"/>
  <c r="E48" i="13" s="1"/>
  <c r="I48" i="13" l="1"/>
  <c r="E49" i="13" s="1"/>
  <c r="H48" i="13"/>
  <c r="F48" i="13" s="1"/>
  <c r="I49" i="13" l="1"/>
  <c r="E50" i="13" s="1"/>
  <c r="H49" i="13"/>
  <c r="F49" i="13" s="1"/>
  <c r="I50" i="13" l="1"/>
  <c r="E51" i="13" s="1"/>
  <c r="H50" i="13"/>
  <c r="F50" i="13" s="1"/>
  <c r="I51" i="13" l="1"/>
  <c r="E52" i="13" s="1"/>
  <c r="H51" i="13"/>
  <c r="F51" i="13" s="1"/>
  <c r="I52" i="13" l="1"/>
  <c r="E53" i="13" s="1"/>
  <c r="H52" i="13"/>
  <c r="F52" i="13" s="1"/>
  <c r="I53" i="13" l="1"/>
  <c r="E54" i="13" s="1"/>
  <c r="H53" i="13"/>
  <c r="F53" i="13" s="1"/>
  <c r="I54" i="13" l="1"/>
  <c r="E55" i="13" s="1"/>
  <c r="H54" i="13"/>
  <c r="F54" i="13" s="1"/>
  <c r="I55" i="13" l="1"/>
  <c r="E56" i="13" s="1"/>
  <c r="H55" i="13"/>
  <c r="F55" i="13" s="1"/>
  <c r="I56" i="13" l="1"/>
  <c r="E57" i="13" s="1"/>
  <c r="H56" i="13"/>
  <c r="F56" i="13" s="1"/>
  <c r="I57" i="13" l="1"/>
  <c r="E58" i="13" s="1"/>
  <c r="H57" i="13"/>
  <c r="F57" i="13" s="1"/>
  <c r="I58" i="13" l="1"/>
  <c r="E59" i="13" s="1"/>
  <c r="H58" i="13"/>
  <c r="F58" i="13" s="1"/>
  <c r="I59" i="13" l="1"/>
  <c r="E60" i="13" s="1"/>
  <c r="H59" i="13"/>
  <c r="F59" i="13" s="1"/>
  <c r="I60" i="13" l="1"/>
  <c r="E61" i="13" s="1"/>
  <c r="H60" i="13"/>
  <c r="F60" i="13" s="1"/>
  <c r="I61" i="13" l="1"/>
  <c r="H61" i="13"/>
  <c r="F61" i="13" s="1"/>
  <c r="E62" i="13" l="1"/>
  <c r="B7" i="13"/>
  <c r="N46" i="11" l="1"/>
  <c r="N47" i="11" s="1"/>
  <c r="I62" i="13"/>
  <c r="E63" i="13" s="1"/>
  <c r="H62" i="13"/>
  <c r="F62" i="13" s="1"/>
  <c r="C15" i="10" l="1"/>
  <c r="C16" i="10"/>
  <c r="C17" i="10" s="1"/>
  <c r="I63" i="13"/>
  <c r="E64" i="13" s="1"/>
  <c r="H63" i="13"/>
  <c r="F63" i="13" s="1"/>
  <c r="I64" i="13" l="1"/>
  <c r="E65" i="13" s="1"/>
  <c r="H64" i="13"/>
  <c r="F64" i="13" s="1"/>
  <c r="I65" i="13" l="1"/>
  <c r="E66" i="13" s="1"/>
  <c r="H65" i="13"/>
  <c r="F65" i="13" s="1"/>
  <c r="I66" i="13" l="1"/>
  <c r="E67" i="13" s="1"/>
  <c r="H66" i="13"/>
  <c r="F66" i="13" s="1"/>
  <c r="H67" i="13" l="1"/>
  <c r="F67" i="13" s="1"/>
  <c r="I67" i="13"/>
  <c r="E68" i="13" s="1"/>
  <c r="I68" i="13" l="1"/>
  <c r="E69" i="13" s="1"/>
  <c r="H68" i="13"/>
  <c r="F68" i="13" s="1"/>
  <c r="I69" i="13" l="1"/>
  <c r="E70" i="13" s="1"/>
  <c r="H69" i="13"/>
  <c r="F69" i="13" s="1"/>
  <c r="I70" i="13" l="1"/>
  <c r="E71" i="13" s="1"/>
  <c r="H70" i="13"/>
  <c r="F70" i="13" s="1"/>
  <c r="I71" i="13" l="1"/>
  <c r="E72" i="13" s="1"/>
  <c r="H71" i="13"/>
  <c r="F71" i="13" s="1"/>
  <c r="I72" i="13" l="1"/>
  <c r="E73" i="13" s="1"/>
  <c r="H72" i="13"/>
  <c r="F72" i="13" s="1"/>
  <c r="I73" i="13" l="1"/>
  <c r="E74" i="13" s="1"/>
  <c r="H73" i="13"/>
  <c r="F73" i="13" s="1"/>
  <c r="I74" i="13" l="1"/>
  <c r="E75" i="13" s="1"/>
  <c r="H74" i="13"/>
  <c r="F74" i="13" s="1"/>
  <c r="I75" i="13" l="1"/>
  <c r="E76" i="13" s="1"/>
  <c r="H75" i="13"/>
  <c r="F75" i="13" s="1"/>
  <c r="I76" i="13" l="1"/>
  <c r="E77" i="13" s="1"/>
  <c r="H76" i="13"/>
  <c r="F76" i="13" s="1"/>
  <c r="I77" i="13" l="1"/>
  <c r="E78" i="13" s="1"/>
  <c r="H77" i="13"/>
  <c r="F77" i="13" s="1"/>
  <c r="I78" i="13" l="1"/>
  <c r="E79" i="13" s="1"/>
  <c r="H78" i="13"/>
  <c r="F78" i="13" s="1"/>
  <c r="I79" i="13" l="1"/>
  <c r="E80" i="13" s="1"/>
  <c r="H79" i="13"/>
  <c r="F79" i="13" s="1"/>
  <c r="I80" i="13" l="1"/>
  <c r="E81" i="13" s="1"/>
  <c r="H80" i="13"/>
  <c r="F80" i="13" s="1"/>
  <c r="I81" i="13" l="1"/>
  <c r="E82" i="13" s="1"/>
  <c r="H81" i="13"/>
  <c r="F81" i="13" s="1"/>
  <c r="I82" i="13" l="1"/>
  <c r="E83" i="13" s="1"/>
  <c r="H82" i="13"/>
  <c r="F82" i="13" s="1"/>
  <c r="I83" i="13" l="1"/>
  <c r="E84" i="13" s="1"/>
  <c r="H83" i="13"/>
  <c r="F83" i="13" s="1"/>
  <c r="I84" i="13" l="1"/>
  <c r="E85" i="13" s="1"/>
  <c r="H84" i="13"/>
  <c r="F84" i="13" s="1"/>
  <c r="I85" i="13" l="1"/>
  <c r="E86" i="13" s="1"/>
  <c r="H85" i="13"/>
  <c r="F85" i="13" s="1"/>
  <c r="I86" i="13" l="1"/>
  <c r="E87" i="13" s="1"/>
  <c r="H86" i="13"/>
  <c r="F86" i="13" s="1"/>
  <c r="H87" i="13" l="1"/>
  <c r="F87" i="13" s="1"/>
  <c r="I87" i="13"/>
  <c r="E88" i="13" s="1"/>
  <c r="I88" i="13" l="1"/>
  <c r="E89" i="13" s="1"/>
  <c r="H88" i="13"/>
  <c r="F88" i="13" s="1"/>
  <c r="I89" i="13" l="1"/>
  <c r="E90" i="13" s="1"/>
  <c r="H89" i="13"/>
  <c r="F89" i="13" s="1"/>
  <c r="I90" i="13" l="1"/>
  <c r="E91" i="13" s="1"/>
  <c r="H90" i="13"/>
  <c r="F90" i="13" s="1"/>
  <c r="I91" i="13" l="1"/>
  <c r="E92" i="13" s="1"/>
  <c r="H91" i="13"/>
  <c r="F91" i="13" s="1"/>
  <c r="H92" i="13" l="1"/>
  <c r="F92" i="13" s="1"/>
  <c r="I92" i="13"/>
  <c r="E93" i="13" s="1"/>
  <c r="I93" i="13" l="1"/>
  <c r="E94" i="13" s="1"/>
  <c r="H93" i="13"/>
  <c r="F93" i="13" s="1"/>
  <c r="H94" i="13" l="1"/>
  <c r="F94" i="13" s="1"/>
  <c r="I94" i="13"/>
  <c r="E95" i="13" s="1"/>
  <c r="I95" i="13" l="1"/>
  <c r="E96" i="13" s="1"/>
  <c r="H95" i="13"/>
  <c r="F95" i="13" s="1"/>
  <c r="H96" i="13" l="1"/>
  <c r="F96" i="13" s="1"/>
  <c r="I96" i="13"/>
  <c r="E97" i="13" s="1"/>
  <c r="I97" i="13" l="1"/>
  <c r="E98" i="13" s="1"/>
  <c r="H97" i="13"/>
  <c r="F97" i="13" s="1"/>
  <c r="H98" i="13" l="1"/>
  <c r="F98" i="13" s="1"/>
  <c r="I98" i="13"/>
  <c r="E99" i="13" s="1"/>
  <c r="I99" i="13" l="1"/>
  <c r="E100" i="13" s="1"/>
  <c r="H99" i="13"/>
  <c r="F99" i="13" s="1"/>
  <c r="I100" i="13" l="1"/>
  <c r="E101" i="13" s="1"/>
  <c r="H100" i="13"/>
  <c r="F100" i="13" s="1"/>
  <c r="I101" i="13" l="1"/>
  <c r="E102" i="13" s="1"/>
  <c r="H101" i="13"/>
  <c r="F101" i="13" s="1"/>
  <c r="I102" i="13" l="1"/>
  <c r="E103" i="13" s="1"/>
  <c r="H102" i="13"/>
  <c r="F102" i="13" s="1"/>
  <c r="H103" i="13" l="1"/>
  <c r="F103" i="13" s="1"/>
  <c r="I103" i="13"/>
  <c r="E104" i="13" s="1"/>
  <c r="I104" i="13" l="1"/>
  <c r="E105" i="13" s="1"/>
  <c r="H104" i="13"/>
  <c r="F104" i="13" s="1"/>
  <c r="I105" i="13" l="1"/>
  <c r="E106" i="13" s="1"/>
  <c r="H105" i="13"/>
  <c r="F105" i="13" s="1"/>
  <c r="I106" i="13" l="1"/>
  <c r="E107" i="13" s="1"/>
  <c r="H106" i="13"/>
  <c r="F106" i="13" s="1"/>
  <c r="I107" i="13" l="1"/>
  <c r="E108" i="13" s="1"/>
  <c r="H107" i="13"/>
  <c r="F107" i="13" s="1"/>
  <c r="I108" i="13" l="1"/>
  <c r="E109" i="13" s="1"/>
  <c r="H108" i="13"/>
  <c r="F108" i="13" s="1"/>
  <c r="I109" i="13" l="1"/>
  <c r="E110" i="13" s="1"/>
  <c r="H109" i="13"/>
  <c r="F109" i="13" s="1"/>
  <c r="I110" i="13" l="1"/>
  <c r="E111" i="13" s="1"/>
  <c r="H110" i="13"/>
  <c r="F110" i="13" s="1"/>
  <c r="H111" i="13" l="1"/>
  <c r="F111" i="13" s="1"/>
  <c r="I111" i="13"/>
  <c r="E112" i="13" s="1"/>
  <c r="I112" i="13" l="1"/>
  <c r="E113" i="13" s="1"/>
  <c r="H112" i="13"/>
  <c r="F112" i="13" s="1"/>
  <c r="I113" i="13" l="1"/>
  <c r="E114" i="13" s="1"/>
  <c r="H113" i="13"/>
  <c r="F113" i="13" s="1"/>
  <c r="H114" i="13" l="1"/>
  <c r="F114" i="13" s="1"/>
  <c r="I114" i="13"/>
  <c r="E115" i="13" s="1"/>
  <c r="I115" i="13" l="1"/>
  <c r="E116" i="13" s="1"/>
  <c r="H115" i="13"/>
  <c r="F115" i="13" s="1"/>
  <c r="I116" i="13" l="1"/>
  <c r="E117" i="13" s="1"/>
  <c r="H116" i="13"/>
  <c r="F116" i="13" s="1"/>
  <c r="I117" i="13" l="1"/>
  <c r="E118" i="13" s="1"/>
  <c r="H117" i="13"/>
  <c r="F117" i="13" s="1"/>
  <c r="I118" i="13" l="1"/>
  <c r="E119" i="13" s="1"/>
  <c r="H118" i="13"/>
  <c r="F118" i="13" s="1"/>
  <c r="H119" i="13" l="1"/>
  <c r="F119" i="13" s="1"/>
  <c r="I119" i="13"/>
  <c r="E120" i="13" s="1"/>
  <c r="H120" i="13" l="1"/>
  <c r="F120" i="13" s="1"/>
  <c r="I120" i="13"/>
  <c r="E121" i="13" s="1"/>
  <c r="H121" i="13" l="1"/>
  <c r="F121" i="13" s="1"/>
  <c r="I1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F35E1-49B3-4BB7-87A0-495F3BCC5C9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40833BD-A946-40ED-93C2-B5EED1A84E51}" name="WorksheetConnection_Sheet1!$B$2:$J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B2J29"/>
        </x15:connection>
      </ext>
    </extLst>
  </connection>
</connections>
</file>

<file path=xl/sharedStrings.xml><?xml version="1.0" encoding="utf-8"?>
<sst xmlns="http://schemas.openxmlformats.org/spreadsheetml/2006/main" count="148" uniqueCount="142">
  <si>
    <t>Total/Avg:</t>
  </si>
  <si>
    <t>Gross Potential Rent</t>
  </si>
  <si>
    <t>Units:</t>
  </si>
  <si>
    <t>Income</t>
  </si>
  <si>
    <t>Effective Gross Income</t>
  </si>
  <si>
    <t>Expenses</t>
  </si>
  <si>
    <t>Total Expenses</t>
  </si>
  <si>
    <t>Acquisition</t>
  </si>
  <si>
    <t>Month</t>
  </si>
  <si>
    <t>Price:</t>
  </si>
  <si>
    <t>Price Per Unit:</t>
  </si>
  <si>
    <t>Brokerage Commission:</t>
  </si>
  <si>
    <t>Occupancy:</t>
  </si>
  <si>
    <t>Type</t>
  </si>
  <si>
    <t>Unit Count</t>
  </si>
  <si>
    <t>Monthly Rent</t>
  </si>
  <si>
    <t>Occupied Units:</t>
  </si>
  <si>
    <t>Vacant Units:</t>
  </si>
  <si>
    <t>Equity Multiple:</t>
  </si>
  <si>
    <t>Name:</t>
  </si>
  <si>
    <t>Address:</t>
  </si>
  <si>
    <t>City/State:</t>
  </si>
  <si>
    <t>Parking Spaces:</t>
  </si>
  <si>
    <t>Parking Ratio:</t>
  </si>
  <si>
    <t>General Property Information</t>
  </si>
  <si>
    <t>Pricing</t>
  </si>
  <si>
    <t>Hold Period (Years):</t>
  </si>
  <si>
    <t>Loan Amount:</t>
  </si>
  <si>
    <t>Int. Rate:</t>
  </si>
  <si>
    <t>Term:</t>
  </si>
  <si>
    <t>Amortization:</t>
  </si>
  <si>
    <t>Loan Cost:</t>
  </si>
  <si>
    <t>Other Closing Costs Upon Sale:</t>
  </si>
  <si>
    <t>Levered IRR:</t>
  </si>
  <si>
    <t>Average Rent</t>
  </si>
  <si>
    <t>Measurement:</t>
  </si>
  <si>
    <t>U.S.</t>
  </si>
  <si>
    <t>-</t>
  </si>
  <si>
    <t>sfra1a</t>
  </si>
  <si>
    <t>sfra2a</t>
  </si>
  <si>
    <t>sfra3a</t>
  </si>
  <si>
    <t>sfrb1a</t>
  </si>
  <si>
    <t>sfrb2a</t>
  </si>
  <si>
    <t>sfrb3a</t>
  </si>
  <si>
    <t>sfrc1</t>
  </si>
  <si>
    <t>Occupency Rate</t>
  </si>
  <si>
    <t>8203 Ranchview Dr</t>
  </si>
  <si>
    <t>Irving, TX 75063</t>
  </si>
  <si>
    <t>LTC:</t>
  </si>
  <si>
    <t>Potential Rent</t>
  </si>
  <si>
    <t>Total Rental Income</t>
  </si>
  <si>
    <t>Other Income</t>
  </si>
  <si>
    <t>Total Variable Expenses</t>
  </si>
  <si>
    <t>NOI</t>
  </si>
  <si>
    <t>Value Add Cap Ex</t>
  </si>
  <si>
    <t>Cap Ex Reserve</t>
  </si>
  <si>
    <t>Assumptions</t>
  </si>
  <si>
    <t>Rent Growth Rate</t>
  </si>
  <si>
    <t>Other Income Growth Rate</t>
  </si>
  <si>
    <t>Expenses Growth Rate</t>
  </si>
  <si>
    <t>Current Year</t>
  </si>
  <si>
    <t>Value Add Income Bump</t>
  </si>
  <si>
    <t>Cap Today:</t>
  </si>
  <si>
    <t>Exit Cap</t>
  </si>
  <si>
    <t>Unlevered IRR:</t>
  </si>
  <si>
    <t>Lease Gain/Loss</t>
  </si>
  <si>
    <t>Vacancy</t>
  </si>
  <si>
    <t>Collection Loss</t>
  </si>
  <si>
    <t>Concessions</t>
  </si>
  <si>
    <t xml:space="preserve">Median Individual Income </t>
  </si>
  <si>
    <t>Median Household Income</t>
  </si>
  <si>
    <t>Median Gross Rent</t>
  </si>
  <si>
    <t>Census.Gov 2016-2020 Info</t>
  </si>
  <si>
    <t>35% Rule for Individual</t>
  </si>
  <si>
    <t>35% Rule for Household</t>
  </si>
  <si>
    <t>Capital Stack</t>
  </si>
  <si>
    <t>Historical Data</t>
  </si>
  <si>
    <t xml:space="preserve">Pro Forma Estimations </t>
  </si>
  <si>
    <t>Total Non Variable Expense</t>
  </si>
  <si>
    <t>Closing Costs</t>
  </si>
  <si>
    <t>Loan and Acqusition</t>
  </si>
  <si>
    <t>Purchase Cost</t>
  </si>
  <si>
    <t>Broker Commission</t>
  </si>
  <si>
    <t>Loan Distribution</t>
  </si>
  <si>
    <t>Loan Costs</t>
  </si>
  <si>
    <t>Debt Service</t>
  </si>
  <si>
    <t>Loan Terms</t>
  </si>
  <si>
    <t>Beginning Balance</t>
  </si>
  <si>
    <t>Total Payment</t>
  </si>
  <si>
    <t>Principal Payment</t>
  </si>
  <si>
    <t>Interest Payment</t>
  </si>
  <si>
    <t>Ending Balance</t>
  </si>
  <si>
    <t>Loan Amount</t>
  </si>
  <si>
    <t>Amortization</t>
  </si>
  <si>
    <t>Interest Only Period</t>
  </si>
  <si>
    <t>Rate</t>
  </si>
  <si>
    <t>Term</t>
  </si>
  <si>
    <t>Balloon Payment</t>
  </si>
  <si>
    <t>Disposition</t>
  </si>
  <si>
    <t>Debt Repayment</t>
  </si>
  <si>
    <t>Purchase, Sale, &amp; Operating Metrics</t>
  </si>
  <si>
    <t>Purchase Price</t>
  </si>
  <si>
    <t>Exit Cap Rate</t>
  </si>
  <si>
    <t>IRR</t>
  </si>
  <si>
    <t>Sale Price</t>
  </si>
  <si>
    <t>Net Unlevered Cash Flow</t>
  </si>
  <si>
    <t>Going-In Cap Rate</t>
  </si>
  <si>
    <t>Scenario</t>
  </si>
  <si>
    <t>Best Case</t>
  </si>
  <si>
    <t>Base Case</t>
  </si>
  <si>
    <t>Weak Case</t>
  </si>
  <si>
    <t>Cash Flow Before Debt Service</t>
  </si>
  <si>
    <t>Cash Flow After Debt Service</t>
  </si>
  <si>
    <t>Total Unlevered Cash Flow</t>
  </si>
  <si>
    <t>Total Levered Cash Flow</t>
  </si>
  <si>
    <t>Unlevered Cash on Cash Yield:</t>
  </si>
  <si>
    <t>Levered Cash on Cash Yield:</t>
  </si>
  <si>
    <t>Exit Cap:</t>
  </si>
  <si>
    <t>Required Equity:</t>
  </si>
  <si>
    <t>DSCR:</t>
  </si>
  <si>
    <t>Debt Yield:</t>
  </si>
  <si>
    <t>Historical Delta</t>
  </si>
  <si>
    <t>Upgrade Package #1</t>
  </si>
  <si>
    <t>Upgrade Package #2</t>
  </si>
  <si>
    <t>Upgrades</t>
  </si>
  <si>
    <t>Value Enhancement</t>
  </si>
  <si>
    <t>Total Value Increase</t>
  </si>
  <si>
    <t># of Units</t>
  </si>
  <si>
    <t>Washer</t>
  </si>
  <si>
    <t>Large Pet</t>
  </si>
  <si>
    <t>Small Pet</t>
  </si>
  <si>
    <t>Effect of Exit Cap Rate on Unlevered IRR</t>
  </si>
  <si>
    <t>Total Return:</t>
  </si>
  <si>
    <t>Cash on Cash Returns</t>
  </si>
  <si>
    <t>Levered</t>
  </si>
  <si>
    <t xml:space="preserve">Unlevered </t>
  </si>
  <si>
    <t>Taxes</t>
  </si>
  <si>
    <t>Unlevered Cash Before Taxes</t>
  </si>
  <si>
    <t>Levered Cash Before Taxes</t>
  </si>
  <si>
    <t>Year 1 Value Increase</t>
  </si>
  <si>
    <t>Santa Fe Ranch</t>
  </si>
  <si>
    <t>Cap Rate Predictions/Commissions and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</si>
</sst>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$&quot;#,##0_);\(&quot;$&quot;#,##0\)"/>
    <numFmt numFmtId="6" formatCode="&quot;$&quot;#,##0_);[Red]\(&quot;$&quot;#,##0\)"/>
    <numFmt numFmtId="164" formatCode="&quot;$&quot;#,##0"/>
    <numFmt numFmtId="165" formatCode="&quot;$&quot;#,##0.00"/>
    <numFmt numFmtId="166" formatCode="&quot;$&quot;#,##0;[Red]\-&quot;$&quot;#,##0"/>
    <numFmt numFmtId="167" formatCode="&quot;$&quot;#,##0;[Red]&quot;$&quot;#,##0"/>
    <numFmt numFmtId="168" formatCode="0\ &quot;Years&quot;"/>
    <numFmt numFmtId="169" formatCode="0\ &quot;Months&quot;"/>
    <numFmt numFmtId="170" formatCode="&quot;Year&quot;\ 0"/>
    <numFmt numFmtId="171" formatCode="#0.00%_);\(#0.00%\)"/>
    <numFmt numFmtId="172" formatCode="&quot;$&quot;#,##0.00;[Red]\-&quot;$&quot;#,##0.00"/>
    <numFmt numFmtId="173" formatCode="&quot;Trailing&quot;\ 0"/>
    <numFmt numFmtId="174" formatCode="0.00&quot;X&quot;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 Black"/>
      <family val="2"/>
    </font>
    <font>
      <sz val="11"/>
      <color theme="0"/>
      <name val="Segoe UI Black"/>
      <family val="2"/>
    </font>
    <font>
      <sz val="11"/>
      <name val="Segoe UI Black"/>
      <family val="2"/>
    </font>
    <font>
      <b/>
      <sz val="12"/>
      <color theme="1"/>
      <name val="Calibri"/>
      <family val="2"/>
      <scheme val="minor"/>
    </font>
    <font>
      <sz val="11"/>
      <color theme="6"/>
      <name val="Segoe UI Black"/>
      <family val="2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0"/>
      <color theme="0"/>
      <name val="Franklin Gothic Book"/>
      <family val="2"/>
    </font>
    <font>
      <sz val="10"/>
      <color theme="1"/>
      <name val="Franklin Gothic Book"/>
      <family val="2"/>
    </font>
    <font>
      <sz val="10"/>
      <color theme="0"/>
      <name val="Franklin Gothic Book"/>
      <family val="2"/>
    </font>
    <font>
      <b/>
      <sz val="10"/>
      <color theme="1"/>
      <name val="Franklin Gothic Book"/>
      <family val="2"/>
    </font>
    <font>
      <b/>
      <sz val="10"/>
      <name val="Franklin Gothic Book"/>
      <family val="2"/>
    </font>
    <font>
      <b/>
      <u/>
      <sz val="10"/>
      <color theme="0"/>
      <name val="Franklin Gothic Book"/>
      <family val="2"/>
    </font>
    <font>
      <i/>
      <sz val="10"/>
      <color theme="1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164" fontId="2" fillId="0" borderId="0" xfId="0" applyNumberFormat="1" applyFont="1"/>
    <xf numFmtId="0" fontId="2" fillId="5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0" fontId="2" fillId="0" borderId="0" xfId="0" applyNumberFormat="1" applyFont="1" applyFill="1" applyAlignment="1">
      <alignment horizontal="center"/>
    </xf>
    <xf numFmtId="10" fontId="2" fillId="0" borderId="0" xfId="1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3" fontId="6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9" fontId="6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/>
    <xf numFmtId="164" fontId="2" fillId="0" borderId="0" xfId="0" applyNumberFormat="1" applyFont="1" applyFill="1" applyAlignment="1">
      <alignment horizontal="center"/>
    </xf>
    <xf numFmtId="164" fontId="6" fillId="0" borderId="0" xfId="0" applyNumberFormat="1" applyFont="1"/>
    <xf numFmtId="0" fontId="0" fillId="0" borderId="0" xfId="0" applyAlignment="1">
      <alignment horizontal="center"/>
    </xf>
    <xf numFmtId="5" fontId="0" fillId="0" borderId="0" xfId="0" applyNumberFormat="1"/>
    <xf numFmtId="5" fontId="8" fillId="0" borderId="0" xfId="0" applyNumberFormat="1" applyFont="1"/>
    <xf numFmtId="10" fontId="1" fillId="0" borderId="0" xfId="1" applyNumberFormat="1" applyFont="1"/>
    <xf numFmtId="0" fontId="0" fillId="0" borderId="0" xfId="0" applyFont="1"/>
    <xf numFmtId="9" fontId="0" fillId="0" borderId="0" xfId="0" applyNumberFormat="1"/>
    <xf numFmtId="0" fontId="10" fillId="6" borderId="2" xfId="0" applyFont="1" applyFill="1" applyBorder="1" applyAlignment="1">
      <alignment horizontal="centerContinuous"/>
    </xf>
    <xf numFmtId="0" fontId="10" fillId="6" borderId="3" xfId="0" applyFont="1" applyFill="1" applyBorder="1" applyAlignment="1">
      <alignment horizontal="centerContinuous"/>
    </xf>
    <xf numFmtId="0" fontId="11" fillId="0" borderId="0" xfId="0" applyFont="1"/>
    <xf numFmtId="0" fontId="10" fillId="6" borderId="2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right"/>
    </xf>
    <xf numFmtId="0" fontId="11" fillId="2" borderId="7" xfId="0" applyFont="1" applyFill="1" applyBorder="1" applyAlignment="1">
      <alignment horizontal="center"/>
    </xf>
    <xf numFmtId="166" fontId="11" fillId="7" borderId="0" xfId="0" applyNumberFormat="1" applyFont="1" applyFill="1" applyAlignment="1">
      <alignment horizontal="center"/>
    </xf>
    <xf numFmtId="167" fontId="11" fillId="7" borderId="0" xfId="0" applyNumberFormat="1" applyFont="1" applyFill="1" applyAlignment="1">
      <alignment horizontal="center"/>
    </xf>
    <xf numFmtId="166" fontId="11" fillId="7" borderId="6" xfId="0" applyNumberFormat="1" applyFont="1" applyFill="1" applyBorder="1" applyAlignment="1">
      <alignment horizontal="center"/>
    </xf>
    <xf numFmtId="0" fontId="11" fillId="5" borderId="8" xfId="0" applyFont="1" applyFill="1" applyBorder="1" applyAlignment="1">
      <alignment horizontal="right"/>
    </xf>
    <xf numFmtId="0" fontId="11" fillId="5" borderId="9" xfId="0" applyFont="1" applyFill="1" applyBorder="1" applyAlignment="1">
      <alignment horizontal="right"/>
    </xf>
    <xf numFmtId="0" fontId="11" fillId="2" borderId="11" xfId="0" applyFont="1" applyFill="1" applyBorder="1" applyAlignment="1">
      <alignment horizontal="center"/>
    </xf>
    <xf numFmtId="166" fontId="11" fillId="7" borderId="1" xfId="0" applyNumberFormat="1" applyFont="1" applyFill="1" applyBorder="1" applyAlignment="1">
      <alignment horizontal="center"/>
    </xf>
    <xf numFmtId="167" fontId="11" fillId="7" borderId="1" xfId="0" applyNumberFormat="1" applyFont="1" applyFill="1" applyBorder="1" applyAlignment="1">
      <alignment horizontal="center"/>
    </xf>
    <xf numFmtId="166" fontId="11" fillId="7" borderId="10" xfId="0" applyNumberFormat="1" applyFont="1" applyFill="1" applyBorder="1" applyAlignment="1">
      <alignment horizontal="center"/>
    </xf>
    <xf numFmtId="167" fontId="11" fillId="0" borderId="0" xfId="0" applyNumberFormat="1" applyFont="1"/>
    <xf numFmtId="166" fontId="11" fillId="0" borderId="6" xfId="0" applyNumberFormat="1" applyFont="1" applyFill="1" applyBorder="1" applyAlignment="1">
      <alignment horizontal="center"/>
    </xf>
    <xf numFmtId="168" fontId="11" fillId="0" borderId="6" xfId="0" applyNumberFormat="1" applyFont="1" applyFill="1" applyBorder="1" applyAlignment="1">
      <alignment horizontal="center"/>
    </xf>
    <xf numFmtId="169" fontId="11" fillId="0" borderId="6" xfId="0" applyNumberFormat="1" applyFont="1" applyFill="1" applyBorder="1" applyAlignment="1">
      <alignment horizontal="center"/>
    </xf>
    <xf numFmtId="10" fontId="11" fillId="0" borderId="6" xfId="0" applyNumberFormat="1" applyFont="1" applyFill="1" applyBorder="1" applyAlignment="1">
      <alignment horizontal="center"/>
    </xf>
    <xf numFmtId="167" fontId="11" fillId="0" borderId="10" xfId="0" applyNumberFormat="1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Continuous"/>
    </xf>
    <xf numFmtId="0" fontId="13" fillId="5" borderId="9" xfId="0" applyFont="1" applyFill="1" applyBorder="1" applyAlignment="1">
      <alignment horizontal="right"/>
    </xf>
    <xf numFmtId="10" fontId="14" fillId="0" borderId="10" xfId="1" applyNumberFormat="1" applyFont="1" applyBorder="1" applyAlignment="1">
      <alignment horizontal="center"/>
    </xf>
    <xf numFmtId="0" fontId="15" fillId="6" borderId="2" xfId="0" applyFont="1" applyFill="1" applyBorder="1"/>
    <xf numFmtId="0" fontId="15" fillId="6" borderId="4" xfId="0" applyFont="1" applyFill="1" applyBorder="1" applyAlignment="1">
      <alignment horizontal="center"/>
    </xf>
    <xf numFmtId="170" fontId="15" fillId="6" borderId="4" xfId="0" applyNumberFormat="1" applyFont="1" applyFill="1" applyBorder="1" applyAlignment="1">
      <alignment horizontal="center"/>
    </xf>
    <xf numFmtId="170" fontId="15" fillId="6" borderId="3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0" borderId="1" xfId="0" applyNumberFormat="1" applyFont="1" applyBorder="1" applyAlignment="1">
      <alignment horizontal="center"/>
    </xf>
    <xf numFmtId="6" fontId="11" fillId="0" borderId="10" xfId="0" applyNumberFormat="1" applyFont="1" applyBorder="1" applyAlignment="1">
      <alignment horizontal="center"/>
    </xf>
    <xf numFmtId="6" fontId="13" fillId="0" borderId="1" xfId="0" applyNumberFormat="1" applyFont="1" applyBorder="1" applyAlignment="1">
      <alignment horizontal="center"/>
    </xf>
    <xf numFmtId="6" fontId="13" fillId="0" borderId="10" xfId="0" applyNumberFormat="1" applyFont="1" applyBorder="1" applyAlignment="1">
      <alignment horizontal="center"/>
    </xf>
    <xf numFmtId="0" fontId="10" fillId="6" borderId="4" xfId="0" applyFont="1" applyFill="1" applyBorder="1" applyAlignment="1">
      <alignment horizontal="centerContinuous"/>
    </xf>
    <xf numFmtId="10" fontId="16" fillId="7" borderId="13" xfId="1" applyNumberFormat="1" applyFont="1" applyFill="1" applyBorder="1" applyAlignment="1">
      <alignment horizontal="center"/>
    </xf>
    <xf numFmtId="10" fontId="11" fillId="5" borderId="4" xfId="0" applyNumberFormat="1" applyFont="1" applyFill="1" applyBorder="1" applyAlignment="1">
      <alignment horizontal="center"/>
    </xf>
    <xf numFmtId="10" fontId="11" fillId="5" borderId="3" xfId="0" applyNumberFormat="1" applyFont="1" applyFill="1" applyBorder="1" applyAlignment="1">
      <alignment horizontal="center"/>
    </xf>
    <xf numFmtId="0" fontId="10" fillId="6" borderId="5" xfId="0" applyFont="1" applyFill="1" applyBorder="1" applyAlignment="1">
      <alignment horizontal="right"/>
    </xf>
    <xf numFmtId="172" fontId="10" fillId="6" borderId="12" xfId="0" applyNumberFormat="1" applyFont="1" applyFill="1" applyBorder="1" applyAlignment="1">
      <alignment horizontal="center"/>
    </xf>
    <xf numFmtId="166" fontId="11" fillId="0" borderId="12" xfId="0" applyNumberFormat="1" applyFont="1" applyBorder="1" applyAlignment="1">
      <alignment horizontal="center"/>
    </xf>
    <xf numFmtId="171" fontId="11" fillId="0" borderId="6" xfId="1" applyNumberFormat="1" applyFont="1" applyBorder="1" applyAlignment="1">
      <alignment horizontal="center"/>
    </xf>
    <xf numFmtId="1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2" fillId="8" borderId="14" xfId="0" applyFont="1" applyFill="1" applyBorder="1"/>
    <xf numFmtId="9" fontId="6" fillId="8" borderId="12" xfId="1" applyFont="1" applyFill="1" applyBorder="1" applyAlignment="1">
      <alignment horizontal="center"/>
    </xf>
    <xf numFmtId="0" fontId="2" fillId="8" borderId="7" xfId="0" applyFont="1" applyFill="1" applyBorder="1"/>
    <xf numFmtId="0" fontId="2" fillId="8" borderId="6" xfId="0" applyFont="1" applyFill="1" applyBorder="1" applyAlignment="1">
      <alignment horizontal="center"/>
    </xf>
    <xf numFmtId="0" fontId="2" fillId="8" borderId="11" xfId="0" applyFont="1" applyFill="1" applyBorder="1"/>
    <xf numFmtId="0" fontId="2" fillId="8" borderId="10" xfId="0" applyFont="1" applyFill="1" applyBorder="1" applyAlignment="1">
      <alignment horizontal="center"/>
    </xf>
    <xf numFmtId="10" fontId="11" fillId="0" borderId="6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9" fontId="2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5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5" fontId="0" fillId="0" borderId="0" xfId="0" applyNumberFormat="1" applyAlignment="1">
      <alignment horizontal="center"/>
    </xf>
    <xf numFmtId="5" fontId="8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5" fontId="0" fillId="0" borderId="1" xfId="0" applyNumberFormat="1" applyBorder="1" applyAlignment="1">
      <alignment horizontal="center"/>
    </xf>
    <xf numFmtId="5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73" fontId="7" fillId="0" borderId="0" xfId="0" applyNumberFormat="1" applyFont="1" applyAlignment="1">
      <alignment horizontal="center"/>
    </xf>
    <xf numFmtId="10" fontId="1" fillId="0" borderId="0" xfId="1" applyNumberFormat="1" applyFont="1" applyAlignment="1">
      <alignment horizontal="center"/>
    </xf>
    <xf numFmtId="10" fontId="1" fillId="0" borderId="1" xfId="1" applyNumberFormat="1" applyFont="1" applyBorder="1" applyAlignment="1">
      <alignment horizontal="center"/>
    </xf>
    <xf numFmtId="5" fontId="9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5" fontId="0" fillId="0" borderId="1" xfId="0" applyNumberFormat="1" applyFont="1" applyBorder="1" applyAlignment="1">
      <alignment horizontal="center"/>
    </xf>
    <xf numFmtId="5" fontId="0" fillId="0" borderId="4" xfId="0" applyNumberFormat="1" applyBorder="1" applyAlignment="1">
      <alignment horizontal="center"/>
    </xf>
    <xf numFmtId="170" fontId="7" fillId="0" borderId="0" xfId="0" applyNumberFormat="1" applyFont="1" applyAlignment="1">
      <alignment horizontal="center"/>
    </xf>
    <xf numFmtId="5" fontId="0" fillId="0" borderId="0" xfId="0" applyNumberFormat="1" applyBorder="1" applyAlignment="1">
      <alignment horizontal="center"/>
    </xf>
    <xf numFmtId="10" fontId="16" fillId="0" borderId="13" xfId="0" applyNumberFormat="1" applyFont="1" applyFill="1" applyBorder="1"/>
    <xf numFmtId="10" fontId="13" fillId="5" borderId="4" xfId="0" applyNumberFormat="1" applyFont="1" applyFill="1" applyBorder="1" applyAlignment="1">
      <alignment horizontal="center"/>
    </xf>
    <xf numFmtId="10" fontId="11" fillId="0" borderId="12" xfId="1" applyNumberFormat="1" applyFont="1" applyBorder="1" applyAlignment="1">
      <alignment horizontal="center"/>
    </xf>
    <xf numFmtId="10" fontId="11" fillId="0" borderId="6" xfId="1" applyNumberFormat="1" applyFont="1" applyBorder="1" applyAlignment="1">
      <alignment horizontal="center"/>
    </xf>
    <xf numFmtId="10" fontId="11" fillId="0" borderId="10" xfId="1" applyNumberFormat="1" applyFont="1" applyBorder="1" applyAlignment="1">
      <alignment horizontal="center"/>
    </xf>
    <xf numFmtId="10" fontId="11" fillId="5" borderId="13" xfId="0" applyNumberFormat="1" applyFont="1" applyFill="1" applyBorder="1"/>
    <xf numFmtId="5" fontId="2" fillId="0" borderId="0" xfId="0" applyNumberFormat="1" applyFont="1" applyFill="1" applyAlignment="1">
      <alignment horizontal="center"/>
    </xf>
    <xf numFmtId="2" fontId="2" fillId="0" borderId="0" xfId="1" applyNumberFormat="1" applyFont="1" applyFill="1" applyAlignment="1">
      <alignment horizontal="center"/>
    </xf>
    <xf numFmtId="5" fontId="0" fillId="0" borderId="0" xfId="1" applyNumberFormat="1" applyFont="1" applyAlignment="1">
      <alignment horizontal="center"/>
    </xf>
    <xf numFmtId="174" fontId="0" fillId="0" borderId="0" xfId="0" applyNumberFormat="1" applyFill="1" applyAlignment="1">
      <alignment horizontal="center"/>
    </xf>
    <xf numFmtId="10" fontId="2" fillId="0" borderId="0" xfId="1" applyNumberFormat="1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6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8B-4C89-BE5B-0FDE1DDE4640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99-4435-8C14-D00F76EB8B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'Unit Mix'!$J$4:$J$5</c:f>
              <c:strCache>
                <c:ptCount val="2"/>
                <c:pt idx="0">
                  <c:v>Occupied Units:</c:v>
                </c:pt>
                <c:pt idx="1">
                  <c:v>Vacant Units:</c:v>
                </c:pt>
              </c:strCache>
            </c:strRef>
          </c:cat>
          <c:val>
            <c:numRef>
              <c:f>'Unit Mix'!$K$4:$K$5</c:f>
              <c:numCache>
                <c:formatCode>General</c:formatCode>
                <c:ptCount val="2"/>
                <c:pt idx="0">
                  <c:v>349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9-4435-8C14-D00F76EB8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9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Segoe UI Black" panose="020B0A02040204020203" pitchFamily="34" charset="0"/>
          <a:ea typeface="Segoe UI Black" panose="020B0A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08-49CB-BC80-DF386C531A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08-49CB-BC80-DF386C531A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3E-4DDE-80D6-E3A883D2FD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23E-4DDE-80D6-E3A883D2FD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23E-4DDE-80D6-E3A883D2FD8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23E-4DDE-80D6-E3A883D2FD8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232-9341-85E9-555773F07935}"/>
              </c:ext>
            </c:extLst>
          </c:dPt>
          <c:dLbls>
            <c:dLbl>
              <c:idx val="5"/>
              <c:layout>
                <c:manualLayout>
                  <c:x val="7.2837618852210906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23E-4DDE-80D6-E3A883D2FD80}"/>
                </c:ext>
              </c:extLst>
            </c:dLbl>
            <c:spPr>
              <a:noFill/>
              <a:ln w="6350"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'Unit Mix'!$B$4:$B$10</c:f>
              <c:strCache>
                <c:ptCount val="7"/>
                <c:pt idx="0">
                  <c:v>sfra1a</c:v>
                </c:pt>
                <c:pt idx="1">
                  <c:v>sfra2a</c:v>
                </c:pt>
                <c:pt idx="2">
                  <c:v>sfra3a</c:v>
                </c:pt>
                <c:pt idx="3">
                  <c:v>sfrb1a</c:v>
                </c:pt>
                <c:pt idx="4">
                  <c:v>sfrb2a</c:v>
                </c:pt>
                <c:pt idx="5">
                  <c:v>sfrb3a</c:v>
                </c:pt>
                <c:pt idx="6">
                  <c:v>sfrc1</c:v>
                </c:pt>
              </c:strCache>
            </c:strRef>
          </c:cat>
          <c:val>
            <c:numRef>
              <c:f>'Unit Mix'!$C$4:$C$10</c:f>
              <c:numCache>
                <c:formatCode>General</c:formatCode>
                <c:ptCount val="7"/>
                <c:pt idx="0">
                  <c:v>63</c:v>
                </c:pt>
                <c:pt idx="1">
                  <c:v>64</c:v>
                </c:pt>
                <c:pt idx="2">
                  <c:v>63</c:v>
                </c:pt>
                <c:pt idx="3">
                  <c:v>57</c:v>
                </c:pt>
                <c:pt idx="4">
                  <c:v>57</c:v>
                </c:pt>
                <c:pt idx="5">
                  <c:v>36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08-49CB-BC80-DF386C531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62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Segoe UI Black" panose="020B0A02040204020203" pitchFamily="34" charset="0"/>
          <a:ea typeface="Segoe UI Black" panose="020B0A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11</xdr:row>
      <xdr:rowOff>57150</xdr:rowOff>
    </xdr:from>
    <xdr:to>
      <xdr:col>8</xdr:col>
      <xdr:colOff>619124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1A6B5-CFF5-492C-AC75-24F5CAF82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600074</xdr:colOff>
      <xdr:row>10</xdr:row>
      <xdr:rowOff>190501</xdr:rowOff>
    </xdr:from>
    <xdr:to>
      <xdr:col>3</xdr:col>
      <xdr:colOff>742950</xdr:colOff>
      <xdr:row>24</xdr:row>
      <xdr:rowOff>57151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4A9595-C1CB-40D6-B4AB-3B96E9E55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nov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ov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5F00-C91A-4F5E-B27C-E2479DCD6A60}">
  <sheetPr codeName="Sheet1">
    <pageSetUpPr fitToPage="1"/>
  </sheetPr>
  <dimension ref="B2:K42"/>
  <sheetViews>
    <sheetView showGridLines="0" tabSelected="1" zoomScale="90" zoomScaleNormal="90" workbookViewId="0"/>
  </sheetViews>
  <sheetFormatPr baseColWidth="10" defaultColWidth="9" defaultRowHeight="15" outlineLevelRow="1"/>
  <cols>
    <col min="1" max="1" width="7" style="1" customWidth="1"/>
    <col min="2" max="2" width="39.33203125" style="1" bestFit="1" customWidth="1"/>
    <col min="3" max="3" width="17" style="2" bestFit="1" customWidth="1"/>
    <col min="4" max="4" width="9" style="1"/>
    <col min="5" max="5" width="34.1640625" style="1" customWidth="1"/>
    <col min="6" max="6" width="21.6640625" style="1" customWidth="1"/>
    <col min="7" max="7" width="12.33203125" style="1" customWidth="1"/>
    <col min="8" max="8" width="17.1640625" style="1" bestFit="1" customWidth="1"/>
    <col min="9" max="9" width="9" style="2"/>
    <col min="10" max="16384" width="9" style="1"/>
  </cols>
  <sheetData>
    <row r="2" spans="2:11">
      <c r="B2" s="23" t="s">
        <v>24</v>
      </c>
      <c r="C2" s="23"/>
      <c r="D2" s="23"/>
      <c r="E2" s="23"/>
      <c r="F2" s="23"/>
      <c r="I2" s="5"/>
    </row>
    <row r="3" spans="2:11">
      <c r="B3" s="21" t="s">
        <v>19</v>
      </c>
      <c r="C3" s="29" t="s">
        <v>140</v>
      </c>
      <c r="E3" s="22" t="s">
        <v>20</v>
      </c>
      <c r="F3" s="28" t="s">
        <v>46</v>
      </c>
    </row>
    <row r="4" spans="2:11">
      <c r="B4" s="21" t="s">
        <v>2</v>
      </c>
      <c r="C4" s="2">
        <f>'Unit Mix'!C11</f>
        <v>357</v>
      </c>
      <c r="E4" s="22" t="s">
        <v>21</v>
      </c>
      <c r="F4" s="28" t="s">
        <v>47</v>
      </c>
      <c r="I4" s="1"/>
    </row>
    <row r="5" spans="2:11">
      <c r="B5" s="21" t="str">
        <f>"Total Rentable " &amp;IF($F$7="U.S.","SF","SM")&amp;":"</f>
        <v>Total Rentable SF:</v>
      </c>
      <c r="C5" s="17">
        <f>C6*C4</f>
        <v>351551</v>
      </c>
      <c r="E5" s="22" t="s">
        <v>22</v>
      </c>
      <c r="F5" s="28">
        <v>514</v>
      </c>
      <c r="I5" s="1"/>
    </row>
    <row r="6" spans="2:11">
      <c r="B6" s="21" t="str">
        <f>"Avg. " &amp;IF($F$7="U.S.","SF ","SM ")&amp;"Per Unit:"</f>
        <v>Avg. SF Per Unit:</v>
      </c>
      <c r="C6" s="17">
        <f>'Unit Mix'!D11</f>
        <v>984.73669467787113</v>
      </c>
      <c r="E6" s="22" t="s">
        <v>23</v>
      </c>
      <c r="F6" s="3">
        <f>F5/C4</f>
        <v>1.4397759103641457</v>
      </c>
      <c r="I6" s="1"/>
      <c r="K6" s="2"/>
    </row>
    <row r="7" spans="2:11">
      <c r="B7" s="21" t="s">
        <v>12</v>
      </c>
      <c r="C7" s="18">
        <f>'Unit Mix'!K4/Summary!C4</f>
        <v>0.97759103641456579</v>
      </c>
      <c r="E7" s="5" t="s">
        <v>35</v>
      </c>
      <c r="F7" s="28" t="s">
        <v>36</v>
      </c>
      <c r="I7" s="1"/>
    </row>
    <row r="8" spans="2:11">
      <c r="E8" s="22"/>
    </row>
    <row r="9" spans="2:11">
      <c r="B9" s="23" t="s">
        <v>25</v>
      </c>
      <c r="C9" s="8"/>
      <c r="E9" s="23" t="s">
        <v>141</v>
      </c>
      <c r="F9" s="23"/>
    </row>
    <row r="10" spans="2:11">
      <c r="B10" s="1" t="s">
        <v>9</v>
      </c>
      <c r="C10" s="33">
        <f>'Pro Forma'!F27/F10</f>
        <v>84452975</v>
      </c>
      <c r="E10" s="22" t="s">
        <v>62</v>
      </c>
      <c r="F10" s="31">
        <v>0.04</v>
      </c>
    </row>
    <row r="11" spans="2:11">
      <c r="B11" s="1" t="s">
        <v>10</v>
      </c>
      <c r="C11" s="4">
        <f>C10/C4</f>
        <v>236562.95518207282</v>
      </c>
      <c r="E11" s="22" t="s">
        <v>117</v>
      </c>
      <c r="F11" s="31">
        <v>0.03</v>
      </c>
    </row>
    <row r="12" spans="2:11">
      <c r="B12" s="1" t="str">
        <f>"Price Per " &amp;IF($F$7="U.S.","SF","SM")&amp;":"</f>
        <v>Price Per SF:</v>
      </c>
      <c r="C12" s="16">
        <f>C10/C5</f>
        <v>240.22965373445103</v>
      </c>
    </row>
    <row r="13" spans="2:11">
      <c r="B13" s="1" t="s">
        <v>26</v>
      </c>
      <c r="C13" s="28">
        <v>5</v>
      </c>
      <c r="E13" s="22" t="s">
        <v>11</v>
      </c>
      <c r="F13" s="31">
        <v>0.01</v>
      </c>
    </row>
    <row r="14" spans="2:11">
      <c r="B14" s="1" t="s">
        <v>64</v>
      </c>
      <c r="C14" s="20">
        <f>IRR('Pro Forma'!I42:N42)</f>
        <v>0.1060610371938151</v>
      </c>
      <c r="E14" s="1" t="s">
        <v>32</v>
      </c>
      <c r="F14" s="31">
        <v>1.4999999999999999E-2</v>
      </c>
    </row>
    <row r="15" spans="2:11">
      <c r="B15" s="1" t="s">
        <v>33</v>
      </c>
      <c r="C15" s="97">
        <f>IRR('Pro Forma'!I47:N47)</f>
        <v>0.31081339552882947</v>
      </c>
      <c r="F15" s="31"/>
      <c r="I15" s="5"/>
    </row>
    <row r="16" spans="2:11">
      <c r="B16" s="1" t="s">
        <v>132</v>
      </c>
      <c r="C16" s="125">
        <f>SUM('Pro Forma'!I47:N47)</f>
        <v>56512497.113714844</v>
      </c>
      <c r="I16" s="5"/>
    </row>
    <row r="17" spans="2:9">
      <c r="B17" s="1" t="s">
        <v>18</v>
      </c>
      <c r="C17" s="126">
        <f>C16/C30</f>
        <v>2.6766373648158561</v>
      </c>
    </row>
    <row r="18" spans="2:9">
      <c r="B18" s="1" t="s">
        <v>115</v>
      </c>
      <c r="C18" s="18">
        <f>AVERAGE('Pro Forma'!I53:N53)</f>
        <v>0.19995937550202295</v>
      </c>
    </row>
    <row r="19" spans="2:9">
      <c r="B19" s="1" t="s">
        <v>116</v>
      </c>
      <c r="C19" s="18">
        <f>AVERAGE('Pro Forma'!I55:N55)</f>
        <v>5.5604832372121958E-2</v>
      </c>
      <c r="G19" s="2"/>
      <c r="I19" s="1"/>
    </row>
    <row r="20" spans="2:9">
      <c r="E20" s="23" t="s">
        <v>72</v>
      </c>
      <c r="F20" s="6"/>
    </row>
    <row r="21" spans="2:9">
      <c r="E21" s="1" t="s">
        <v>69</v>
      </c>
      <c r="F21" s="34">
        <v>31922</v>
      </c>
    </row>
    <row r="22" spans="2:9">
      <c r="C22" s="19"/>
      <c r="E22" s="1" t="s">
        <v>70</v>
      </c>
      <c r="F22" s="34">
        <v>66567</v>
      </c>
      <c r="G22" s="2"/>
      <c r="I22" s="1"/>
    </row>
    <row r="23" spans="2:9">
      <c r="B23" s="23" t="s">
        <v>75</v>
      </c>
      <c r="C23" s="6"/>
      <c r="E23" s="1" t="s">
        <v>71</v>
      </c>
      <c r="F23" s="34">
        <v>1192</v>
      </c>
      <c r="G23" s="2"/>
      <c r="I23" s="1"/>
    </row>
    <row r="24" spans="2:9">
      <c r="B24" s="1" t="s">
        <v>48</v>
      </c>
      <c r="C24" s="30">
        <v>0.75</v>
      </c>
      <c r="E24" s="1" t="s">
        <v>73</v>
      </c>
      <c r="F24" s="7">
        <f>F21/12*0.35</f>
        <v>931.05833333333317</v>
      </c>
      <c r="G24" s="2"/>
      <c r="I24" s="1"/>
    </row>
    <row r="25" spans="2:9">
      <c r="B25" s="1" t="s">
        <v>27</v>
      </c>
      <c r="C25" s="4">
        <f>C24*C10</f>
        <v>63339731.25</v>
      </c>
      <c r="E25" s="1" t="s">
        <v>74</v>
      </c>
      <c r="F25" s="7">
        <f>F22/12*0.35</f>
        <v>1941.5374999999999</v>
      </c>
      <c r="G25" s="2"/>
      <c r="I25" s="1"/>
    </row>
    <row r="26" spans="2:9">
      <c r="B26" s="1" t="s">
        <v>28</v>
      </c>
      <c r="C26" s="31">
        <v>0.06</v>
      </c>
      <c r="G26" s="2"/>
      <c r="I26" s="1"/>
    </row>
    <row r="27" spans="2:9">
      <c r="B27" s="1" t="s">
        <v>29</v>
      </c>
      <c r="C27" s="28">
        <v>5</v>
      </c>
      <c r="G27" s="2"/>
      <c r="I27" s="1"/>
    </row>
    <row r="28" spans="2:9">
      <c r="B28" s="1" t="s">
        <v>30</v>
      </c>
      <c r="C28" s="28">
        <v>30</v>
      </c>
      <c r="G28" s="2"/>
      <c r="I28" s="1"/>
    </row>
    <row r="29" spans="2:9">
      <c r="B29" s="1" t="s">
        <v>31</v>
      </c>
      <c r="C29" s="31">
        <v>0.01</v>
      </c>
      <c r="G29" s="2"/>
      <c r="I29" s="1"/>
    </row>
    <row r="30" spans="2:9">
      <c r="B30" s="1" t="s">
        <v>118</v>
      </c>
      <c r="C30" s="4">
        <f>C10-C25</f>
        <v>21113243.75</v>
      </c>
      <c r="G30" s="2"/>
      <c r="I30" s="1"/>
    </row>
    <row r="31" spans="2:9">
      <c r="B31" s="1" t="s">
        <v>119</v>
      </c>
      <c r="C31" s="128">
        <f>-'Pro Forma'!I27/'Pro Forma'!I33</f>
        <v>8.8955527675912158</v>
      </c>
      <c r="G31" s="2"/>
      <c r="I31" s="1"/>
    </row>
    <row r="32" spans="2:9" outlineLevel="1">
      <c r="B32" s="1" t="s">
        <v>120</v>
      </c>
      <c r="C32" s="129">
        <f>'Pro Forma'!I27/Summary!C25</f>
        <v>5.3333333333333337E-2</v>
      </c>
      <c r="G32" s="2"/>
      <c r="I32" s="1"/>
    </row>
    <row r="33" outlineLevel="1"/>
    <row r="34" outlineLevel="1"/>
    <row r="35" outlineLevel="1"/>
    <row r="36" outlineLevel="1"/>
    <row r="37" outlineLevel="1"/>
    <row r="38" outlineLevel="1"/>
    <row r="39" outlineLevel="1"/>
    <row r="40" outlineLevel="1"/>
    <row r="41" outlineLevel="1"/>
    <row r="42" outlineLevel="1"/>
  </sheetData>
  <dataValidations count="2">
    <dataValidation type="list" allowBlank="1" showInputMessage="1" showErrorMessage="1" sqref="C13" xr:uid="{3784AE31-20AE-46D2-B0B7-C819313DA02E}">
      <formula1>"1,2,3,4,5,6,7,8,9,10"</formula1>
    </dataValidation>
    <dataValidation type="list" allowBlank="1" showInputMessage="1" showErrorMessage="1" sqref="F7" xr:uid="{4B962A3A-F1BA-49A7-9EE2-7753B4043F3C}">
      <formula1>"U.S.,World"</formula1>
    </dataValidation>
  </dataValidation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3FFF-EFD0-4809-BCC3-92E4DB0E48DF}">
  <sheetPr codeName="Sheet3">
    <pageSetUpPr fitToPage="1"/>
  </sheetPr>
  <dimension ref="B3:K12"/>
  <sheetViews>
    <sheetView showGridLines="0" zoomScale="90" zoomScaleNormal="90" workbookViewId="0"/>
  </sheetViews>
  <sheetFormatPr baseColWidth="10" defaultColWidth="9" defaultRowHeight="15"/>
  <cols>
    <col min="1" max="1" width="9" style="1"/>
    <col min="2" max="2" width="18.5" style="1" customWidth="1"/>
    <col min="3" max="3" width="11.33203125" style="1" customWidth="1"/>
    <col min="4" max="4" width="10.83203125" style="1" customWidth="1"/>
    <col min="5" max="7" width="18.5" style="1" customWidth="1"/>
    <col min="8" max="8" width="16.1640625" style="1" customWidth="1"/>
    <col min="9" max="9" width="9" style="1"/>
    <col min="10" max="10" width="15.83203125" style="1" bestFit="1" customWidth="1"/>
    <col min="11" max="11" width="9" style="2"/>
    <col min="12" max="16384" width="9" style="1"/>
  </cols>
  <sheetData>
    <row r="3" spans="2:11">
      <c r="B3" s="9" t="s">
        <v>13</v>
      </c>
      <c r="C3" s="10" t="s">
        <v>14</v>
      </c>
      <c r="D3" s="10" t="str">
        <f>IF(Summary!$F$7="U.S.","SF","SM")</f>
        <v>SF</v>
      </c>
      <c r="E3" s="10" t="str">
        <f>IF(Summary!$F$7="U.S.","Total SF","Total SM")</f>
        <v>Total SF</v>
      </c>
      <c r="F3" s="10" t="s">
        <v>34</v>
      </c>
      <c r="G3" s="10" t="str">
        <f>IF(Summary!$F$7="U.S.","Avg. Rent PSF","Avg. Rent PSM")</f>
        <v>Avg. Rent PSF</v>
      </c>
      <c r="H3" s="10" t="s">
        <v>15</v>
      </c>
      <c r="J3" s="88" t="s">
        <v>45</v>
      </c>
      <c r="K3" s="89">
        <v>0.98</v>
      </c>
    </row>
    <row r="4" spans="2:11">
      <c r="B4" s="24" t="s">
        <v>38</v>
      </c>
      <c r="C4" s="25">
        <v>63</v>
      </c>
      <c r="D4" s="26">
        <v>698</v>
      </c>
      <c r="E4" s="11">
        <f t="shared" ref="E4:E10" si="0">D4*C4</f>
        <v>43974</v>
      </c>
      <c r="F4" s="27">
        <v>1131.94</v>
      </c>
      <c r="G4" s="12">
        <f>F4/D4</f>
        <v>1.6216905444126075</v>
      </c>
      <c r="H4" s="12">
        <f>F4*C4</f>
        <v>71312.22</v>
      </c>
      <c r="J4" s="90" t="s">
        <v>16</v>
      </c>
      <c r="K4" s="91">
        <f>ROUNDDOWN(C11*K3,0)</f>
        <v>349</v>
      </c>
    </row>
    <row r="5" spans="2:11">
      <c r="B5" s="24" t="s">
        <v>39</v>
      </c>
      <c r="C5" s="25">
        <v>64</v>
      </c>
      <c r="D5" s="26">
        <v>840</v>
      </c>
      <c r="E5" s="11">
        <f t="shared" si="0"/>
        <v>53760</v>
      </c>
      <c r="F5" s="27">
        <v>1119.28</v>
      </c>
      <c r="G5" s="12">
        <f>F5/D5</f>
        <v>1.3324761904761904</v>
      </c>
      <c r="H5" s="12">
        <f>F5*C5</f>
        <v>71633.919999999998</v>
      </c>
      <c r="J5" s="92" t="s">
        <v>17</v>
      </c>
      <c r="K5" s="93">
        <f>C11-K4</f>
        <v>8</v>
      </c>
    </row>
    <row r="6" spans="2:11">
      <c r="B6" s="24" t="s">
        <v>40</v>
      </c>
      <c r="C6" s="25">
        <v>63</v>
      </c>
      <c r="D6" s="26">
        <v>920</v>
      </c>
      <c r="E6" s="11">
        <f t="shared" si="0"/>
        <v>57960</v>
      </c>
      <c r="F6" s="27">
        <v>1260.73</v>
      </c>
      <c r="G6" s="12">
        <f t="shared" ref="G6:G7" si="1">F6/D6</f>
        <v>1.3703586956521738</v>
      </c>
      <c r="H6" s="12">
        <f t="shared" ref="H6:H7" si="2">F6*C6</f>
        <v>79425.990000000005</v>
      </c>
    </row>
    <row r="7" spans="2:11">
      <c r="B7" s="24" t="s">
        <v>41</v>
      </c>
      <c r="C7" s="25">
        <v>57</v>
      </c>
      <c r="D7" s="26">
        <v>1056</v>
      </c>
      <c r="E7" s="11">
        <f t="shared" si="0"/>
        <v>60192</v>
      </c>
      <c r="F7" s="27">
        <v>1405.89</v>
      </c>
      <c r="G7" s="12">
        <f t="shared" si="1"/>
        <v>1.3313352272727275</v>
      </c>
      <c r="H7" s="12">
        <f t="shared" si="2"/>
        <v>80135.73000000001</v>
      </c>
    </row>
    <row r="8" spans="2:11">
      <c r="B8" s="24" t="s">
        <v>42</v>
      </c>
      <c r="C8" s="25">
        <v>57</v>
      </c>
      <c r="D8" s="26">
        <v>1149</v>
      </c>
      <c r="E8" s="11">
        <f t="shared" ref="E8" si="3">D8*C8</f>
        <v>65493</v>
      </c>
      <c r="F8" s="27">
        <v>1460.18</v>
      </c>
      <c r="G8" s="12">
        <f>F8/D8</f>
        <v>1.2708268059181898</v>
      </c>
      <c r="H8" s="12">
        <f>F8*C8</f>
        <v>83230.260000000009</v>
      </c>
    </row>
    <row r="9" spans="2:11">
      <c r="B9" s="24" t="s">
        <v>43</v>
      </c>
      <c r="C9" s="25">
        <v>36</v>
      </c>
      <c r="D9" s="26">
        <v>1290</v>
      </c>
      <c r="E9" s="11">
        <f t="shared" si="0"/>
        <v>46440</v>
      </c>
      <c r="F9" s="27">
        <v>1740.39</v>
      </c>
      <c r="G9" s="12">
        <f>F9/D9</f>
        <v>1.349139534883721</v>
      </c>
      <c r="H9" s="12">
        <f>F9*C9</f>
        <v>62654.04</v>
      </c>
    </row>
    <row r="10" spans="2:11">
      <c r="B10" s="24" t="s">
        <v>44</v>
      </c>
      <c r="C10" s="25">
        <v>17</v>
      </c>
      <c r="D10" s="26">
        <v>1396</v>
      </c>
      <c r="E10" s="11">
        <f t="shared" si="0"/>
        <v>23732</v>
      </c>
      <c r="F10" s="27">
        <v>1907.53</v>
      </c>
      <c r="G10" s="12">
        <f>F10/D10</f>
        <v>1.3664255014326647</v>
      </c>
      <c r="H10" s="12">
        <f>F10*C10</f>
        <v>32428.01</v>
      </c>
    </row>
    <row r="11" spans="2:11">
      <c r="B11" s="9" t="s">
        <v>0</v>
      </c>
      <c r="C11" s="10">
        <f>SUM(C4:C10)</f>
        <v>357</v>
      </c>
      <c r="D11" s="13">
        <f>SUMPRODUCT(D4:D10,C4:C10)/C11</f>
        <v>984.73669467787113</v>
      </c>
      <c r="E11" s="14">
        <f>SUM(E4:E10)</f>
        <v>351551</v>
      </c>
      <c r="F11" s="15">
        <f>H11/C11</f>
        <v>1346.8352100840336</v>
      </c>
      <c r="G11" s="15">
        <f>F11/D11</f>
        <v>1.3677110006798445</v>
      </c>
      <c r="H11" s="15">
        <f>SUM(H4:H10)</f>
        <v>480820.17</v>
      </c>
    </row>
    <row r="12" spans="2:11">
      <c r="J12" s="7"/>
    </row>
  </sheetData>
  <pageMargins left="0.7" right="0.7" top="0.75" bottom="0.75" header="0.3" footer="0.3"/>
  <pageSetup scale="86" fitToHeight="0" orientation="landscape" r:id="rId1"/>
  <ignoredErrors>
    <ignoredError sqref="D11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993C-2935-3542-BCEA-97343D4B444C}">
  <dimension ref="A1:N55"/>
  <sheetViews>
    <sheetView showGridLines="0" workbookViewId="0">
      <pane xSplit="1" topLeftCell="B1" activePane="topRight" state="frozen"/>
      <selection pane="topRight"/>
    </sheetView>
  </sheetViews>
  <sheetFormatPr baseColWidth="10" defaultRowHeight="15"/>
  <cols>
    <col min="1" max="1" width="24.33203125" customWidth="1"/>
    <col min="2" max="2" width="21.1640625" customWidth="1"/>
    <col min="3" max="3" width="14.6640625" customWidth="1"/>
    <col min="4" max="4" width="13.1640625" customWidth="1"/>
    <col min="5" max="5" width="13.5" customWidth="1"/>
    <col min="6" max="6" width="15.33203125" customWidth="1"/>
    <col min="7" max="7" width="19.83203125" customWidth="1"/>
    <col min="8" max="8" width="20.83203125" customWidth="1"/>
    <col min="9" max="9" width="15.5" customWidth="1"/>
    <col min="10" max="14" width="13.83203125" customWidth="1"/>
    <col min="16" max="16" width="15.5" bestFit="1" customWidth="1"/>
    <col min="17" max="17" width="11.1640625" bestFit="1" customWidth="1"/>
    <col min="19" max="19" width="18.83203125" bestFit="1" customWidth="1"/>
    <col min="20" max="20" width="13.6640625" bestFit="1" customWidth="1"/>
    <col min="21" max="24" width="10.6640625" bestFit="1" customWidth="1"/>
    <col min="25" max="25" width="12.6640625" bestFit="1" customWidth="1"/>
  </cols>
  <sheetData>
    <row r="1" spans="1:14">
      <c r="B1" s="32" t="s">
        <v>56</v>
      </c>
      <c r="C1" s="32"/>
      <c r="D1" s="32"/>
      <c r="E1" s="98" t="s">
        <v>124</v>
      </c>
      <c r="F1" s="98" t="s">
        <v>125</v>
      </c>
      <c r="G1" s="98" t="s">
        <v>127</v>
      </c>
      <c r="H1" s="98" t="s">
        <v>139</v>
      </c>
    </row>
    <row r="2" spans="1:14">
      <c r="B2" t="s">
        <v>57</v>
      </c>
      <c r="C2" s="108">
        <v>0.05</v>
      </c>
      <c r="E2" s="95" t="s">
        <v>122</v>
      </c>
      <c r="F2" s="99">
        <v>60</v>
      </c>
      <c r="G2" s="100">
        <v>357</v>
      </c>
      <c r="H2" s="101">
        <f>F2*G2</f>
        <v>21420</v>
      </c>
    </row>
    <row r="3" spans="1:14">
      <c r="B3" t="s">
        <v>58</v>
      </c>
      <c r="C3" s="109">
        <v>0.02</v>
      </c>
      <c r="E3" s="95" t="s">
        <v>123</v>
      </c>
      <c r="F3" s="99">
        <v>60</v>
      </c>
      <c r="G3" s="100">
        <v>209</v>
      </c>
      <c r="H3" s="101">
        <f t="shared" ref="H3:H6" si="0">F3*G3</f>
        <v>12540</v>
      </c>
    </row>
    <row r="4" spans="1:14">
      <c r="B4" t="s">
        <v>59</v>
      </c>
      <c r="C4" s="109">
        <v>0.05</v>
      </c>
      <c r="E4" s="95" t="s">
        <v>128</v>
      </c>
      <c r="F4" s="99">
        <v>30</v>
      </c>
      <c r="G4" s="100">
        <v>357</v>
      </c>
      <c r="H4" s="101">
        <f t="shared" si="0"/>
        <v>10710</v>
      </c>
    </row>
    <row r="5" spans="1:14">
      <c r="C5" s="85"/>
      <c r="E5" s="95" t="s">
        <v>129</v>
      </c>
      <c r="F5" s="99">
        <v>100</v>
      </c>
      <c r="G5" s="100">
        <v>49</v>
      </c>
      <c r="H5" s="101">
        <f t="shared" si="0"/>
        <v>4900</v>
      </c>
    </row>
    <row r="6" spans="1:14">
      <c r="C6" s="85"/>
      <c r="E6" s="96" t="s">
        <v>130</v>
      </c>
      <c r="F6" s="102">
        <v>60</v>
      </c>
      <c r="G6" s="103">
        <v>53</v>
      </c>
      <c r="H6" s="104">
        <f t="shared" si="0"/>
        <v>3180</v>
      </c>
    </row>
    <row r="7" spans="1:14">
      <c r="E7" s="107" t="s">
        <v>126</v>
      </c>
      <c r="F7" s="105"/>
      <c r="G7" s="106"/>
      <c r="H7" s="101">
        <f>SUM(H2:H6)</f>
        <v>52750</v>
      </c>
    </row>
    <row r="9" spans="1:14" ht="16">
      <c r="A9" s="35"/>
      <c r="B9" s="130" t="s">
        <v>76</v>
      </c>
      <c r="C9" s="130"/>
      <c r="D9" s="130"/>
      <c r="E9" s="130"/>
      <c r="F9" s="130"/>
      <c r="G9" s="130"/>
      <c r="I9" s="130" t="s">
        <v>77</v>
      </c>
      <c r="J9" s="130"/>
      <c r="K9" s="130"/>
      <c r="L9" s="130"/>
      <c r="M9" s="130"/>
      <c r="N9" s="130"/>
    </row>
    <row r="10" spans="1:14">
      <c r="A10" s="114" t="s">
        <v>3</v>
      </c>
      <c r="B10" s="110">
        <v>12</v>
      </c>
      <c r="C10" s="110">
        <v>6</v>
      </c>
      <c r="D10" s="110">
        <v>3</v>
      </c>
      <c r="E10" s="110">
        <v>1</v>
      </c>
      <c r="F10" s="98" t="s">
        <v>60</v>
      </c>
      <c r="G10" s="98" t="s">
        <v>121</v>
      </c>
      <c r="H10" s="32"/>
      <c r="I10" s="117">
        <v>0</v>
      </c>
      <c r="J10" s="117">
        <f>I10+1</f>
        <v>1</v>
      </c>
      <c r="K10" s="117">
        <f t="shared" ref="K10:N10" si="1">J10+1</f>
        <v>2</v>
      </c>
      <c r="L10" s="117">
        <f t="shared" si="1"/>
        <v>3</v>
      </c>
      <c r="M10" s="117">
        <f t="shared" si="1"/>
        <v>4</v>
      </c>
      <c r="N10" s="117">
        <f t="shared" si="1"/>
        <v>5</v>
      </c>
    </row>
    <row r="11" spans="1:14">
      <c r="A11" s="107" t="s">
        <v>49</v>
      </c>
      <c r="B11" s="99">
        <v>5481137</v>
      </c>
      <c r="C11" s="99">
        <v>5413434</v>
      </c>
      <c r="D11" s="99">
        <v>5595308</v>
      </c>
      <c r="E11" s="99">
        <v>5641440</v>
      </c>
      <c r="F11" s="99">
        <v>5810683</v>
      </c>
      <c r="G11" s="111">
        <f>((F11/B11)-1)/$B$10</f>
        <v>5.0103047354347523E-3</v>
      </c>
      <c r="H11" s="36"/>
      <c r="I11" s="101">
        <f>F11</f>
        <v>5810683</v>
      </c>
      <c r="J11" s="101">
        <f>-FV($C$2,J$10,0,$I11)</f>
        <v>6101217.1500000004</v>
      </c>
      <c r="K11" s="101">
        <f>-FV($C$2,K$10,0,$I11)</f>
        <v>6406278.0075000003</v>
      </c>
      <c r="L11" s="101">
        <f>-FV($C$2,L$10,0,$I11)</f>
        <v>6726591.9078750005</v>
      </c>
      <c r="M11" s="101">
        <f>-FV($C$2,M$10,0,$I11)</f>
        <v>7062921.5032687504</v>
      </c>
      <c r="N11" s="101">
        <f>-FV($C$2,N$10,0,$I11)</f>
        <v>7416067.5784321884</v>
      </c>
    </row>
    <row r="12" spans="1:14">
      <c r="A12" s="107" t="s">
        <v>65</v>
      </c>
      <c r="B12" s="99">
        <v>76330</v>
      </c>
      <c r="C12" s="99">
        <v>124748</v>
      </c>
      <c r="D12" s="99">
        <v>-43198</v>
      </c>
      <c r="E12" s="99">
        <v>-68702</v>
      </c>
      <c r="F12" s="99">
        <v>-61380</v>
      </c>
      <c r="G12" s="111">
        <f>((F12/B12)-1)/$B$10</f>
        <v>-0.15034499323114547</v>
      </c>
      <c r="H12" s="36"/>
      <c r="I12" s="101">
        <f t="shared" ref="I12:I27" si="2">F12</f>
        <v>-61380</v>
      </c>
      <c r="J12" s="101">
        <f>-FV($C$4,J$10,0,$I12)</f>
        <v>-64449</v>
      </c>
      <c r="K12" s="101">
        <f t="shared" ref="K12:N12" si="3">-FV($C$4,K$10,0,$I12)</f>
        <v>-67671.45</v>
      </c>
      <c r="L12" s="101">
        <f t="shared" si="3"/>
        <v>-71055.022500000006</v>
      </c>
      <c r="M12" s="101">
        <f t="shared" si="3"/>
        <v>-74607.773625000002</v>
      </c>
      <c r="N12" s="101">
        <f t="shared" si="3"/>
        <v>-78338.162306250015</v>
      </c>
    </row>
    <row r="13" spans="1:14">
      <c r="A13" s="107" t="s">
        <v>61</v>
      </c>
      <c r="B13" s="102"/>
      <c r="C13" s="102"/>
      <c r="D13" s="102"/>
      <c r="E13" s="102"/>
      <c r="F13" s="102"/>
      <c r="G13" s="112"/>
      <c r="H13" s="36"/>
      <c r="I13" s="104">
        <f>H7</f>
        <v>52750</v>
      </c>
      <c r="J13" s="104">
        <f>-FV($C$2,J$10,0,$I13)</f>
        <v>55387.5</v>
      </c>
      <c r="K13" s="104">
        <f>-FV($C$2,K$10,0,$I13)</f>
        <v>58156.875</v>
      </c>
      <c r="L13" s="104">
        <f>-FV($C$2,L$10,0,$I13)</f>
        <v>61064.718750000007</v>
      </c>
      <c r="M13" s="104">
        <f>-FV($C$2,M$10,0,$I13)</f>
        <v>64117.954687500001</v>
      </c>
      <c r="N13" s="104">
        <f>-FV($C$2,N$10,0,$I13)</f>
        <v>67323.85242187501</v>
      </c>
    </row>
    <row r="14" spans="1:14">
      <c r="A14" s="107" t="s">
        <v>1</v>
      </c>
      <c r="B14" s="105">
        <f>SUM(B11:B13)</f>
        <v>5557467</v>
      </c>
      <c r="C14" s="105">
        <f>SUM(C11:C13)</f>
        <v>5538182</v>
      </c>
      <c r="D14" s="105">
        <f>SUM(D11:D13)</f>
        <v>5552110</v>
      </c>
      <c r="E14" s="105">
        <f>SUM(E11:E13)</f>
        <v>5572738</v>
      </c>
      <c r="F14" s="105">
        <f>SUM(F11:F13)</f>
        <v>5749303</v>
      </c>
      <c r="G14" s="111">
        <f t="shared" ref="G14:G20" si="4">((F14/B14)-1)/$B$10</f>
        <v>2.8765502941058099E-3</v>
      </c>
      <c r="H14" s="36"/>
      <c r="I14" s="101">
        <f t="shared" si="2"/>
        <v>5749303</v>
      </c>
      <c r="J14" s="101">
        <f>SUM(J11:J13)</f>
        <v>6092155.6500000004</v>
      </c>
      <c r="K14" s="101">
        <f t="shared" ref="K14:N14" si="5">SUM(K11:K13)</f>
        <v>6396763.4325000001</v>
      </c>
      <c r="L14" s="101">
        <f t="shared" si="5"/>
        <v>6716601.6041250005</v>
      </c>
      <c r="M14" s="101">
        <f t="shared" si="5"/>
        <v>7052431.6843312504</v>
      </c>
      <c r="N14" s="101">
        <f t="shared" si="5"/>
        <v>7405053.2685478134</v>
      </c>
    </row>
    <row r="15" spans="1:14">
      <c r="A15" s="107" t="s">
        <v>66</v>
      </c>
      <c r="B15" s="99">
        <v>-342890</v>
      </c>
      <c r="C15" s="99">
        <v>-347073</v>
      </c>
      <c r="D15" s="99">
        <v>-345163</v>
      </c>
      <c r="E15" s="99">
        <v>-368247</v>
      </c>
      <c r="F15" s="99">
        <v>-306900</v>
      </c>
      <c r="G15" s="111">
        <f t="shared" si="4"/>
        <v>-8.7467312160362434E-3</v>
      </c>
      <c r="H15" s="36"/>
      <c r="I15" s="101">
        <f t="shared" si="2"/>
        <v>-306900</v>
      </c>
      <c r="J15" s="118">
        <f t="shared" ref="J15:N16" si="6">-FV($C$2,J$10,0,$I15)</f>
        <v>-322245</v>
      </c>
      <c r="K15" s="118">
        <f t="shared" si="6"/>
        <v>-338357.25</v>
      </c>
      <c r="L15" s="118">
        <f t="shared" si="6"/>
        <v>-355275.11250000005</v>
      </c>
      <c r="M15" s="118">
        <f t="shared" si="6"/>
        <v>-373038.86812499998</v>
      </c>
      <c r="N15" s="118">
        <f t="shared" si="6"/>
        <v>-391690.81153125002</v>
      </c>
    </row>
    <row r="16" spans="1:14">
      <c r="A16" s="107" t="s">
        <v>67</v>
      </c>
      <c r="B16" s="99">
        <v>-12546</v>
      </c>
      <c r="C16" s="99">
        <v>-12546</v>
      </c>
      <c r="D16" s="99">
        <v>-12546</v>
      </c>
      <c r="E16" s="99">
        <v>-12546</v>
      </c>
      <c r="F16" s="99">
        <v>-12276</v>
      </c>
      <c r="G16" s="111">
        <f t="shared" si="4"/>
        <v>-1.7934002869440431E-3</v>
      </c>
      <c r="H16" s="36"/>
      <c r="I16" s="101">
        <f t="shared" si="2"/>
        <v>-12276</v>
      </c>
      <c r="J16" s="118">
        <f t="shared" si="6"/>
        <v>-12889.800000000001</v>
      </c>
      <c r="K16" s="118">
        <f t="shared" si="6"/>
        <v>-13534.29</v>
      </c>
      <c r="L16" s="118">
        <f t="shared" si="6"/>
        <v>-14211.004500000001</v>
      </c>
      <c r="M16" s="118">
        <f t="shared" si="6"/>
        <v>-14921.554725</v>
      </c>
      <c r="N16" s="118">
        <f t="shared" si="6"/>
        <v>-15667.632461250001</v>
      </c>
    </row>
    <row r="17" spans="1:14">
      <c r="A17" s="107" t="s">
        <v>68</v>
      </c>
      <c r="B17" s="102">
        <v>-31857</v>
      </c>
      <c r="C17" s="102">
        <v>-32527</v>
      </c>
      <c r="D17" s="102">
        <v>-29181</v>
      </c>
      <c r="E17" s="102">
        <v>-29181</v>
      </c>
      <c r="F17" s="102">
        <v>0</v>
      </c>
      <c r="G17" s="112">
        <f t="shared" si="4"/>
        <v>-8.3333333333333329E-2</v>
      </c>
      <c r="H17" s="36"/>
      <c r="I17" s="104">
        <f t="shared" si="2"/>
        <v>0</v>
      </c>
      <c r="J17" s="104">
        <f>AVERAGE(B17:E17)</f>
        <v>-30686.5</v>
      </c>
      <c r="K17" s="104">
        <f>-FV($C$2,K$10,0,$J17)</f>
        <v>-33831.866249999999</v>
      </c>
      <c r="L17" s="104">
        <f>-FV($C$2,L$10,0,$J17)</f>
        <v>-35523.459562500007</v>
      </c>
      <c r="M17" s="104">
        <f>-FV($C$2,M$10,0,$J17)</f>
        <v>-37299.632540625003</v>
      </c>
      <c r="N17" s="104">
        <f>-FV($C$2,N$10,0,$J17)</f>
        <v>-39164.614167656255</v>
      </c>
    </row>
    <row r="18" spans="1:14">
      <c r="A18" s="107" t="s">
        <v>50</v>
      </c>
      <c r="B18" s="105">
        <f>SUM(B14:B17)</f>
        <v>5170174</v>
      </c>
      <c r="C18" s="105">
        <f t="shared" ref="C18:F18" si="7">SUM(C14:C17)</f>
        <v>5146036</v>
      </c>
      <c r="D18" s="105">
        <f t="shared" si="7"/>
        <v>5165220</v>
      </c>
      <c r="E18" s="105">
        <f t="shared" si="7"/>
        <v>5162764</v>
      </c>
      <c r="F18" s="105">
        <f t="shared" si="7"/>
        <v>5430127</v>
      </c>
      <c r="G18" s="111">
        <f t="shared" si="4"/>
        <v>4.1899460250274063E-3</v>
      </c>
      <c r="H18" s="36"/>
      <c r="I18" s="101">
        <f t="shared" si="2"/>
        <v>5430127</v>
      </c>
      <c r="J18" s="101">
        <f>SUM(J14:J17)</f>
        <v>5726334.3500000006</v>
      </c>
      <c r="K18" s="101">
        <f t="shared" ref="K18:N18" si="8">SUM(K14:K17)</f>
        <v>6011040.0262500001</v>
      </c>
      <c r="L18" s="101">
        <f t="shared" si="8"/>
        <v>6311592.0275625009</v>
      </c>
      <c r="M18" s="101">
        <f t="shared" si="8"/>
        <v>6627171.628940626</v>
      </c>
      <c r="N18" s="101">
        <f t="shared" si="8"/>
        <v>6958530.2103876574</v>
      </c>
    </row>
    <row r="19" spans="1:14">
      <c r="A19" s="107" t="s">
        <v>51</v>
      </c>
      <c r="B19" s="102">
        <v>654566</v>
      </c>
      <c r="C19" s="102">
        <v>654566</v>
      </c>
      <c r="D19" s="102">
        <v>654566</v>
      </c>
      <c r="E19" s="102">
        <v>654566</v>
      </c>
      <c r="F19" s="102">
        <v>654566</v>
      </c>
      <c r="G19" s="112">
        <f t="shared" si="4"/>
        <v>0</v>
      </c>
      <c r="H19" s="36"/>
      <c r="I19" s="104">
        <f t="shared" si="2"/>
        <v>654566</v>
      </c>
      <c r="J19" s="104">
        <f>-FV($C$3,J$10,0,$I19)</f>
        <v>667657.32000000007</v>
      </c>
      <c r="K19" s="104">
        <f>-FV($C$3,K$10,0,$I19)</f>
        <v>681010.46640000003</v>
      </c>
      <c r="L19" s="104">
        <f>-FV($C$3,L$10,0,$I19)</f>
        <v>694630.675728</v>
      </c>
      <c r="M19" s="104">
        <f>-FV($C$3,M$10,0,$I19)</f>
        <v>708523.28924255993</v>
      </c>
      <c r="N19" s="104">
        <f>-FV($C$3,N$10,0,$I19)</f>
        <v>722693.75502741116</v>
      </c>
    </row>
    <row r="20" spans="1:14">
      <c r="A20" s="107" t="s">
        <v>4</v>
      </c>
      <c r="B20" s="105">
        <f>B18+B19</f>
        <v>5824740</v>
      </c>
      <c r="C20" s="105">
        <f t="shared" ref="C20:F20" si="9">C18+C19</f>
        <v>5800602</v>
      </c>
      <c r="D20" s="105">
        <f t="shared" si="9"/>
        <v>5819786</v>
      </c>
      <c r="E20" s="105">
        <f t="shared" si="9"/>
        <v>5817330</v>
      </c>
      <c r="F20" s="105">
        <f t="shared" si="9"/>
        <v>6084693</v>
      </c>
      <c r="G20" s="111">
        <f t="shared" si="4"/>
        <v>3.7190930410627709E-3</v>
      </c>
      <c r="H20" s="36"/>
      <c r="I20" s="101">
        <f t="shared" si="2"/>
        <v>6084693</v>
      </c>
      <c r="J20" s="105">
        <f t="shared" ref="J20" si="10">J18+J19</f>
        <v>6393991.6700000009</v>
      </c>
      <c r="K20" s="105">
        <f t="shared" ref="K20" si="11">K18+K19</f>
        <v>6692050.4926500004</v>
      </c>
      <c r="L20" s="105">
        <f t="shared" ref="L20" si="12">L18+L19</f>
        <v>7006222.7032905007</v>
      </c>
      <c r="M20" s="105">
        <f t="shared" ref="M20" si="13">M18+M19</f>
        <v>7335694.9181831861</v>
      </c>
      <c r="N20" s="105">
        <f t="shared" ref="N20" si="14">N18+N19</f>
        <v>7681223.9654150689</v>
      </c>
    </row>
    <row r="21" spans="1:14">
      <c r="A21" s="107"/>
      <c r="B21" s="99"/>
      <c r="C21" s="99"/>
      <c r="D21" s="99"/>
      <c r="E21" s="99"/>
      <c r="F21" s="99"/>
      <c r="G21" s="111"/>
      <c r="H21" s="36"/>
      <c r="I21" s="36"/>
      <c r="J21" s="36"/>
      <c r="K21" s="36"/>
      <c r="L21" s="36"/>
      <c r="M21" s="36"/>
      <c r="N21" s="36"/>
    </row>
    <row r="22" spans="1:14">
      <c r="A22" s="114" t="s">
        <v>5</v>
      </c>
      <c r="B22" s="113"/>
      <c r="C22" s="113"/>
      <c r="D22" s="113"/>
      <c r="E22" s="113"/>
      <c r="F22" s="99"/>
      <c r="G22" s="111"/>
      <c r="H22" s="36"/>
      <c r="I22" s="36"/>
      <c r="J22" s="36"/>
      <c r="K22" s="36"/>
      <c r="L22" s="36"/>
      <c r="M22" s="36"/>
      <c r="N22" s="36"/>
    </row>
    <row r="23" spans="1:14">
      <c r="A23" s="107" t="s">
        <v>52</v>
      </c>
      <c r="B23" s="99">
        <v>1342569</v>
      </c>
      <c r="C23" s="99">
        <v>1342569</v>
      </c>
      <c r="D23" s="99">
        <v>1342569</v>
      </c>
      <c r="E23" s="99">
        <v>1342569</v>
      </c>
      <c r="F23" s="99">
        <v>1307957</v>
      </c>
      <c r="G23" s="111">
        <f>((F23/B23)-1)/$B$10</f>
        <v>-2.1483687865080556E-3</v>
      </c>
      <c r="H23" s="36"/>
      <c r="I23" s="101">
        <f t="shared" si="2"/>
        <v>1307957</v>
      </c>
      <c r="J23" s="101">
        <f>-FV($C$4,J$10,0,$I23)</f>
        <v>1373354.85</v>
      </c>
      <c r="K23" s="101">
        <f>-FV($C$4,K$10,0,$I23)</f>
        <v>1442022.5925</v>
      </c>
      <c r="L23" s="101">
        <f>-FV($C$4,L$10,0,$I23)</f>
        <v>1514123.7221250001</v>
      </c>
      <c r="M23" s="101">
        <f>-FV($C$4,M$10,0,$I23)</f>
        <v>1589829.90823125</v>
      </c>
      <c r="N23" s="101">
        <f>-FV($C$4,N$10,0,$I23)</f>
        <v>1669321.4036428127</v>
      </c>
    </row>
    <row r="24" spans="1:14">
      <c r="A24" s="107" t="s">
        <v>78</v>
      </c>
      <c r="B24" s="102">
        <v>1636735</v>
      </c>
      <c r="C24" s="102">
        <v>1636071</v>
      </c>
      <c r="D24" s="102">
        <v>1636599</v>
      </c>
      <c r="E24" s="102">
        <v>1636531</v>
      </c>
      <c r="F24" s="102">
        <v>1725073</v>
      </c>
      <c r="G24" s="112">
        <f>((F24/B24)-1)/$B$10</f>
        <v>4.4976737223802283E-3</v>
      </c>
      <c r="H24" s="36"/>
      <c r="I24" s="104">
        <f t="shared" si="2"/>
        <v>1725073</v>
      </c>
      <c r="J24" s="104">
        <f>-FV($C$4,J$10,0,I24)</f>
        <v>1811326.6500000001</v>
      </c>
      <c r="K24" s="104">
        <f t="shared" ref="K24:N25" si="15">-FV($C$4,K$10,0,$I24)</f>
        <v>1901892.9825000002</v>
      </c>
      <c r="L24" s="104">
        <f t="shared" si="15"/>
        <v>1996987.6316250002</v>
      </c>
      <c r="M24" s="104">
        <f t="shared" si="15"/>
        <v>2096837.01320625</v>
      </c>
      <c r="N24" s="104">
        <f t="shared" si="15"/>
        <v>2201678.863866563</v>
      </c>
    </row>
    <row r="25" spans="1:14">
      <c r="A25" s="107" t="s">
        <v>6</v>
      </c>
      <c r="B25" s="105">
        <f>SUM(B23:B24)</f>
        <v>2979304</v>
      </c>
      <c r="C25" s="105">
        <f t="shared" ref="C25:F25" si="16">SUM(C23:C24)</f>
        <v>2978640</v>
      </c>
      <c r="D25" s="105">
        <f t="shared" si="16"/>
        <v>2979168</v>
      </c>
      <c r="E25" s="105">
        <f>SUM(E23:E24)</f>
        <v>2979100</v>
      </c>
      <c r="F25" s="105">
        <f t="shared" si="16"/>
        <v>3033030</v>
      </c>
      <c r="G25" s="111">
        <f>((F25/B25)-1)/$B$10</f>
        <v>1.5027559009307783E-3</v>
      </c>
      <c r="H25" s="36"/>
      <c r="I25" s="101">
        <f t="shared" si="2"/>
        <v>3033030</v>
      </c>
      <c r="J25" s="101">
        <f>-FV($C$4,J$10,0,I25)</f>
        <v>3184681.5</v>
      </c>
      <c r="K25" s="101">
        <f t="shared" si="15"/>
        <v>3343915.5750000002</v>
      </c>
      <c r="L25" s="101">
        <f t="shared" si="15"/>
        <v>3511111.3537500002</v>
      </c>
      <c r="M25" s="101">
        <f t="shared" si="15"/>
        <v>3686666.9214375</v>
      </c>
      <c r="N25" s="101">
        <f t="shared" si="15"/>
        <v>3871000.2675093752</v>
      </c>
    </row>
    <row r="26" spans="1:14">
      <c r="B26" s="37"/>
      <c r="C26" s="37"/>
      <c r="D26" s="37"/>
      <c r="E26" s="37"/>
      <c r="F26" s="37"/>
      <c r="G26" s="38"/>
      <c r="H26" s="36"/>
      <c r="I26" s="101"/>
      <c r="J26" s="101"/>
      <c r="K26" s="101"/>
      <c r="L26" s="101"/>
      <c r="M26" s="101"/>
      <c r="N26" s="101"/>
    </row>
    <row r="27" spans="1:14">
      <c r="A27" s="32" t="s">
        <v>53</v>
      </c>
      <c r="B27" s="101">
        <f>B20-B25</f>
        <v>2845436</v>
      </c>
      <c r="C27" s="101">
        <f t="shared" ref="C27:E27" si="17">C20-C25</f>
        <v>2821962</v>
      </c>
      <c r="D27" s="101">
        <f t="shared" si="17"/>
        <v>2840618</v>
      </c>
      <c r="E27" s="101">
        <f t="shared" si="17"/>
        <v>2838230</v>
      </c>
      <c r="F27" s="105">
        <v>3378119</v>
      </c>
      <c r="G27" s="111">
        <f>((F27/B27)-1)/$B$10</f>
        <v>1.560050902568183E-2</v>
      </c>
      <c r="H27" s="36"/>
      <c r="I27" s="101">
        <f t="shared" si="2"/>
        <v>3378119</v>
      </c>
      <c r="J27" s="101">
        <f t="shared" ref="J27:N27" si="18">J20-J25</f>
        <v>3209310.1700000009</v>
      </c>
      <c r="K27" s="101">
        <f t="shared" si="18"/>
        <v>3348134.9176500002</v>
      </c>
      <c r="L27" s="101">
        <f t="shared" si="18"/>
        <v>3495111.3495405004</v>
      </c>
      <c r="M27" s="101">
        <f t="shared" si="18"/>
        <v>3649027.996745686</v>
      </c>
      <c r="N27" s="101">
        <f t="shared" si="18"/>
        <v>3810223.6979056937</v>
      </c>
    </row>
    <row r="28" spans="1:14">
      <c r="I28" s="35"/>
      <c r="J28" s="35"/>
      <c r="K28" s="35"/>
      <c r="L28" s="35"/>
      <c r="M28" s="35"/>
      <c r="N28" s="35"/>
    </row>
    <row r="29" spans="1:14">
      <c r="A29" t="s">
        <v>55</v>
      </c>
      <c r="B29" s="37"/>
      <c r="C29" s="37"/>
      <c r="D29" s="37"/>
      <c r="E29" s="37"/>
      <c r="F29" s="37"/>
      <c r="G29" s="38"/>
      <c r="H29" s="36"/>
      <c r="I29" s="101">
        <f>-I27*0.03</f>
        <v>-101343.56999999999</v>
      </c>
      <c r="J29" s="101">
        <f t="shared" ref="J29:N29" si="19">-J27*0.03</f>
        <v>-96279.305100000027</v>
      </c>
      <c r="K29" s="101">
        <f t="shared" si="19"/>
        <v>-100444.04752950001</v>
      </c>
      <c r="L29" s="101">
        <f t="shared" si="19"/>
        <v>-104853.34048621501</v>
      </c>
      <c r="M29" s="101">
        <f t="shared" si="19"/>
        <v>-109470.83990237057</v>
      </c>
      <c r="N29" s="101">
        <f t="shared" si="19"/>
        <v>-114306.71093717081</v>
      </c>
    </row>
    <row r="30" spans="1:14">
      <c r="A30" t="s">
        <v>54</v>
      </c>
      <c r="B30" s="37" t="s">
        <v>37</v>
      </c>
      <c r="C30" s="37" t="s">
        <v>37</v>
      </c>
      <c r="D30" s="37" t="s">
        <v>37</v>
      </c>
      <c r="E30" s="37" t="s">
        <v>37</v>
      </c>
      <c r="F30" s="99">
        <f>-(2442500+357000+137100)</f>
        <v>-2936600</v>
      </c>
      <c r="G30" s="38"/>
      <c r="H30" s="36"/>
      <c r="I30" s="105">
        <f>F30</f>
        <v>-2936600</v>
      </c>
      <c r="J30" s="101"/>
      <c r="K30" s="101"/>
      <c r="L30" s="101"/>
      <c r="M30" s="101"/>
      <c r="N30" s="101"/>
    </row>
    <row r="31" spans="1:14">
      <c r="B31" s="37"/>
      <c r="C31" s="37"/>
      <c r="D31" s="37"/>
      <c r="E31" s="37"/>
      <c r="F31" s="37"/>
      <c r="G31" s="38"/>
      <c r="H31" s="36"/>
      <c r="I31" s="105"/>
      <c r="J31" s="101"/>
      <c r="K31" s="101"/>
      <c r="L31" s="101"/>
      <c r="M31" s="101"/>
      <c r="N31" s="101"/>
    </row>
    <row r="32" spans="1:14">
      <c r="A32" t="s">
        <v>111</v>
      </c>
      <c r="B32" s="37"/>
      <c r="C32" s="37"/>
      <c r="D32" s="37"/>
      <c r="E32" s="37"/>
      <c r="F32" s="37"/>
      <c r="G32" s="38"/>
      <c r="H32" s="36"/>
      <c r="I32" s="115">
        <f>SUM(I27:I30)</f>
        <v>340175.43000000017</v>
      </c>
      <c r="J32" s="115">
        <f t="shared" ref="J32:N32" si="20">SUM(J27:J30)</f>
        <v>3113030.8649000009</v>
      </c>
      <c r="K32" s="115">
        <f t="shared" si="20"/>
        <v>3247690.8701205002</v>
      </c>
      <c r="L32" s="115">
        <f t="shared" si="20"/>
        <v>3390258.0090542855</v>
      </c>
      <c r="M32" s="115">
        <f t="shared" si="20"/>
        <v>3539557.1568433153</v>
      </c>
      <c r="N32" s="115">
        <f t="shared" si="20"/>
        <v>3695916.9869685229</v>
      </c>
    </row>
    <row r="33" spans="1:14">
      <c r="A33" t="s">
        <v>85</v>
      </c>
      <c r="I33" s="116">
        <f>-'Amortization Table'!$F$2</f>
        <v>-379753.69133971701</v>
      </c>
      <c r="J33" s="116">
        <f>-'Amortization Table'!$F$2</f>
        <v>-379753.69133971701</v>
      </c>
      <c r="K33" s="116">
        <f>-'Amortization Table'!$F$2</f>
        <v>-379753.69133971701</v>
      </c>
      <c r="L33" s="116">
        <f>-'Amortization Table'!$F$2</f>
        <v>-379753.69133971701</v>
      </c>
      <c r="M33" s="116">
        <f>-'Amortization Table'!$F$2</f>
        <v>-379753.69133971701</v>
      </c>
      <c r="N33" s="116">
        <f>-'Amortization Table'!$F$2</f>
        <v>-379753.69133971701</v>
      </c>
    </row>
    <row r="34" spans="1:14">
      <c r="A34" t="s">
        <v>112</v>
      </c>
      <c r="I34" s="101">
        <f>SUM(I32:I33)</f>
        <v>-39578.261339716846</v>
      </c>
      <c r="J34" s="101">
        <f t="shared" ref="J34:N34" si="21">SUM(J32:J33)</f>
        <v>2733277.1735602841</v>
      </c>
      <c r="K34" s="101">
        <f t="shared" si="21"/>
        <v>2867937.178780783</v>
      </c>
      <c r="L34" s="101">
        <f t="shared" si="21"/>
        <v>3010504.3177145682</v>
      </c>
      <c r="M34" s="101">
        <f t="shared" si="21"/>
        <v>3159803.4655035986</v>
      </c>
      <c r="N34" s="101">
        <f t="shared" si="21"/>
        <v>3316163.2956288056</v>
      </c>
    </row>
    <row r="35" spans="1:14">
      <c r="I35" s="35"/>
      <c r="J35" s="101"/>
      <c r="K35" s="101"/>
      <c r="L35" s="101"/>
      <c r="M35" s="101"/>
      <c r="N35" s="101"/>
    </row>
    <row r="36" spans="1:14">
      <c r="I36" s="35"/>
      <c r="J36" s="35"/>
      <c r="K36" s="35"/>
      <c r="L36" s="35"/>
      <c r="M36" s="35"/>
      <c r="N36" s="35"/>
    </row>
    <row r="37" spans="1:14">
      <c r="A37" s="32" t="s">
        <v>80</v>
      </c>
      <c r="I37" s="35"/>
      <c r="J37" s="35"/>
      <c r="K37" s="35"/>
      <c r="L37" s="35"/>
      <c r="M37" s="35"/>
      <c r="N37" s="35"/>
    </row>
    <row r="38" spans="1:14">
      <c r="A38" s="39" t="s">
        <v>81</v>
      </c>
      <c r="I38" s="101">
        <f>-Summary!C10</f>
        <v>-84452975</v>
      </c>
      <c r="J38" s="101">
        <v>0</v>
      </c>
      <c r="K38" s="101">
        <v>0</v>
      </c>
      <c r="L38" s="101">
        <v>0</v>
      </c>
      <c r="M38" s="101">
        <v>0</v>
      </c>
      <c r="N38" s="101">
        <v>0</v>
      </c>
    </row>
    <row r="39" spans="1:14">
      <c r="A39" s="39" t="s">
        <v>82</v>
      </c>
      <c r="I39" s="101">
        <f>I38*Summary!F13</f>
        <v>-844529.75</v>
      </c>
      <c r="J39" s="101">
        <v>0</v>
      </c>
      <c r="K39" s="101">
        <v>0</v>
      </c>
      <c r="L39" s="101">
        <v>0</v>
      </c>
      <c r="M39" s="101">
        <v>0</v>
      </c>
      <c r="N39" s="101">
        <f>I39</f>
        <v>-844529.75</v>
      </c>
    </row>
    <row r="40" spans="1:14">
      <c r="A40" s="39" t="s">
        <v>79</v>
      </c>
      <c r="I40" s="101">
        <f>I38*Summary!F14</f>
        <v>-1266794.625</v>
      </c>
      <c r="J40" s="101">
        <v>0</v>
      </c>
      <c r="K40" s="101">
        <v>0</v>
      </c>
      <c r="L40" s="101">
        <v>0</v>
      </c>
      <c r="M40" s="101">
        <v>0</v>
      </c>
      <c r="N40" s="101">
        <f>I40</f>
        <v>-1266794.625</v>
      </c>
    </row>
    <row r="41" spans="1:14">
      <c r="A41" s="86" t="s">
        <v>98</v>
      </c>
      <c r="I41" s="104">
        <v>0</v>
      </c>
      <c r="J41" s="104">
        <v>0</v>
      </c>
      <c r="K41" s="104">
        <v>0</v>
      </c>
      <c r="L41" s="104">
        <v>0</v>
      </c>
      <c r="M41" s="104">
        <v>0</v>
      </c>
      <c r="N41" s="104">
        <f>N27/Summary!F11</f>
        <v>127007456.59685646</v>
      </c>
    </row>
    <row r="42" spans="1:14">
      <c r="A42" s="39" t="s">
        <v>113</v>
      </c>
      <c r="I42" s="101">
        <f>SUM(I34:I41)</f>
        <v>-86603877.636339724</v>
      </c>
      <c r="J42" s="101">
        <f t="shared" ref="J42:N42" si="22">SUM(J34:J41)</f>
        <v>2733277.1735602841</v>
      </c>
      <c r="K42" s="101">
        <f t="shared" si="22"/>
        <v>2867937.178780783</v>
      </c>
      <c r="L42" s="101">
        <f t="shared" si="22"/>
        <v>3010504.3177145682</v>
      </c>
      <c r="M42" s="101">
        <f t="shared" si="22"/>
        <v>3159803.4655035986</v>
      </c>
      <c r="N42" s="101">
        <f t="shared" si="22"/>
        <v>128212295.51748526</v>
      </c>
    </row>
    <row r="43" spans="1:14">
      <c r="A43" s="39"/>
      <c r="I43" s="101"/>
      <c r="J43" s="101"/>
      <c r="K43" s="101"/>
      <c r="L43" s="101"/>
      <c r="M43" s="101"/>
      <c r="N43" s="101"/>
    </row>
    <row r="44" spans="1:14">
      <c r="A44" t="s">
        <v>83</v>
      </c>
      <c r="I44" s="101">
        <f>Summary!C25</f>
        <v>63339731.25</v>
      </c>
      <c r="J44" s="101">
        <v>0</v>
      </c>
      <c r="K44" s="101">
        <v>0</v>
      </c>
      <c r="L44" s="101">
        <v>0</v>
      </c>
      <c r="M44" s="101">
        <v>0</v>
      </c>
      <c r="N44" s="101">
        <v>0</v>
      </c>
    </row>
    <row r="45" spans="1:14">
      <c r="A45" t="s">
        <v>84</v>
      </c>
      <c r="I45" s="101">
        <f>-I44*Summary!C29</f>
        <v>-633397.3125</v>
      </c>
      <c r="J45" s="101">
        <v>0</v>
      </c>
      <c r="K45" s="101">
        <v>0</v>
      </c>
      <c r="L45" s="101">
        <v>0</v>
      </c>
      <c r="M45" s="101">
        <v>0</v>
      </c>
      <c r="N45" s="101">
        <f>I45</f>
        <v>-633397.3125</v>
      </c>
    </row>
    <row r="46" spans="1:14">
      <c r="A46" s="87" t="s">
        <v>99</v>
      </c>
      <c r="I46" s="104">
        <v>0</v>
      </c>
      <c r="J46" s="104">
        <v>0</v>
      </c>
      <c r="K46" s="104">
        <v>0</v>
      </c>
      <c r="L46" s="104">
        <v>0</v>
      </c>
      <c r="M46" s="104">
        <v>0</v>
      </c>
      <c r="N46" s="104">
        <f>-'Amortization Table'!B7</f>
        <v>-58940379.527989917</v>
      </c>
    </row>
    <row r="47" spans="1:14">
      <c r="A47" t="s">
        <v>114</v>
      </c>
      <c r="G47" s="40"/>
      <c r="I47" s="101">
        <f>SUM(I42:I46)</f>
        <v>-23897543.698839724</v>
      </c>
      <c r="J47" s="101">
        <f t="shared" ref="J47:N47" si="23">SUM(J42:J46)</f>
        <v>2733277.1735602841</v>
      </c>
      <c r="K47" s="101">
        <f t="shared" si="23"/>
        <v>2867937.178780783</v>
      </c>
      <c r="L47" s="101">
        <f t="shared" si="23"/>
        <v>3010504.3177145682</v>
      </c>
      <c r="M47" s="101">
        <f t="shared" si="23"/>
        <v>3159803.4655035986</v>
      </c>
      <c r="N47" s="101">
        <f t="shared" si="23"/>
        <v>68638518.676995337</v>
      </c>
    </row>
    <row r="50" spans="1:14">
      <c r="A50" s="32" t="s">
        <v>133</v>
      </c>
      <c r="B50" s="37"/>
      <c r="C50" s="37"/>
      <c r="D50" s="37"/>
      <c r="E50" s="37"/>
      <c r="F50" s="37"/>
      <c r="H50" s="40"/>
    </row>
    <row r="51" spans="1:14">
      <c r="A51" s="39" t="s">
        <v>136</v>
      </c>
      <c r="B51" s="99">
        <f>-1157505-19240</f>
        <v>-1176745</v>
      </c>
      <c r="C51" s="99">
        <f>-1157505-19240</f>
        <v>-1176745</v>
      </c>
      <c r="D51" s="99">
        <f t="shared" ref="D51:F51" si="24">-1157505-19240</f>
        <v>-1176745</v>
      </c>
      <c r="E51" s="99">
        <f t="shared" si="24"/>
        <v>-1176745</v>
      </c>
      <c r="F51" s="99">
        <f t="shared" si="24"/>
        <v>-1176745</v>
      </c>
      <c r="H51" s="40"/>
      <c r="I51" s="104">
        <f>F51</f>
        <v>-1176745</v>
      </c>
      <c r="J51" s="104">
        <f>-FV($C$2,J$10,0,$I51)</f>
        <v>-1235582.25</v>
      </c>
      <c r="K51" s="104">
        <f t="shared" ref="K51:N51" si="25">-FV($C$2,K$10,0,$I51)</f>
        <v>-1297361.3625</v>
      </c>
      <c r="L51" s="104">
        <f t="shared" si="25"/>
        <v>-1362229.430625</v>
      </c>
      <c r="M51" s="104">
        <f t="shared" si="25"/>
        <v>-1430340.9021562501</v>
      </c>
      <c r="N51" s="104">
        <f t="shared" si="25"/>
        <v>-1501857.9472640627</v>
      </c>
    </row>
    <row r="52" spans="1:14">
      <c r="A52" s="39" t="s">
        <v>137</v>
      </c>
      <c r="B52" s="37"/>
      <c r="C52" s="37"/>
      <c r="D52" s="37"/>
      <c r="E52" s="37"/>
      <c r="F52" s="37"/>
      <c r="H52" s="40"/>
      <c r="I52" s="101">
        <f>I32-I51</f>
        <v>1516920.4300000002</v>
      </c>
      <c r="J52" s="101">
        <f t="shared" ref="J52:N52" si="26">J32-J51</f>
        <v>4348613.1149000004</v>
      </c>
      <c r="K52" s="101">
        <f t="shared" si="26"/>
        <v>4545052.2326205</v>
      </c>
      <c r="L52" s="101">
        <f t="shared" si="26"/>
        <v>4752487.4396792855</v>
      </c>
      <c r="M52" s="101">
        <f t="shared" si="26"/>
        <v>4969898.0589995654</v>
      </c>
      <c r="N52" s="101">
        <f t="shared" si="26"/>
        <v>5197774.9342325851</v>
      </c>
    </row>
    <row r="53" spans="1:14">
      <c r="A53" t="s">
        <v>135</v>
      </c>
      <c r="I53" s="108">
        <f>I52/Summary!$C$30</f>
        <v>7.1846867679912996E-2</v>
      </c>
      <c r="J53" s="108">
        <f>J52/Summary!$C$30</f>
        <v>0.20596613037728986</v>
      </c>
      <c r="K53" s="108">
        <f>K52/Summary!$C$30</f>
        <v>0.21527020132188357</v>
      </c>
      <c r="L53" s="108">
        <f>L52/Summary!$C$30</f>
        <v>0.22509508704361383</v>
      </c>
      <c r="M53" s="108">
        <f>M52/Summary!$C$30</f>
        <v>0.23539244456454331</v>
      </c>
      <c r="N53" s="108">
        <f>N52/Summary!$C$30</f>
        <v>0.24618552202489422</v>
      </c>
    </row>
    <row r="54" spans="1:14">
      <c r="A54" s="39" t="s">
        <v>138</v>
      </c>
      <c r="I54" s="127">
        <f>I51+I34</f>
        <v>-1216323.2613397168</v>
      </c>
      <c r="J54" s="127">
        <f t="shared" ref="J54:N54" si="27">J51+J34</f>
        <v>1497694.9235602841</v>
      </c>
      <c r="K54" s="127">
        <f t="shared" si="27"/>
        <v>1570575.8162807829</v>
      </c>
      <c r="L54" s="127">
        <f t="shared" si="27"/>
        <v>1648274.8870895682</v>
      </c>
      <c r="M54" s="127">
        <f t="shared" si="27"/>
        <v>1729462.5633473485</v>
      </c>
      <c r="N54" s="127">
        <f t="shared" si="27"/>
        <v>1814305.3483647429</v>
      </c>
    </row>
    <row r="55" spans="1:14">
      <c r="A55" t="s">
        <v>134</v>
      </c>
      <c r="I55" s="108">
        <f>I54/Summary!$C$30</f>
        <v>-5.7609492683459253E-2</v>
      </c>
      <c r="J55" s="108">
        <f>J54/Summary!$C$30</f>
        <v>7.0936277783478163E-2</v>
      </c>
      <c r="K55" s="108">
        <f>K54/Summary!$C$30</f>
        <v>7.4388181886110363E-2</v>
      </c>
      <c r="L55" s="108">
        <f>L54/Summary!$C$30</f>
        <v>7.8068292423781077E-2</v>
      </c>
      <c r="M55" s="108">
        <f>M54/Summary!$C$30</f>
        <v>8.1913636001448076E-2</v>
      </c>
      <c r="N55" s="108">
        <f>N54/Summary!$C$30</f>
        <v>8.5932098821373329E-2</v>
      </c>
    </row>
  </sheetData>
  <mergeCells count="2">
    <mergeCell ref="I9:N9"/>
    <mergeCell ref="B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36E4-1AED-264E-99AD-55C4FD40FE53}">
  <dimension ref="A1:J22"/>
  <sheetViews>
    <sheetView showGridLines="0" workbookViewId="0"/>
  </sheetViews>
  <sheetFormatPr baseColWidth="10" defaultColWidth="10.83203125" defaultRowHeight="13"/>
  <cols>
    <col min="1" max="1" width="21" style="43" customWidth="1"/>
    <col min="2" max="2" width="13.1640625" style="43" customWidth="1"/>
    <col min="3" max="3" width="6.83203125" style="43" customWidth="1"/>
    <col min="4" max="4" width="18.83203125" style="43" bestFit="1" customWidth="1"/>
    <col min="5" max="5" width="13.6640625" style="43" bestFit="1" customWidth="1"/>
    <col min="6" max="9" width="10.6640625" style="43" bestFit="1" customWidth="1"/>
    <col min="10" max="10" width="12.6640625" style="43" bestFit="1" customWidth="1"/>
    <col min="11" max="14" width="10.6640625" style="43" bestFit="1" customWidth="1"/>
    <col min="15" max="15" width="13.5" style="43" customWidth="1"/>
    <col min="16" max="16384" width="10.83203125" style="43"/>
  </cols>
  <sheetData>
    <row r="1" spans="1:10">
      <c r="A1" s="41" t="s">
        <v>100</v>
      </c>
      <c r="B1" s="64"/>
      <c r="D1" s="67"/>
      <c r="E1" s="68" t="s">
        <v>7</v>
      </c>
      <c r="F1" s="69">
        <v>1</v>
      </c>
      <c r="G1" s="69">
        <f>F1+1</f>
        <v>2</v>
      </c>
      <c r="H1" s="69">
        <f>G1+1</f>
        <v>3</v>
      </c>
      <c r="I1" s="69">
        <f>H1+1</f>
        <v>4</v>
      </c>
      <c r="J1" s="70">
        <f>I1+1</f>
        <v>5</v>
      </c>
    </row>
    <row r="2" spans="1:10">
      <c r="A2" s="47" t="s">
        <v>101</v>
      </c>
      <c r="B2" s="83">
        <f>Summary!C10</f>
        <v>84452975</v>
      </c>
      <c r="D2" s="47" t="s">
        <v>101</v>
      </c>
      <c r="E2" s="71">
        <f>-B2</f>
        <v>-84452975</v>
      </c>
      <c r="F2" s="71"/>
      <c r="G2" s="71"/>
      <c r="H2" s="71"/>
      <c r="I2" s="71"/>
      <c r="J2" s="72"/>
    </row>
    <row r="3" spans="1:10">
      <c r="A3" s="52" t="s">
        <v>106</v>
      </c>
      <c r="B3" s="84">
        <f>Summary!F10</f>
        <v>0.04</v>
      </c>
      <c r="D3" s="52" t="s">
        <v>53</v>
      </c>
      <c r="E3" s="71">
        <f>'Pro Forma'!I27</f>
        <v>3378119</v>
      </c>
      <c r="F3" s="71">
        <f>'Pro Forma'!J27</f>
        <v>3209310.1700000009</v>
      </c>
      <c r="G3" s="71">
        <f>'Pro Forma'!K27</f>
        <v>3348134.9176500002</v>
      </c>
      <c r="H3" s="71">
        <f>'Pro Forma'!L27</f>
        <v>3495111.3495405004</v>
      </c>
      <c r="I3" s="71">
        <f>'Pro Forma'!M27</f>
        <v>3649027.996745686</v>
      </c>
      <c r="J3" s="71">
        <f>'Pro Forma'!N27</f>
        <v>3810223.6979056937</v>
      </c>
    </row>
    <row r="4" spans="1:10">
      <c r="A4" s="52" t="s">
        <v>102</v>
      </c>
      <c r="B4" s="94">
        <f>Summary!F11</f>
        <v>0.03</v>
      </c>
      <c r="D4" s="53" t="s">
        <v>104</v>
      </c>
      <c r="E4" s="73"/>
      <c r="F4" s="73"/>
      <c r="G4" s="73"/>
      <c r="H4" s="73"/>
      <c r="I4" s="73"/>
      <c r="J4" s="74">
        <f>J3/B4</f>
        <v>127007456.59685646</v>
      </c>
    </row>
    <row r="5" spans="1:10">
      <c r="A5" s="52" t="s">
        <v>57</v>
      </c>
      <c r="B5" s="94">
        <f>'Pro Forma'!C2</f>
        <v>0.05</v>
      </c>
      <c r="D5" s="65" t="s">
        <v>105</v>
      </c>
      <c r="E5" s="75">
        <f t="shared" ref="E5:J5" si="0">SUM(E2:E4)</f>
        <v>-81074856</v>
      </c>
      <c r="F5" s="75">
        <f t="shared" si="0"/>
        <v>3209310.1700000009</v>
      </c>
      <c r="G5" s="75">
        <f t="shared" si="0"/>
        <v>3348134.9176500002</v>
      </c>
      <c r="H5" s="75">
        <f t="shared" si="0"/>
        <v>3495111.3495405004</v>
      </c>
      <c r="I5" s="75">
        <f t="shared" si="0"/>
        <v>3649027.996745686</v>
      </c>
      <c r="J5" s="76">
        <f t="shared" si="0"/>
        <v>130817680.29476215</v>
      </c>
    </row>
    <row r="6" spans="1:10">
      <c r="A6" s="65" t="s">
        <v>103</v>
      </c>
      <c r="B6" s="66">
        <f>IRR(E5:J5)</f>
        <v>0.130149673923736</v>
      </c>
    </row>
    <row r="9" spans="1:10">
      <c r="A9" s="81" t="s">
        <v>107</v>
      </c>
      <c r="B9" s="82" t="s">
        <v>63</v>
      </c>
      <c r="D9" s="41" t="s">
        <v>131</v>
      </c>
      <c r="E9" s="77"/>
      <c r="F9" s="77"/>
      <c r="G9" s="77"/>
      <c r="H9" s="77"/>
      <c r="I9" s="42"/>
    </row>
    <row r="10" spans="1:10">
      <c r="A10" s="47" t="s">
        <v>108</v>
      </c>
      <c r="B10" s="121">
        <f>E11</f>
        <v>0.16844968431029383</v>
      </c>
      <c r="D10" s="119">
        <f>B6</f>
        <v>0.130149673923736</v>
      </c>
      <c r="E10" s="79">
        <v>2.5000000000000001E-2</v>
      </c>
      <c r="F10" s="79">
        <v>3.0000000000000002E-2</v>
      </c>
      <c r="G10" s="120">
        <v>3.5000000000000003E-2</v>
      </c>
      <c r="H10" s="79">
        <v>0.04</v>
      </c>
      <c r="I10" s="80">
        <v>4.4999999999999998E-2</v>
      </c>
    </row>
    <row r="11" spans="1:10">
      <c r="A11" s="52" t="s">
        <v>109</v>
      </c>
      <c r="B11" s="122">
        <f>G11</f>
        <v>9.9094229390661592E-2</v>
      </c>
      <c r="D11" s="124"/>
      <c r="E11" s="78">
        <f t="dataTable" ref="E11:I11" dt2D="1" dtr="1" r1="B4" r2="B5"/>
        <v>0.16844968431029383</v>
      </c>
      <c r="F11" s="78">
        <v>0.13014967392373622</v>
      </c>
      <c r="G11" s="78">
        <v>9.9094229390661592E-2</v>
      </c>
      <c r="H11" s="78">
        <v>7.3162041674432077E-2</v>
      </c>
      <c r="I11" s="78">
        <v>5.102723234319817E-2</v>
      </c>
    </row>
    <row r="12" spans="1:10">
      <c r="A12" s="53" t="s">
        <v>110</v>
      </c>
      <c r="B12" s="123">
        <f>I11</f>
        <v>5.102723234319817E-2</v>
      </c>
    </row>
    <row r="13" spans="1:10" ht="15">
      <c r="F13"/>
      <c r="G13"/>
    </row>
    <row r="14" spans="1:10" ht="15">
      <c r="F14"/>
      <c r="G14"/>
    </row>
    <row r="17" spans="1:10" ht="15">
      <c r="D17"/>
      <c r="E17"/>
      <c r="H17"/>
      <c r="I17"/>
    </row>
    <row r="18" spans="1:10" ht="15">
      <c r="A18"/>
      <c r="B18"/>
      <c r="D18"/>
      <c r="E18"/>
      <c r="H18"/>
      <c r="I18"/>
    </row>
    <row r="19" spans="1:10" ht="15">
      <c r="A19"/>
      <c r="B19"/>
    </row>
    <row r="21" spans="1:10" ht="15">
      <c r="C21"/>
      <c r="J21"/>
    </row>
    <row r="22" spans="1:10" ht="15">
      <c r="C22"/>
      <c r="J22"/>
    </row>
  </sheetData>
  <conditionalFormatting sqref="E11:I11">
    <cfRule type="cellIs" dxfId="0" priority="1" operator="greaterThan">
      <formula>0.14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CB45-C330-DE4A-9574-28C9C1140196}">
  <dimension ref="A1:I457"/>
  <sheetViews>
    <sheetView showGridLines="0" workbookViewId="0"/>
  </sheetViews>
  <sheetFormatPr baseColWidth="10" defaultColWidth="10.83203125" defaultRowHeight="13"/>
  <cols>
    <col min="1" max="1" width="17.33203125" style="43" bestFit="1" customWidth="1"/>
    <col min="2" max="2" width="11.1640625" style="43" bestFit="1" customWidth="1"/>
    <col min="3" max="3" width="8.83203125" style="43" bestFit="1" customWidth="1"/>
    <col min="4" max="4" width="7.1640625" style="43" bestFit="1" customWidth="1"/>
    <col min="5" max="5" width="17.5" style="43" bestFit="1" customWidth="1"/>
    <col min="6" max="6" width="13.5" style="43" bestFit="1" customWidth="1"/>
    <col min="7" max="7" width="16.83203125" style="43" bestFit="1" customWidth="1"/>
    <col min="8" max="8" width="16" style="43" bestFit="1" customWidth="1"/>
    <col min="9" max="9" width="14.6640625" style="43" bestFit="1" customWidth="1"/>
    <col min="10" max="16384" width="10.83203125" style="43"/>
  </cols>
  <sheetData>
    <row r="1" spans="1:9">
      <c r="A1" s="41" t="s">
        <v>86</v>
      </c>
      <c r="B1" s="42"/>
      <c r="D1" s="44" t="s">
        <v>8</v>
      </c>
      <c r="E1" s="45" t="s">
        <v>87</v>
      </c>
      <c r="F1" s="45" t="s">
        <v>88</v>
      </c>
      <c r="G1" s="45" t="s">
        <v>89</v>
      </c>
      <c r="H1" s="45" t="s">
        <v>90</v>
      </c>
      <c r="I1" s="46" t="s">
        <v>91</v>
      </c>
    </row>
    <row r="2" spans="1:9">
      <c r="A2" s="47" t="s">
        <v>92</v>
      </c>
      <c r="B2" s="59">
        <f>Summary!C25</f>
        <v>63339731.25</v>
      </c>
      <c r="D2" s="48">
        <v>1</v>
      </c>
      <c r="E2" s="49">
        <f>B2</f>
        <v>63339731.25</v>
      </c>
      <c r="F2" s="49">
        <f>SUM(G2:H2)</f>
        <v>379753.69133971701</v>
      </c>
      <c r="G2" s="50">
        <f>IF(AND(D2&gt;$B$4,D2/12&lt;=$B$6),-PPMT($B$5/12,D2-$B$4,$B$3*12,$B$2,0,0),0)</f>
        <v>63055.035089716985</v>
      </c>
      <c r="H2" s="49">
        <f>E2*$B$5/12</f>
        <v>316698.65625</v>
      </c>
      <c r="I2" s="51">
        <f>E2-G2</f>
        <v>63276676.214910284</v>
      </c>
    </row>
    <row r="3" spans="1:9">
      <c r="A3" s="52" t="s">
        <v>93</v>
      </c>
      <c r="B3" s="60">
        <f>Summary!C28</f>
        <v>30</v>
      </c>
      <c r="D3" s="48">
        <f>D2+1</f>
        <v>2</v>
      </c>
      <c r="E3" s="49">
        <f>IF(D3/12&gt;$B$6,0,I2)</f>
        <v>63276676.214910284</v>
      </c>
      <c r="F3" s="49">
        <f>SUM(G3:H3)</f>
        <v>379753.69133971701</v>
      </c>
      <c r="G3" s="50">
        <f>IF(AND(D3&gt;$B$4,D3/12&lt;=$B$6),-PPMT($B$5/12,D3-$B$4,$B$3*12,$B$2,0,0),0)</f>
        <v>63370.310265165579</v>
      </c>
      <c r="H3" s="49">
        <f>E3*$B$5/12</f>
        <v>316383.38107455143</v>
      </c>
      <c r="I3" s="51">
        <f>E3-G3</f>
        <v>63213305.904645115</v>
      </c>
    </row>
    <row r="4" spans="1:9">
      <c r="A4" s="52" t="s">
        <v>94</v>
      </c>
      <c r="B4" s="61">
        <v>0</v>
      </c>
      <c r="D4" s="48">
        <f t="shared" ref="D4:D67" si="0">D3+1</f>
        <v>3</v>
      </c>
      <c r="E4" s="49">
        <f t="shared" ref="E4:E67" si="1">IF(D4/12&gt;$B$6,0,I3)</f>
        <v>63213305.904645115</v>
      </c>
      <c r="F4" s="49">
        <f t="shared" ref="F4:F67" si="2">SUM(G4:H4)</f>
        <v>379753.69133971696</v>
      </c>
      <c r="G4" s="50">
        <f t="shared" ref="G4:G67" si="3">IF(AND(D4&gt;$B$4,D4/12&lt;=$B$6),-PPMT($B$5/12,D4-$B$4,$B$3*12,$B$2,0,0),0)</f>
        <v>63687.161816491403</v>
      </c>
      <c r="H4" s="49">
        <f t="shared" ref="H4:H67" si="4">E4*$B$5/12</f>
        <v>316066.52952322556</v>
      </c>
      <c r="I4" s="51">
        <f t="shared" ref="I4:I67" si="5">E4-G4</f>
        <v>63149618.742828622</v>
      </c>
    </row>
    <row r="5" spans="1:9">
      <c r="A5" s="52" t="s">
        <v>95</v>
      </c>
      <c r="B5" s="62">
        <f>Summary!C26</f>
        <v>0.06</v>
      </c>
      <c r="D5" s="48">
        <f>D4+1</f>
        <v>4</v>
      </c>
      <c r="E5" s="49">
        <f t="shared" si="1"/>
        <v>63149618.742828622</v>
      </c>
      <c r="F5" s="49">
        <f t="shared" si="2"/>
        <v>379753.69133971696</v>
      </c>
      <c r="G5" s="50">
        <f t="shared" si="3"/>
        <v>64005.597625573864</v>
      </c>
      <c r="H5" s="49">
        <f t="shared" si="4"/>
        <v>315748.09371414309</v>
      </c>
      <c r="I5" s="51">
        <f t="shared" si="5"/>
        <v>63085613.145203047</v>
      </c>
    </row>
    <row r="6" spans="1:9">
      <c r="A6" s="52" t="s">
        <v>96</v>
      </c>
      <c r="B6" s="60">
        <f>Summary!C27</f>
        <v>5</v>
      </c>
      <c r="D6" s="48">
        <f>D5+1</f>
        <v>5</v>
      </c>
      <c r="E6" s="49">
        <f t="shared" si="1"/>
        <v>63085613.145203047</v>
      </c>
      <c r="F6" s="49">
        <f t="shared" si="2"/>
        <v>379753.6913397169</v>
      </c>
      <c r="G6" s="50">
        <f t="shared" si="3"/>
        <v>64325.625613701726</v>
      </c>
      <c r="H6" s="49">
        <f t="shared" si="4"/>
        <v>315428.06572601519</v>
      </c>
      <c r="I6" s="51">
        <f t="shared" si="5"/>
        <v>63021287.519589342</v>
      </c>
    </row>
    <row r="7" spans="1:9">
      <c r="A7" s="53" t="s">
        <v>97</v>
      </c>
      <c r="B7" s="63">
        <f>VLOOKUP(B6*12,D1:I361,6,0)</f>
        <v>58940379.527989917</v>
      </c>
      <c r="D7" s="48">
        <f t="shared" si="0"/>
        <v>6</v>
      </c>
      <c r="E7" s="49">
        <f t="shared" si="1"/>
        <v>63021287.519589342</v>
      </c>
      <c r="F7" s="49">
        <f t="shared" si="2"/>
        <v>379753.6913397169</v>
      </c>
      <c r="G7" s="50">
        <f t="shared" si="3"/>
        <v>64647.253741770248</v>
      </c>
      <c r="H7" s="49">
        <f t="shared" si="4"/>
        <v>315106.43759794667</v>
      </c>
      <c r="I7" s="51">
        <f t="shared" si="5"/>
        <v>62956640.265847571</v>
      </c>
    </row>
    <row r="8" spans="1:9">
      <c r="D8" s="48">
        <f t="shared" si="0"/>
        <v>7</v>
      </c>
      <c r="E8" s="49">
        <f t="shared" si="1"/>
        <v>62956640.265847571</v>
      </c>
      <c r="F8" s="49">
        <f t="shared" si="2"/>
        <v>379753.69133971696</v>
      </c>
      <c r="G8" s="50">
        <f t="shared" si="3"/>
        <v>64970.490010479094</v>
      </c>
      <c r="H8" s="49">
        <f t="shared" si="4"/>
        <v>314783.20132923784</v>
      </c>
      <c r="I8" s="51">
        <f t="shared" si="5"/>
        <v>62891669.775837094</v>
      </c>
    </row>
    <row r="9" spans="1:9">
      <c r="D9" s="48">
        <f t="shared" si="0"/>
        <v>8</v>
      </c>
      <c r="E9" s="49">
        <f t="shared" si="1"/>
        <v>62891669.775837094</v>
      </c>
      <c r="F9" s="49">
        <f t="shared" si="2"/>
        <v>379753.69133971696</v>
      </c>
      <c r="G9" s="50">
        <f t="shared" si="3"/>
        <v>65295.342460531494</v>
      </c>
      <c r="H9" s="49">
        <f t="shared" si="4"/>
        <v>314458.34887918545</v>
      </c>
      <c r="I9" s="51">
        <f t="shared" si="5"/>
        <v>62826374.433376566</v>
      </c>
    </row>
    <row r="10" spans="1:9">
      <c r="D10" s="48">
        <f t="shared" si="0"/>
        <v>9</v>
      </c>
      <c r="E10" s="49">
        <f t="shared" si="1"/>
        <v>62826374.433376566</v>
      </c>
      <c r="F10" s="49">
        <f t="shared" si="2"/>
        <v>379753.69133971696</v>
      </c>
      <c r="G10" s="50">
        <f t="shared" si="3"/>
        <v>65621.819172834148</v>
      </c>
      <c r="H10" s="49">
        <f t="shared" si="4"/>
        <v>314131.87216688279</v>
      </c>
      <c r="I10" s="51">
        <f t="shared" si="5"/>
        <v>62760752.614203729</v>
      </c>
    </row>
    <row r="11" spans="1:9">
      <c r="D11" s="48">
        <f t="shared" si="0"/>
        <v>10</v>
      </c>
      <c r="E11" s="49">
        <f t="shared" si="1"/>
        <v>62760752.614203729</v>
      </c>
      <c r="F11" s="49">
        <f t="shared" si="2"/>
        <v>379753.69133971696</v>
      </c>
      <c r="G11" s="50">
        <f t="shared" si="3"/>
        <v>65949.928268698321</v>
      </c>
      <c r="H11" s="49">
        <f t="shared" si="4"/>
        <v>313803.76307101862</v>
      </c>
      <c r="I11" s="51">
        <f t="shared" si="5"/>
        <v>62694802.685935028</v>
      </c>
    </row>
    <row r="12" spans="1:9">
      <c r="D12" s="48">
        <f t="shared" si="0"/>
        <v>11</v>
      </c>
      <c r="E12" s="49">
        <f t="shared" si="1"/>
        <v>62694802.685935028</v>
      </c>
      <c r="F12" s="49">
        <f t="shared" si="2"/>
        <v>379753.69133971696</v>
      </c>
      <c r="G12" s="50">
        <f t="shared" si="3"/>
        <v>66279.677910041806</v>
      </c>
      <c r="H12" s="49">
        <f t="shared" si="4"/>
        <v>313474.01342967513</v>
      </c>
      <c r="I12" s="51">
        <f t="shared" si="5"/>
        <v>62628523.008024983</v>
      </c>
    </row>
    <row r="13" spans="1:9">
      <c r="D13" s="48">
        <f t="shared" si="0"/>
        <v>12</v>
      </c>
      <c r="E13" s="49">
        <f t="shared" si="1"/>
        <v>62628523.008024983</v>
      </c>
      <c r="F13" s="49">
        <f t="shared" si="2"/>
        <v>379753.6913397169</v>
      </c>
      <c r="G13" s="50">
        <f t="shared" si="3"/>
        <v>66611.076299592009</v>
      </c>
      <c r="H13" s="49">
        <f t="shared" si="4"/>
        <v>313142.61504012492</v>
      </c>
      <c r="I13" s="51">
        <f t="shared" si="5"/>
        <v>62561911.93172539</v>
      </c>
    </row>
    <row r="14" spans="1:9">
      <c r="D14" s="48">
        <f t="shared" si="0"/>
        <v>13</v>
      </c>
      <c r="E14" s="49">
        <f t="shared" si="1"/>
        <v>62561911.93172539</v>
      </c>
      <c r="F14" s="49">
        <f t="shared" si="2"/>
        <v>379753.69133971696</v>
      </c>
      <c r="G14" s="50">
        <f t="shared" si="3"/>
        <v>66944.131681089973</v>
      </c>
      <c r="H14" s="49">
        <f t="shared" si="4"/>
        <v>312809.55965862697</v>
      </c>
      <c r="I14" s="51">
        <f t="shared" si="5"/>
        <v>62494967.800044298</v>
      </c>
    </row>
    <row r="15" spans="1:9">
      <c r="D15" s="48">
        <f t="shared" si="0"/>
        <v>14</v>
      </c>
      <c r="E15" s="49">
        <f t="shared" si="1"/>
        <v>62494967.800044298</v>
      </c>
      <c r="F15" s="49">
        <f t="shared" si="2"/>
        <v>379753.6913397169</v>
      </c>
      <c r="G15" s="50">
        <f t="shared" si="3"/>
        <v>67278.85233949541</v>
      </c>
      <c r="H15" s="49">
        <f t="shared" si="4"/>
        <v>312474.83900022152</v>
      </c>
      <c r="I15" s="51">
        <f t="shared" si="5"/>
        <v>62427688.947704799</v>
      </c>
    </row>
    <row r="16" spans="1:9">
      <c r="D16" s="48">
        <f t="shared" si="0"/>
        <v>15</v>
      </c>
      <c r="E16" s="49">
        <f t="shared" si="1"/>
        <v>62427688.947704799</v>
      </c>
      <c r="F16" s="49">
        <f t="shared" si="2"/>
        <v>379753.6913397169</v>
      </c>
      <c r="G16" s="50">
        <f t="shared" si="3"/>
        <v>67615.246601192906</v>
      </c>
      <c r="H16" s="49">
        <f t="shared" si="4"/>
        <v>312138.44473852398</v>
      </c>
      <c r="I16" s="51">
        <f t="shared" si="5"/>
        <v>62360073.701103605</v>
      </c>
    </row>
    <row r="17" spans="4:9">
      <c r="D17" s="48">
        <f t="shared" si="0"/>
        <v>16</v>
      </c>
      <c r="E17" s="49">
        <f t="shared" si="1"/>
        <v>62360073.701103605</v>
      </c>
      <c r="F17" s="49">
        <f t="shared" si="2"/>
        <v>379753.6913397169</v>
      </c>
      <c r="G17" s="50">
        <f t="shared" si="3"/>
        <v>67953.322834198858</v>
      </c>
      <c r="H17" s="49">
        <f t="shared" si="4"/>
        <v>311800.36850551801</v>
      </c>
      <c r="I17" s="51">
        <f t="shared" si="5"/>
        <v>62292120.378269404</v>
      </c>
    </row>
    <row r="18" spans="4:9">
      <c r="D18" s="48">
        <f t="shared" si="0"/>
        <v>17</v>
      </c>
      <c r="E18" s="49">
        <f t="shared" si="1"/>
        <v>62292120.378269404</v>
      </c>
      <c r="F18" s="49">
        <f t="shared" si="2"/>
        <v>379753.6913397169</v>
      </c>
      <c r="G18" s="50">
        <f t="shared" si="3"/>
        <v>68293.089448369865</v>
      </c>
      <c r="H18" s="49">
        <f t="shared" si="4"/>
        <v>311460.60189134703</v>
      </c>
      <c r="I18" s="51">
        <f t="shared" si="5"/>
        <v>62223827.288821034</v>
      </c>
    </row>
    <row r="19" spans="4:9">
      <c r="D19" s="48">
        <f t="shared" si="0"/>
        <v>18</v>
      </c>
      <c r="E19" s="49">
        <f t="shared" si="1"/>
        <v>62223827.288821034</v>
      </c>
      <c r="F19" s="49">
        <f t="shared" si="2"/>
        <v>379753.69133971684</v>
      </c>
      <c r="G19" s="50">
        <f t="shared" si="3"/>
        <v>68634.554895611698</v>
      </c>
      <c r="H19" s="49">
        <f t="shared" si="4"/>
        <v>311119.13644410513</v>
      </c>
      <c r="I19" s="51">
        <f t="shared" si="5"/>
        <v>62155192.733925425</v>
      </c>
    </row>
    <row r="20" spans="4:9">
      <c r="D20" s="48">
        <f t="shared" si="0"/>
        <v>19</v>
      </c>
      <c r="E20" s="49">
        <f t="shared" si="1"/>
        <v>62155192.733925425</v>
      </c>
      <c r="F20" s="49">
        <f t="shared" si="2"/>
        <v>379753.6913397169</v>
      </c>
      <c r="G20" s="50">
        <f t="shared" si="3"/>
        <v>68977.727670089778</v>
      </c>
      <c r="H20" s="49">
        <f t="shared" si="4"/>
        <v>310775.96366962715</v>
      </c>
      <c r="I20" s="51">
        <f t="shared" si="5"/>
        <v>62086215.006255336</v>
      </c>
    </row>
    <row r="21" spans="4:9">
      <c r="D21" s="48">
        <f t="shared" si="0"/>
        <v>20</v>
      </c>
      <c r="E21" s="49">
        <f t="shared" si="1"/>
        <v>62086215.006255336</v>
      </c>
      <c r="F21" s="49">
        <f t="shared" si="2"/>
        <v>379753.6913397169</v>
      </c>
      <c r="G21" s="50">
        <f t="shared" si="3"/>
        <v>69322.616308440207</v>
      </c>
      <c r="H21" s="49">
        <f t="shared" si="4"/>
        <v>310431.07503127668</v>
      </c>
      <c r="I21" s="51">
        <f t="shared" si="5"/>
        <v>62016892.389946893</v>
      </c>
    </row>
    <row r="22" spans="4:9">
      <c r="D22" s="48">
        <f t="shared" si="0"/>
        <v>21</v>
      </c>
      <c r="E22" s="49">
        <f t="shared" si="1"/>
        <v>62016892.389946893</v>
      </c>
      <c r="F22" s="49">
        <f t="shared" si="2"/>
        <v>379753.69133971684</v>
      </c>
      <c r="G22" s="50">
        <f t="shared" si="3"/>
        <v>69669.229389982429</v>
      </c>
      <c r="H22" s="49">
        <f t="shared" si="4"/>
        <v>310084.46194973442</v>
      </c>
      <c r="I22" s="51">
        <f t="shared" si="5"/>
        <v>61947223.160556912</v>
      </c>
    </row>
    <row r="23" spans="4:9">
      <c r="D23" s="48">
        <f t="shared" si="0"/>
        <v>22</v>
      </c>
      <c r="E23" s="49">
        <f t="shared" si="1"/>
        <v>61947223.160556912</v>
      </c>
      <c r="F23" s="49">
        <f t="shared" si="2"/>
        <v>379753.6913397169</v>
      </c>
      <c r="G23" s="50">
        <f t="shared" si="3"/>
        <v>70017.575536932331</v>
      </c>
      <c r="H23" s="49">
        <f t="shared" si="4"/>
        <v>309736.11580278457</v>
      </c>
      <c r="I23" s="51">
        <f t="shared" si="5"/>
        <v>61877205.585019983</v>
      </c>
    </row>
    <row r="24" spans="4:9">
      <c r="D24" s="48">
        <f t="shared" si="0"/>
        <v>23</v>
      </c>
      <c r="E24" s="49">
        <f t="shared" si="1"/>
        <v>61877205.585019983</v>
      </c>
      <c r="F24" s="49">
        <f t="shared" si="2"/>
        <v>379753.6913397169</v>
      </c>
      <c r="G24" s="50">
        <f t="shared" si="3"/>
        <v>70367.663414617011</v>
      </c>
      <c r="H24" s="49">
        <f t="shared" si="4"/>
        <v>309386.02792509989</v>
      </c>
      <c r="I24" s="51">
        <f t="shared" si="5"/>
        <v>61806837.921605363</v>
      </c>
    </row>
    <row r="25" spans="4:9">
      <c r="D25" s="48">
        <f t="shared" si="0"/>
        <v>24</v>
      </c>
      <c r="E25" s="49">
        <f t="shared" si="1"/>
        <v>61806837.921605363</v>
      </c>
      <c r="F25" s="49">
        <f t="shared" si="2"/>
        <v>379753.6913397169</v>
      </c>
      <c r="G25" s="50">
        <f t="shared" si="3"/>
        <v>70719.501731690078</v>
      </c>
      <c r="H25" s="49">
        <f t="shared" si="4"/>
        <v>309034.18960802682</v>
      </c>
      <c r="I25" s="51">
        <f t="shared" si="5"/>
        <v>61736118.41987367</v>
      </c>
    </row>
    <row r="26" spans="4:9">
      <c r="D26" s="48">
        <f t="shared" si="0"/>
        <v>25</v>
      </c>
      <c r="E26" s="49">
        <f t="shared" si="1"/>
        <v>61736118.41987367</v>
      </c>
      <c r="F26" s="49">
        <f t="shared" si="2"/>
        <v>379753.6913397169</v>
      </c>
      <c r="G26" s="50">
        <f t="shared" si="3"/>
        <v>71073.099240348529</v>
      </c>
      <c r="H26" s="49">
        <f t="shared" si="4"/>
        <v>308680.59209936834</v>
      </c>
      <c r="I26" s="51">
        <f t="shared" si="5"/>
        <v>61665045.320633322</v>
      </c>
    </row>
    <row r="27" spans="4:9">
      <c r="D27" s="48">
        <f t="shared" si="0"/>
        <v>26</v>
      </c>
      <c r="E27" s="49">
        <f t="shared" si="1"/>
        <v>61665045.320633322</v>
      </c>
      <c r="F27" s="49">
        <f t="shared" si="2"/>
        <v>379753.6913397169</v>
      </c>
      <c r="G27" s="50">
        <f t="shared" si="3"/>
        <v>71428.464736550275</v>
      </c>
      <c r="H27" s="49">
        <f t="shared" si="4"/>
        <v>308325.22660316661</v>
      </c>
      <c r="I27" s="51">
        <f t="shared" si="5"/>
        <v>61593616.855896771</v>
      </c>
    </row>
    <row r="28" spans="4:9">
      <c r="D28" s="48">
        <f t="shared" si="0"/>
        <v>27</v>
      </c>
      <c r="E28" s="49">
        <f t="shared" si="1"/>
        <v>61593616.855896771</v>
      </c>
      <c r="F28" s="49">
        <f t="shared" si="2"/>
        <v>379753.69133971684</v>
      </c>
      <c r="G28" s="50">
        <f t="shared" si="3"/>
        <v>71785.607060233015</v>
      </c>
      <c r="H28" s="49">
        <f t="shared" si="4"/>
        <v>307968.08427948382</v>
      </c>
      <c r="I28" s="51">
        <f t="shared" si="5"/>
        <v>61521831.24883654</v>
      </c>
    </row>
    <row r="29" spans="4:9">
      <c r="D29" s="48">
        <f t="shared" si="0"/>
        <v>28</v>
      </c>
      <c r="E29" s="49">
        <f t="shared" si="1"/>
        <v>61521831.24883654</v>
      </c>
      <c r="F29" s="49">
        <f t="shared" si="2"/>
        <v>379753.69133971684</v>
      </c>
      <c r="G29" s="50">
        <f t="shared" si="3"/>
        <v>72144.535095534186</v>
      </c>
      <c r="H29" s="49">
        <f t="shared" si="4"/>
        <v>307609.15624418267</v>
      </c>
      <c r="I29" s="51">
        <f t="shared" si="5"/>
        <v>61449686.713741004</v>
      </c>
    </row>
    <row r="30" spans="4:9">
      <c r="D30" s="48">
        <f t="shared" si="0"/>
        <v>29</v>
      </c>
      <c r="E30" s="49">
        <f t="shared" si="1"/>
        <v>61449686.713741004</v>
      </c>
      <c r="F30" s="49">
        <f t="shared" si="2"/>
        <v>379753.6913397169</v>
      </c>
      <c r="G30" s="50">
        <f t="shared" si="3"/>
        <v>72505.257771011849</v>
      </c>
      <c r="H30" s="49">
        <f t="shared" si="4"/>
        <v>307248.43356870505</v>
      </c>
      <c r="I30" s="51">
        <f t="shared" si="5"/>
        <v>61377181.455969989</v>
      </c>
    </row>
    <row r="31" spans="4:9">
      <c r="D31" s="48">
        <f t="shared" si="0"/>
        <v>30</v>
      </c>
      <c r="E31" s="49">
        <f t="shared" si="1"/>
        <v>61377181.455969989</v>
      </c>
      <c r="F31" s="49">
        <f t="shared" si="2"/>
        <v>379753.69133971684</v>
      </c>
      <c r="G31" s="50">
        <f t="shared" si="3"/>
        <v>72867.784059866914</v>
      </c>
      <c r="H31" s="49">
        <f t="shared" si="4"/>
        <v>306885.90727984993</v>
      </c>
      <c r="I31" s="51">
        <f t="shared" si="5"/>
        <v>61304313.671910122</v>
      </c>
    </row>
    <row r="32" spans="4:9">
      <c r="D32" s="48">
        <f t="shared" si="0"/>
        <v>31</v>
      </c>
      <c r="E32" s="49">
        <f t="shared" si="1"/>
        <v>61304313.671910122</v>
      </c>
      <c r="F32" s="49">
        <f t="shared" si="2"/>
        <v>379753.6913397169</v>
      </c>
      <c r="G32" s="50">
        <f t="shared" si="3"/>
        <v>73232.122980166256</v>
      </c>
      <c r="H32" s="49">
        <f t="shared" si="4"/>
        <v>306521.56835955061</v>
      </c>
      <c r="I32" s="51">
        <f t="shared" si="5"/>
        <v>61231081.548929952</v>
      </c>
    </row>
    <row r="33" spans="4:9">
      <c r="D33" s="48">
        <f t="shared" si="0"/>
        <v>32</v>
      </c>
      <c r="E33" s="49">
        <f t="shared" si="1"/>
        <v>61231081.548929952</v>
      </c>
      <c r="F33" s="49">
        <f t="shared" si="2"/>
        <v>379753.69133971684</v>
      </c>
      <c r="G33" s="50">
        <f t="shared" si="3"/>
        <v>73598.283595067085</v>
      </c>
      <c r="H33" s="49">
        <f t="shared" si="4"/>
        <v>306155.40774464974</v>
      </c>
      <c r="I33" s="51">
        <f t="shared" si="5"/>
        <v>61157483.265334882</v>
      </c>
    </row>
    <row r="34" spans="4:9">
      <c r="D34" s="48">
        <f t="shared" si="0"/>
        <v>33</v>
      </c>
      <c r="E34" s="49">
        <f t="shared" si="1"/>
        <v>61157483.265334882</v>
      </c>
      <c r="F34" s="49">
        <f t="shared" si="2"/>
        <v>379753.69133971678</v>
      </c>
      <c r="G34" s="50">
        <f t="shared" si="3"/>
        <v>73966.27501304241</v>
      </c>
      <c r="H34" s="49">
        <f t="shared" si="4"/>
        <v>305787.4163266744</v>
      </c>
      <c r="I34" s="51">
        <f t="shared" si="5"/>
        <v>61083516.990321837</v>
      </c>
    </row>
    <row r="35" spans="4:9">
      <c r="D35" s="48">
        <f t="shared" si="0"/>
        <v>34</v>
      </c>
      <c r="E35" s="49">
        <f t="shared" si="1"/>
        <v>61083516.990321837</v>
      </c>
      <c r="F35" s="49">
        <f t="shared" si="2"/>
        <v>379753.69133971684</v>
      </c>
      <c r="G35" s="50">
        <f t="shared" si="3"/>
        <v>74336.106388107626</v>
      </c>
      <c r="H35" s="49">
        <f t="shared" si="4"/>
        <v>305417.5849516092</v>
      </c>
      <c r="I35" s="51">
        <f t="shared" si="5"/>
        <v>61009180.88393373</v>
      </c>
    </row>
    <row r="36" spans="4:9">
      <c r="D36" s="48">
        <f t="shared" si="0"/>
        <v>35</v>
      </c>
      <c r="E36" s="49">
        <f t="shared" si="1"/>
        <v>61009180.88393373</v>
      </c>
      <c r="F36" s="49">
        <f t="shared" si="2"/>
        <v>379753.69133971684</v>
      </c>
      <c r="G36" s="50">
        <f t="shared" si="3"/>
        <v>74707.78692004818</v>
      </c>
      <c r="H36" s="49">
        <f t="shared" si="4"/>
        <v>305045.90441966866</v>
      </c>
      <c r="I36" s="51">
        <f t="shared" si="5"/>
        <v>60934473.097013682</v>
      </c>
    </row>
    <row r="37" spans="4:9">
      <c r="D37" s="48">
        <f t="shared" si="0"/>
        <v>36</v>
      </c>
      <c r="E37" s="49">
        <f t="shared" si="1"/>
        <v>60934473.097013682</v>
      </c>
      <c r="F37" s="49">
        <f t="shared" si="2"/>
        <v>379753.69133971684</v>
      </c>
      <c r="G37" s="50">
        <f t="shared" si="3"/>
        <v>75081.325854648414</v>
      </c>
      <c r="H37" s="49">
        <f t="shared" si="4"/>
        <v>304672.36548506841</v>
      </c>
      <c r="I37" s="51">
        <f t="shared" si="5"/>
        <v>60859391.77115903</v>
      </c>
    </row>
    <row r="38" spans="4:9">
      <c r="D38" s="48">
        <f t="shared" si="0"/>
        <v>37</v>
      </c>
      <c r="E38" s="49">
        <f t="shared" si="1"/>
        <v>60859391.77115903</v>
      </c>
      <c r="F38" s="49">
        <f t="shared" si="2"/>
        <v>379753.69133971678</v>
      </c>
      <c r="G38" s="50">
        <f t="shared" si="3"/>
        <v>75456.732483921645</v>
      </c>
      <c r="H38" s="49">
        <f t="shared" si="4"/>
        <v>304296.95885579515</v>
      </c>
      <c r="I38" s="51">
        <f t="shared" si="5"/>
        <v>60783935.038675107</v>
      </c>
    </row>
    <row r="39" spans="4:9">
      <c r="D39" s="48">
        <f t="shared" si="0"/>
        <v>38</v>
      </c>
      <c r="E39" s="49">
        <f t="shared" si="1"/>
        <v>60783935.038675107</v>
      </c>
      <c r="F39" s="49">
        <f t="shared" si="2"/>
        <v>379753.69133971678</v>
      </c>
      <c r="G39" s="50">
        <f t="shared" si="3"/>
        <v>75834.016146341251</v>
      </c>
      <c r="H39" s="49">
        <f t="shared" si="4"/>
        <v>303919.6751933755</v>
      </c>
      <c r="I39" s="51">
        <f t="shared" si="5"/>
        <v>60708101.022528768</v>
      </c>
    </row>
    <row r="40" spans="4:9">
      <c r="D40" s="48">
        <f t="shared" si="0"/>
        <v>39</v>
      </c>
      <c r="E40" s="49">
        <f t="shared" si="1"/>
        <v>60708101.022528768</v>
      </c>
      <c r="F40" s="49">
        <f t="shared" si="2"/>
        <v>379753.69133971678</v>
      </c>
      <c r="G40" s="50">
        <f t="shared" si="3"/>
        <v>76213.186227072976</v>
      </c>
      <c r="H40" s="49">
        <f t="shared" si="4"/>
        <v>303540.50511264382</v>
      </c>
      <c r="I40" s="51">
        <f t="shared" si="5"/>
        <v>60631887.836301692</v>
      </c>
    </row>
    <row r="41" spans="4:9">
      <c r="D41" s="48">
        <f t="shared" si="0"/>
        <v>40</v>
      </c>
      <c r="E41" s="49">
        <f t="shared" si="1"/>
        <v>60631887.836301692</v>
      </c>
      <c r="F41" s="49">
        <f t="shared" si="2"/>
        <v>379753.69133971678</v>
      </c>
      <c r="G41" s="50">
        <f t="shared" si="3"/>
        <v>76594.252158208328</v>
      </c>
      <c r="H41" s="49">
        <f t="shared" si="4"/>
        <v>303159.43918150844</v>
      </c>
      <c r="I41" s="51">
        <f t="shared" si="5"/>
        <v>60555293.584143482</v>
      </c>
    </row>
    <row r="42" spans="4:9">
      <c r="D42" s="48">
        <f t="shared" si="0"/>
        <v>41</v>
      </c>
      <c r="E42" s="49">
        <f t="shared" si="1"/>
        <v>60555293.584143482</v>
      </c>
      <c r="F42" s="49">
        <f t="shared" si="2"/>
        <v>379753.69133971678</v>
      </c>
      <c r="G42" s="50">
        <f t="shared" si="3"/>
        <v>76977.223418999376</v>
      </c>
      <c r="H42" s="49">
        <f t="shared" si="4"/>
        <v>302776.46792071738</v>
      </c>
      <c r="I42" s="51">
        <f t="shared" si="5"/>
        <v>60478316.360724486</v>
      </c>
    </row>
    <row r="43" spans="4:9">
      <c r="D43" s="48">
        <f t="shared" si="0"/>
        <v>42</v>
      </c>
      <c r="E43" s="49">
        <f t="shared" si="1"/>
        <v>60478316.360724486</v>
      </c>
      <c r="F43" s="49">
        <f t="shared" si="2"/>
        <v>379753.69133971678</v>
      </c>
      <c r="G43" s="50">
        <f t="shared" si="3"/>
        <v>77362.109536094373</v>
      </c>
      <c r="H43" s="49">
        <f t="shared" si="4"/>
        <v>302391.58180362242</v>
      </c>
      <c r="I43" s="51">
        <f t="shared" si="5"/>
        <v>60400954.25118839</v>
      </c>
    </row>
    <row r="44" spans="4:9">
      <c r="D44" s="48">
        <f t="shared" si="0"/>
        <v>43</v>
      </c>
      <c r="E44" s="49">
        <f t="shared" si="1"/>
        <v>60400954.25118839</v>
      </c>
      <c r="F44" s="49">
        <f t="shared" si="2"/>
        <v>379753.69133971678</v>
      </c>
      <c r="G44" s="50">
        <f t="shared" si="3"/>
        <v>77748.92008377485</v>
      </c>
      <c r="H44" s="49">
        <f t="shared" si="4"/>
        <v>302004.77125594195</v>
      </c>
      <c r="I44" s="51">
        <f t="shared" si="5"/>
        <v>60323205.331104614</v>
      </c>
    </row>
    <row r="45" spans="4:9">
      <c r="D45" s="48">
        <f t="shared" si="0"/>
        <v>44</v>
      </c>
      <c r="E45" s="49">
        <f t="shared" si="1"/>
        <v>60323205.331104614</v>
      </c>
      <c r="F45" s="49">
        <f t="shared" si="2"/>
        <v>379753.69133971678</v>
      </c>
      <c r="G45" s="50">
        <f t="shared" si="3"/>
        <v>78137.664684193718</v>
      </c>
      <c r="H45" s="49">
        <f t="shared" si="4"/>
        <v>301616.02665552305</v>
      </c>
      <c r="I45" s="51">
        <f t="shared" si="5"/>
        <v>60245067.666420422</v>
      </c>
    </row>
    <row r="46" spans="4:9">
      <c r="D46" s="48">
        <f t="shared" si="0"/>
        <v>45</v>
      </c>
      <c r="E46" s="49">
        <f t="shared" si="1"/>
        <v>60245067.666420422</v>
      </c>
      <c r="F46" s="49">
        <f t="shared" si="2"/>
        <v>379753.69133971678</v>
      </c>
      <c r="G46" s="50">
        <f t="shared" si="3"/>
        <v>78528.3530076147</v>
      </c>
      <c r="H46" s="49">
        <f t="shared" si="4"/>
        <v>301225.33833210211</v>
      </c>
      <c r="I46" s="51">
        <f t="shared" si="5"/>
        <v>60166539.313412808</v>
      </c>
    </row>
    <row r="47" spans="4:9">
      <c r="D47" s="48">
        <f t="shared" si="0"/>
        <v>46</v>
      </c>
      <c r="E47" s="49">
        <f t="shared" si="1"/>
        <v>60166539.313412808</v>
      </c>
      <c r="F47" s="49">
        <f t="shared" si="2"/>
        <v>379753.69133971678</v>
      </c>
      <c r="G47" s="50">
        <f t="shared" si="3"/>
        <v>78920.994772652761</v>
      </c>
      <c r="H47" s="49">
        <f t="shared" si="4"/>
        <v>300832.69656706403</v>
      </c>
      <c r="I47" s="51">
        <f t="shared" si="5"/>
        <v>60087618.318640158</v>
      </c>
    </row>
    <row r="48" spans="4:9">
      <c r="D48" s="48">
        <f t="shared" si="0"/>
        <v>47</v>
      </c>
      <c r="E48" s="49">
        <f t="shared" si="1"/>
        <v>60087618.318640158</v>
      </c>
      <c r="F48" s="49">
        <f t="shared" si="2"/>
        <v>379753.69133971678</v>
      </c>
      <c r="G48" s="50">
        <f t="shared" si="3"/>
        <v>79315.599746516018</v>
      </c>
      <c r="H48" s="49">
        <f t="shared" si="4"/>
        <v>300438.09159320075</v>
      </c>
      <c r="I48" s="51">
        <f t="shared" si="5"/>
        <v>60008302.71889364</v>
      </c>
    </row>
    <row r="49" spans="4:9">
      <c r="D49" s="48">
        <f t="shared" si="0"/>
        <v>48</v>
      </c>
      <c r="E49" s="49">
        <f t="shared" si="1"/>
        <v>60008302.71889364</v>
      </c>
      <c r="F49" s="49">
        <f t="shared" si="2"/>
        <v>379753.69133971678</v>
      </c>
      <c r="G49" s="50">
        <f t="shared" si="3"/>
        <v>79712.177745248613</v>
      </c>
      <c r="H49" s="49">
        <f t="shared" si="4"/>
        <v>300041.51359446818</v>
      </c>
      <c r="I49" s="51">
        <f t="shared" si="5"/>
        <v>59928590.541148394</v>
      </c>
    </row>
    <row r="50" spans="4:9">
      <c r="D50" s="48">
        <f t="shared" si="0"/>
        <v>49</v>
      </c>
      <c r="E50" s="49">
        <f t="shared" si="1"/>
        <v>59928590.541148394</v>
      </c>
      <c r="F50" s="49">
        <f t="shared" si="2"/>
        <v>379753.69133971678</v>
      </c>
      <c r="G50" s="50">
        <f t="shared" si="3"/>
        <v>80110.738633974834</v>
      </c>
      <c r="H50" s="49">
        <f t="shared" si="4"/>
        <v>299642.95270574198</v>
      </c>
      <c r="I50" s="51">
        <f t="shared" si="5"/>
        <v>59848479.802514419</v>
      </c>
    </row>
    <row r="51" spans="4:9">
      <c r="D51" s="48">
        <f t="shared" si="0"/>
        <v>50</v>
      </c>
      <c r="E51" s="49">
        <f t="shared" si="1"/>
        <v>59848479.802514419</v>
      </c>
      <c r="F51" s="49">
        <f t="shared" si="2"/>
        <v>379753.69133971678</v>
      </c>
      <c r="G51" s="50">
        <f t="shared" si="3"/>
        <v>80511.292327144722</v>
      </c>
      <c r="H51" s="49">
        <f t="shared" si="4"/>
        <v>299242.39901257207</v>
      </c>
      <c r="I51" s="51">
        <f t="shared" si="5"/>
        <v>59767968.510187276</v>
      </c>
    </row>
    <row r="52" spans="4:9">
      <c r="D52" s="48">
        <f t="shared" si="0"/>
        <v>51</v>
      </c>
      <c r="E52" s="49">
        <f t="shared" si="1"/>
        <v>59767968.510187276</v>
      </c>
      <c r="F52" s="49">
        <f t="shared" si="2"/>
        <v>379753.69133971678</v>
      </c>
      <c r="G52" s="50">
        <f t="shared" si="3"/>
        <v>80913.848788780437</v>
      </c>
      <c r="H52" s="49">
        <f t="shared" si="4"/>
        <v>298839.84255093633</v>
      </c>
      <c r="I52" s="51">
        <f t="shared" si="5"/>
        <v>59687054.661398493</v>
      </c>
    </row>
    <row r="53" spans="4:9">
      <c r="D53" s="48">
        <f t="shared" si="0"/>
        <v>52</v>
      </c>
      <c r="E53" s="49">
        <f t="shared" si="1"/>
        <v>59687054.661398493</v>
      </c>
      <c r="F53" s="49">
        <f t="shared" si="2"/>
        <v>379753.69133971678</v>
      </c>
      <c r="G53" s="50">
        <f t="shared" si="3"/>
        <v>81318.418032724352</v>
      </c>
      <c r="H53" s="49">
        <f t="shared" si="4"/>
        <v>298435.27330699243</v>
      </c>
      <c r="I53" s="51">
        <f t="shared" si="5"/>
        <v>59605736.243365772</v>
      </c>
    </row>
    <row r="54" spans="4:9">
      <c r="D54" s="48">
        <f t="shared" si="0"/>
        <v>53</v>
      </c>
      <c r="E54" s="49">
        <f t="shared" si="1"/>
        <v>59605736.243365772</v>
      </c>
      <c r="F54" s="49">
        <f t="shared" si="2"/>
        <v>379753.69133971678</v>
      </c>
      <c r="G54" s="50">
        <f t="shared" si="3"/>
        <v>81725.010122887965</v>
      </c>
      <c r="H54" s="49">
        <f t="shared" si="4"/>
        <v>298028.68121682882</v>
      </c>
      <c r="I54" s="51">
        <f t="shared" si="5"/>
        <v>59524011.233242884</v>
      </c>
    </row>
    <row r="55" spans="4:9">
      <c r="D55" s="48">
        <f t="shared" si="0"/>
        <v>54</v>
      </c>
      <c r="E55" s="49">
        <f t="shared" si="1"/>
        <v>59524011.233242884</v>
      </c>
      <c r="F55" s="49">
        <f t="shared" si="2"/>
        <v>379753.69133971684</v>
      </c>
      <c r="G55" s="50">
        <f t="shared" si="3"/>
        <v>82133.635173502422</v>
      </c>
      <c r="H55" s="49">
        <f t="shared" si="4"/>
        <v>297620.0561662144</v>
      </c>
      <c r="I55" s="51">
        <f t="shared" si="5"/>
        <v>59441877.598069385</v>
      </c>
    </row>
    <row r="56" spans="4:9">
      <c r="D56" s="48">
        <f t="shared" si="0"/>
        <v>55</v>
      </c>
      <c r="E56" s="49">
        <f t="shared" si="1"/>
        <v>59441877.598069385</v>
      </c>
      <c r="F56" s="49">
        <f t="shared" si="2"/>
        <v>379753.69133971684</v>
      </c>
      <c r="G56" s="50">
        <f t="shared" si="3"/>
        <v>82544.303349369919</v>
      </c>
      <c r="H56" s="49">
        <f t="shared" si="4"/>
        <v>297209.38799034694</v>
      </c>
      <c r="I56" s="51">
        <f t="shared" si="5"/>
        <v>59359333.294720016</v>
      </c>
    </row>
    <row r="57" spans="4:9">
      <c r="D57" s="48">
        <f t="shared" si="0"/>
        <v>56</v>
      </c>
      <c r="E57" s="49">
        <f t="shared" si="1"/>
        <v>59359333.294720016</v>
      </c>
      <c r="F57" s="49">
        <f t="shared" si="2"/>
        <v>379753.69133971684</v>
      </c>
      <c r="G57" s="50">
        <f t="shared" si="3"/>
        <v>82957.024866116772</v>
      </c>
      <c r="H57" s="49">
        <f t="shared" si="4"/>
        <v>296796.66647360008</v>
      </c>
      <c r="I57" s="51">
        <f t="shared" si="5"/>
        <v>59276376.269853897</v>
      </c>
    </row>
    <row r="58" spans="4:9">
      <c r="D58" s="48">
        <f t="shared" si="0"/>
        <v>57</v>
      </c>
      <c r="E58" s="49">
        <f t="shared" si="1"/>
        <v>59276376.269853897</v>
      </c>
      <c r="F58" s="49">
        <f t="shared" si="2"/>
        <v>379753.69133971684</v>
      </c>
      <c r="G58" s="50">
        <f t="shared" si="3"/>
        <v>83371.809990447349</v>
      </c>
      <c r="H58" s="49">
        <f t="shared" si="4"/>
        <v>296381.88134926948</v>
      </c>
      <c r="I58" s="51">
        <f t="shared" si="5"/>
        <v>59193004.459863447</v>
      </c>
    </row>
    <row r="59" spans="4:9">
      <c r="D59" s="48">
        <f t="shared" si="0"/>
        <v>58</v>
      </c>
      <c r="E59" s="49">
        <f t="shared" si="1"/>
        <v>59193004.459863447</v>
      </c>
      <c r="F59" s="49">
        <f t="shared" si="2"/>
        <v>379753.69133971684</v>
      </c>
      <c r="G59" s="50">
        <f t="shared" si="3"/>
        <v>83788.669040399604</v>
      </c>
      <c r="H59" s="49">
        <f t="shared" si="4"/>
        <v>295965.02229931724</v>
      </c>
      <c r="I59" s="51">
        <f t="shared" si="5"/>
        <v>59109215.79082305</v>
      </c>
    </row>
    <row r="60" spans="4:9">
      <c r="D60" s="48">
        <f t="shared" si="0"/>
        <v>59</v>
      </c>
      <c r="E60" s="49">
        <f t="shared" si="1"/>
        <v>59109215.79082305</v>
      </c>
      <c r="F60" s="49">
        <f t="shared" si="2"/>
        <v>379753.69133971678</v>
      </c>
      <c r="G60" s="50">
        <f t="shared" si="3"/>
        <v>84207.612385601591</v>
      </c>
      <c r="H60" s="49">
        <f t="shared" si="4"/>
        <v>295546.07895411522</v>
      </c>
      <c r="I60" s="51">
        <f t="shared" si="5"/>
        <v>59025008.178437449</v>
      </c>
    </row>
    <row r="61" spans="4:9">
      <c r="D61" s="48">
        <f t="shared" si="0"/>
        <v>60</v>
      </c>
      <c r="E61" s="49">
        <f t="shared" si="1"/>
        <v>59025008.178437449</v>
      </c>
      <c r="F61" s="49">
        <f t="shared" si="2"/>
        <v>379753.69133971678</v>
      </c>
      <c r="G61" s="50">
        <f t="shared" si="3"/>
        <v>84628.650447529595</v>
      </c>
      <c r="H61" s="49">
        <f t="shared" si="4"/>
        <v>295125.04089218721</v>
      </c>
      <c r="I61" s="51">
        <f t="shared" si="5"/>
        <v>58940379.527989917</v>
      </c>
    </row>
    <row r="62" spans="4:9">
      <c r="D62" s="48">
        <f t="shared" si="0"/>
        <v>61</v>
      </c>
      <c r="E62" s="49">
        <f t="shared" si="1"/>
        <v>0</v>
      </c>
      <c r="F62" s="49">
        <f t="shared" si="2"/>
        <v>0</v>
      </c>
      <c r="G62" s="50">
        <f t="shared" si="3"/>
        <v>0</v>
      </c>
      <c r="H62" s="49">
        <f t="shared" si="4"/>
        <v>0</v>
      </c>
      <c r="I62" s="51">
        <f t="shared" si="5"/>
        <v>0</v>
      </c>
    </row>
    <row r="63" spans="4:9">
      <c r="D63" s="48">
        <f t="shared" si="0"/>
        <v>62</v>
      </c>
      <c r="E63" s="49">
        <f t="shared" si="1"/>
        <v>0</v>
      </c>
      <c r="F63" s="49">
        <f t="shared" si="2"/>
        <v>0</v>
      </c>
      <c r="G63" s="50">
        <f t="shared" si="3"/>
        <v>0</v>
      </c>
      <c r="H63" s="49">
        <f t="shared" si="4"/>
        <v>0</v>
      </c>
      <c r="I63" s="51">
        <f t="shared" si="5"/>
        <v>0</v>
      </c>
    </row>
    <row r="64" spans="4:9">
      <c r="D64" s="48">
        <f t="shared" si="0"/>
        <v>63</v>
      </c>
      <c r="E64" s="49">
        <f t="shared" si="1"/>
        <v>0</v>
      </c>
      <c r="F64" s="49">
        <f t="shared" si="2"/>
        <v>0</v>
      </c>
      <c r="G64" s="50">
        <f t="shared" si="3"/>
        <v>0</v>
      </c>
      <c r="H64" s="49">
        <f t="shared" si="4"/>
        <v>0</v>
      </c>
      <c r="I64" s="51">
        <f t="shared" si="5"/>
        <v>0</v>
      </c>
    </row>
    <row r="65" spans="4:9">
      <c r="D65" s="48">
        <f t="shared" si="0"/>
        <v>64</v>
      </c>
      <c r="E65" s="49">
        <f t="shared" si="1"/>
        <v>0</v>
      </c>
      <c r="F65" s="49">
        <f t="shared" si="2"/>
        <v>0</v>
      </c>
      <c r="G65" s="50">
        <f t="shared" si="3"/>
        <v>0</v>
      </c>
      <c r="H65" s="49">
        <f t="shared" si="4"/>
        <v>0</v>
      </c>
      <c r="I65" s="51">
        <f t="shared" si="5"/>
        <v>0</v>
      </c>
    </row>
    <row r="66" spans="4:9">
      <c r="D66" s="48">
        <f t="shared" si="0"/>
        <v>65</v>
      </c>
      <c r="E66" s="49">
        <f t="shared" si="1"/>
        <v>0</v>
      </c>
      <c r="F66" s="49">
        <f t="shared" si="2"/>
        <v>0</v>
      </c>
      <c r="G66" s="50">
        <f t="shared" si="3"/>
        <v>0</v>
      </c>
      <c r="H66" s="49">
        <f t="shared" si="4"/>
        <v>0</v>
      </c>
      <c r="I66" s="51">
        <f t="shared" si="5"/>
        <v>0</v>
      </c>
    </row>
    <row r="67" spans="4:9">
      <c r="D67" s="48">
        <f t="shared" si="0"/>
        <v>66</v>
      </c>
      <c r="E67" s="49">
        <f t="shared" si="1"/>
        <v>0</v>
      </c>
      <c r="F67" s="49">
        <f t="shared" si="2"/>
        <v>0</v>
      </c>
      <c r="G67" s="50">
        <f t="shared" si="3"/>
        <v>0</v>
      </c>
      <c r="H67" s="49">
        <f t="shared" si="4"/>
        <v>0</v>
      </c>
      <c r="I67" s="51">
        <f t="shared" si="5"/>
        <v>0</v>
      </c>
    </row>
    <row r="68" spans="4:9">
      <c r="D68" s="48">
        <f t="shared" ref="D68:D131" si="6">D67+1</f>
        <v>67</v>
      </c>
      <c r="E68" s="49">
        <f t="shared" ref="E68:E131" si="7">IF(D68/12&gt;$B$6,0,I67)</f>
        <v>0</v>
      </c>
      <c r="F68" s="49">
        <f t="shared" ref="F68:F131" si="8">SUM(G68:H68)</f>
        <v>0</v>
      </c>
      <c r="G68" s="50">
        <f t="shared" ref="G68:G131" si="9">IF(AND(D68&gt;$B$4,D68/12&lt;=$B$6),-PPMT($B$5/12,D68-$B$4,$B$3*12,$B$2,0,0),0)</f>
        <v>0</v>
      </c>
      <c r="H68" s="49">
        <f t="shared" ref="H68:H131" si="10">E68*$B$5/12</f>
        <v>0</v>
      </c>
      <c r="I68" s="51">
        <f t="shared" ref="I68:I131" si="11">E68-G68</f>
        <v>0</v>
      </c>
    </row>
    <row r="69" spans="4:9">
      <c r="D69" s="48">
        <f t="shared" si="6"/>
        <v>68</v>
      </c>
      <c r="E69" s="49">
        <f t="shared" si="7"/>
        <v>0</v>
      </c>
      <c r="F69" s="49">
        <f t="shared" si="8"/>
        <v>0</v>
      </c>
      <c r="G69" s="50">
        <f t="shared" si="9"/>
        <v>0</v>
      </c>
      <c r="H69" s="49">
        <f t="shared" si="10"/>
        <v>0</v>
      </c>
      <c r="I69" s="51">
        <f t="shared" si="11"/>
        <v>0</v>
      </c>
    </row>
    <row r="70" spans="4:9">
      <c r="D70" s="48">
        <f t="shared" si="6"/>
        <v>69</v>
      </c>
      <c r="E70" s="49">
        <f t="shared" si="7"/>
        <v>0</v>
      </c>
      <c r="F70" s="49">
        <f t="shared" si="8"/>
        <v>0</v>
      </c>
      <c r="G70" s="50">
        <f t="shared" si="9"/>
        <v>0</v>
      </c>
      <c r="H70" s="49">
        <f t="shared" si="10"/>
        <v>0</v>
      </c>
      <c r="I70" s="51">
        <f t="shared" si="11"/>
        <v>0</v>
      </c>
    </row>
    <row r="71" spans="4:9">
      <c r="D71" s="48">
        <f t="shared" si="6"/>
        <v>70</v>
      </c>
      <c r="E71" s="49">
        <f t="shared" si="7"/>
        <v>0</v>
      </c>
      <c r="F71" s="49">
        <f t="shared" si="8"/>
        <v>0</v>
      </c>
      <c r="G71" s="50">
        <f t="shared" si="9"/>
        <v>0</v>
      </c>
      <c r="H71" s="49">
        <f t="shared" si="10"/>
        <v>0</v>
      </c>
      <c r="I71" s="51">
        <f t="shared" si="11"/>
        <v>0</v>
      </c>
    </row>
    <row r="72" spans="4:9">
      <c r="D72" s="48">
        <f t="shared" si="6"/>
        <v>71</v>
      </c>
      <c r="E72" s="49">
        <f t="shared" si="7"/>
        <v>0</v>
      </c>
      <c r="F72" s="49">
        <f t="shared" si="8"/>
        <v>0</v>
      </c>
      <c r="G72" s="50">
        <f t="shared" si="9"/>
        <v>0</v>
      </c>
      <c r="H72" s="49">
        <f t="shared" si="10"/>
        <v>0</v>
      </c>
      <c r="I72" s="51">
        <f t="shared" si="11"/>
        <v>0</v>
      </c>
    </row>
    <row r="73" spans="4:9">
      <c r="D73" s="48">
        <f t="shared" si="6"/>
        <v>72</v>
      </c>
      <c r="E73" s="49">
        <f t="shared" si="7"/>
        <v>0</v>
      </c>
      <c r="F73" s="49">
        <f t="shared" si="8"/>
        <v>0</v>
      </c>
      <c r="G73" s="50">
        <f t="shared" si="9"/>
        <v>0</v>
      </c>
      <c r="H73" s="49">
        <f t="shared" si="10"/>
        <v>0</v>
      </c>
      <c r="I73" s="51">
        <f t="shared" si="11"/>
        <v>0</v>
      </c>
    </row>
    <row r="74" spans="4:9">
      <c r="D74" s="48">
        <f t="shared" si="6"/>
        <v>73</v>
      </c>
      <c r="E74" s="49">
        <f t="shared" si="7"/>
        <v>0</v>
      </c>
      <c r="F74" s="49">
        <f t="shared" si="8"/>
        <v>0</v>
      </c>
      <c r="G74" s="50">
        <f t="shared" si="9"/>
        <v>0</v>
      </c>
      <c r="H74" s="49">
        <f t="shared" si="10"/>
        <v>0</v>
      </c>
      <c r="I74" s="51">
        <f t="shared" si="11"/>
        <v>0</v>
      </c>
    </row>
    <row r="75" spans="4:9">
      <c r="D75" s="48">
        <f t="shared" si="6"/>
        <v>74</v>
      </c>
      <c r="E75" s="49">
        <f t="shared" si="7"/>
        <v>0</v>
      </c>
      <c r="F75" s="49">
        <f t="shared" si="8"/>
        <v>0</v>
      </c>
      <c r="G75" s="50">
        <f t="shared" si="9"/>
        <v>0</v>
      </c>
      <c r="H75" s="49">
        <f t="shared" si="10"/>
        <v>0</v>
      </c>
      <c r="I75" s="51">
        <f t="shared" si="11"/>
        <v>0</v>
      </c>
    </row>
    <row r="76" spans="4:9">
      <c r="D76" s="48">
        <f t="shared" si="6"/>
        <v>75</v>
      </c>
      <c r="E76" s="49">
        <f t="shared" si="7"/>
        <v>0</v>
      </c>
      <c r="F76" s="49">
        <f t="shared" si="8"/>
        <v>0</v>
      </c>
      <c r="G76" s="50">
        <f t="shared" si="9"/>
        <v>0</v>
      </c>
      <c r="H76" s="49">
        <f t="shared" si="10"/>
        <v>0</v>
      </c>
      <c r="I76" s="51">
        <f t="shared" si="11"/>
        <v>0</v>
      </c>
    </row>
    <row r="77" spans="4:9">
      <c r="D77" s="48">
        <f t="shared" si="6"/>
        <v>76</v>
      </c>
      <c r="E77" s="49">
        <f t="shared" si="7"/>
        <v>0</v>
      </c>
      <c r="F77" s="49">
        <f t="shared" si="8"/>
        <v>0</v>
      </c>
      <c r="G77" s="50">
        <f t="shared" si="9"/>
        <v>0</v>
      </c>
      <c r="H77" s="49">
        <f t="shared" si="10"/>
        <v>0</v>
      </c>
      <c r="I77" s="51">
        <f t="shared" si="11"/>
        <v>0</v>
      </c>
    </row>
    <row r="78" spans="4:9">
      <c r="D78" s="48">
        <f t="shared" si="6"/>
        <v>77</v>
      </c>
      <c r="E78" s="49">
        <f t="shared" si="7"/>
        <v>0</v>
      </c>
      <c r="F78" s="49">
        <f t="shared" si="8"/>
        <v>0</v>
      </c>
      <c r="G78" s="50">
        <f t="shared" si="9"/>
        <v>0</v>
      </c>
      <c r="H78" s="49">
        <f t="shared" si="10"/>
        <v>0</v>
      </c>
      <c r="I78" s="51">
        <f t="shared" si="11"/>
        <v>0</v>
      </c>
    </row>
    <row r="79" spans="4:9">
      <c r="D79" s="48">
        <f t="shared" si="6"/>
        <v>78</v>
      </c>
      <c r="E79" s="49">
        <f t="shared" si="7"/>
        <v>0</v>
      </c>
      <c r="F79" s="49">
        <f t="shared" si="8"/>
        <v>0</v>
      </c>
      <c r="G79" s="50">
        <f t="shared" si="9"/>
        <v>0</v>
      </c>
      <c r="H79" s="49">
        <f t="shared" si="10"/>
        <v>0</v>
      </c>
      <c r="I79" s="51">
        <f t="shared" si="11"/>
        <v>0</v>
      </c>
    </row>
    <row r="80" spans="4:9">
      <c r="D80" s="48">
        <f t="shared" si="6"/>
        <v>79</v>
      </c>
      <c r="E80" s="49">
        <f t="shared" si="7"/>
        <v>0</v>
      </c>
      <c r="F80" s="49">
        <f t="shared" si="8"/>
        <v>0</v>
      </c>
      <c r="G80" s="50">
        <f t="shared" si="9"/>
        <v>0</v>
      </c>
      <c r="H80" s="49">
        <f t="shared" si="10"/>
        <v>0</v>
      </c>
      <c r="I80" s="51">
        <f t="shared" si="11"/>
        <v>0</v>
      </c>
    </row>
    <row r="81" spans="4:9">
      <c r="D81" s="48">
        <f t="shared" si="6"/>
        <v>80</v>
      </c>
      <c r="E81" s="49">
        <f t="shared" si="7"/>
        <v>0</v>
      </c>
      <c r="F81" s="49">
        <f t="shared" si="8"/>
        <v>0</v>
      </c>
      <c r="G81" s="50">
        <f t="shared" si="9"/>
        <v>0</v>
      </c>
      <c r="H81" s="49">
        <f t="shared" si="10"/>
        <v>0</v>
      </c>
      <c r="I81" s="51">
        <f t="shared" si="11"/>
        <v>0</v>
      </c>
    </row>
    <row r="82" spans="4:9">
      <c r="D82" s="48">
        <f t="shared" si="6"/>
        <v>81</v>
      </c>
      <c r="E82" s="49">
        <f t="shared" si="7"/>
        <v>0</v>
      </c>
      <c r="F82" s="49">
        <f t="shared" si="8"/>
        <v>0</v>
      </c>
      <c r="G82" s="50">
        <f t="shared" si="9"/>
        <v>0</v>
      </c>
      <c r="H82" s="49">
        <f t="shared" si="10"/>
        <v>0</v>
      </c>
      <c r="I82" s="51">
        <f t="shared" si="11"/>
        <v>0</v>
      </c>
    </row>
    <row r="83" spans="4:9">
      <c r="D83" s="48">
        <f t="shared" si="6"/>
        <v>82</v>
      </c>
      <c r="E83" s="49">
        <f t="shared" si="7"/>
        <v>0</v>
      </c>
      <c r="F83" s="49">
        <f t="shared" si="8"/>
        <v>0</v>
      </c>
      <c r="G83" s="50">
        <f t="shared" si="9"/>
        <v>0</v>
      </c>
      <c r="H83" s="49">
        <f t="shared" si="10"/>
        <v>0</v>
      </c>
      <c r="I83" s="51">
        <f t="shared" si="11"/>
        <v>0</v>
      </c>
    </row>
    <row r="84" spans="4:9">
      <c r="D84" s="48">
        <f t="shared" si="6"/>
        <v>83</v>
      </c>
      <c r="E84" s="49">
        <f t="shared" si="7"/>
        <v>0</v>
      </c>
      <c r="F84" s="49">
        <f t="shared" si="8"/>
        <v>0</v>
      </c>
      <c r="G84" s="50">
        <f t="shared" si="9"/>
        <v>0</v>
      </c>
      <c r="H84" s="49">
        <f t="shared" si="10"/>
        <v>0</v>
      </c>
      <c r="I84" s="51">
        <f t="shared" si="11"/>
        <v>0</v>
      </c>
    </row>
    <row r="85" spans="4:9">
      <c r="D85" s="48">
        <f t="shared" si="6"/>
        <v>84</v>
      </c>
      <c r="E85" s="49">
        <f t="shared" si="7"/>
        <v>0</v>
      </c>
      <c r="F85" s="49">
        <f t="shared" si="8"/>
        <v>0</v>
      </c>
      <c r="G85" s="50">
        <f t="shared" si="9"/>
        <v>0</v>
      </c>
      <c r="H85" s="49">
        <f t="shared" si="10"/>
        <v>0</v>
      </c>
      <c r="I85" s="51">
        <f t="shared" si="11"/>
        <v>0</v>
      </c>
    </row>
    <row r="86" spans="4:9">
      <c r="D86" s="48">
        <f t="shared" si="6"/>
        <v>85</v>
      </c>
      <c r="E86" s="49">
        <f t="shared" si="7"/>
        <v>0</v>
      </c>
      <c r="F86" s="49">
        <f t="shared" si="8"/>
        <v>0</v>
      </c>
      <c r="G86" s="50">
        <f t="shared" si="9"/>
        <v>0</v>
      </c>
      <c r="H86" s="49">
        <f t="shared" si="10"/>
        <v>0</v>
      </c>
      <c r="I86" s="51">
        <f t="shared" si="11"/>
        <v>0</v>
      </c>
    </row>
    <row r="87" spans="4:9">
      <c r="D87" s="48">
        <f t="shared" si="6"/>
        <v>86</v>
      </c>
      <c r="E87" s="49">
        <f t="shared" si="7"/>
        <v>0</v>
      </c>
      <c r="F87" s="49">
        <f t="shared" si="8"/>
        <v>0</v>
      </c>
      <c r="G87" s="50">
        <f t="shared" si="9"/>
        <v>0</v>
      </c>
      <c r="H87" s="49">
        <f t="shared" si="10"/>
        <v>0</v>
      </c>
      <c r="I87" s="51">
        <f t="shared" si="11"/>
        <v>0</v>
      </c>
    </row>
    <row r="88" spans="4:9">
      <c r="D88" s="48">
        <f t="shared" si="6"/>
        <v>87</v>
      </c>
      <c r="E88" s="49">
        <f t="shared" si="7"/>
        <v>0</v>
      </c>
      <c r="F88" s="49">
        <f t="shared" si="8"/>
        <v>0</v>
      </c>
      <c r="G88" s="50">
        <f t="shared" si="9"/>
        <v>0</v>
      </c>
      <c r="H88" s="49">
        <f t="shared" si="10"/>
        <v>0</v>
      </c>
      <c r="I88" s="51">
        <f t="shared" si="11"/>
        <v>0</v>
      </c>
    </row>
    <row r="89" spans="4:9">
      <c r="D89" s="48">
        <f t="shared" si="6"/>
        <v>88</v>
      </c>
      <c r="E89" s="49">
        <f t="shared" si="7"/>
        <v>0</v>
      </c>
      <c r="F89" s="49">
        <f t="shared" si="8"/>
        <v>0</v>
      </c>
      <c r="G89" s="50">
        <f t="shared" si="9"/>
        <v>0</v>
      </c>
      <c r="H89" s="49">
        <f t="shared" si="10"/>
        <v>0</v>
      </c>
      <c r="I89" s="51">
        <f t="shared" si="11"/>
        <v>0</v>
      </c>
    </row>
    <row r="90" spans="4:9">
      <c r="D90" s="48">
        <f t="shared" si="6"/>
        <v>89</v>
      </c>
      <c r="E90" s="49">
        <f t="shared" si="7"/>
        <v>0</v>
      </c>
      <c r="F90" s="49">
        <f t="shared" si="8"/>
        <v>0</v>
      </c>
      <c r="G90" s="50">
        <f t="shared" si="9"/>
        <v>0</v>
      </c>
      <c r="H90" s="49">
        <f t="shared" si="10"/>
        <v>0</v>
      </c>
      <c r="I90" s="51">
        <f t="shared" si="11"/>
        <v>0</v>
      </c>
    </row>
    <row r="91" spans="4:9">
      <c r="D91" s="48">
        <f t="shared" si="6"/>
        <v>90</v>
      </c>
      <c r="E91" s="49">
        <f t="shared" si="7"/>
        <v>0</v>
      </c>
      <c r="F91" s="49">
        <f t="shared" si="8"/>
        <v>0</v>
      </c>
      <c r="G91" s="50">
        <f t="shared" si="9"/>
        <v>0</v>
      </c>
      <c r="H91" s="49">
        <f t="shared" si="10"/>
        <v>0</v>
      </c>
      <c r="I91" s="51">
        <f t="shared" si="11"/>
        <v>0</v>
      </c>
    </row>
    <row r="92" spans="4:9">
      <c r="D92" s="48">
        <f t="shared" si="6"/>
        <v>91</v>
      </c>
      <c r="E92" s="49">
        <f t="shared" si="7"/>
        <v>0</v>
      </c>
      <c r="F92" s="49">
        <f t="shared" si="8"/>
        <v>0</v>
      </c>
      <c r="G92" s="50">
        <f t="shared" si="9"/>
        <v>0</v>
      </c>
      <c r="H92" s="49">
        <f t="shared" si="10"/>
        <v>0</v>
      </c>
      <c r="I92" s="51">
        <f t="shared" si="11"/>
        <v>0</v>
      </c>
    </row>
    <row r="93" spans="4:9">
      <c r="D93" s="48">
        <f t="shared" si="6"/>
        <v>92</v>
      </c>
      <c r="E93" s="49">
        <f t="shared" si="7"/>
        <v>0</v>
      </c>
      <c r="F93" s="49">
        <f t="shared" si="8"/>
        <v>0</v>
      </c>
      <c r="G93" s="50">
        <f t="shared" si="9"/>
        <v>0</v>
      </c>
      <c r="H93" s="49">
        <f t="shared" si="10"/>
        <v>0</v>
      </c>
      <c r="I93" s="51">
        <f t="shared" si="11"/>
        <v>0</v>
      </c>
    </row>
    <row r="94" spans="4:9">
      <c r="D94" s="48">
        <f t="shared" si="6"/>
        <v>93</v>
      </c>
      <c r="E94" s="49">
        <f t="shared" si="7"/>
        <v>0</v>
      </c>
      <c r="F94" s="49">
        <f t="shared" si="8"/>
        <v>0</v>
      </c>
      <c r="G94" s="50">
        <f t="shared" si="9"/>
        <v>0</v>
      </c>
      <c r="H94" s="49">
        <f t="shared" si="10"/>
        <v>0</v>
      </c>
      <c r="I94" s="51">
        <f t="shared" si="11"/>
        <v>0</v>
      </c>
    </row>
    <row r="95" spans="4:9">
      <c r="D95" s="48">
        <f t="shared" si="6"/>
        <v>94</v>
      </c>
      <c r="E95" s="49">
        <f t="shared" si="7"/>
        <v>0</v>
      </c>
      <c r="F95" s="49">
        <f t="shared" si="8"/>
        <v>0</v>
      </c>
      <c r="G95" s="50">
        <f t="shared" si="9"/>
        <v>0</v>
      </c>
      <c r="H95" s="49">
        <f t="shared" si="10"/>
        <v>0</v>
      </c>
      <c r="I95" s="51">
        <f t="shared" si="11"/>
        <v>0</v>
      </c>
    </row>
    <row r="96" spans="4:9">
      <c r="D96" s="48">
        <f t="shared" si="6"/>
        <v>95</v>
      </c>
      <c r="E96" s="49">
        <f t="shared" si="7"/>
        <v>0</v>
      </c>
      <c r="F96" s="49">
        <f t="shared" si="8"/>
        <v>0</v>
      </c>
      <c r="G96" s="50">
        <f t="shared" si="9"/>
        <v>0</v>
      </c>
      <c r="H96" s="49">
        <f t="shared" si="10"/>
        <v>0</v>
      </c>
      <c r="I96" s="51">
        <f t="shared" si="11"/>
        <v>0</v>
      </c>
    </row>
    <row r="97" spans="4:9">
      <c r="D97" s="48">
        <f t="shared" si="6"/>
        <v>96</v>
      </c>
      <c r="E97" s="49">
        <f t="shared" si="7"/>
        <v>0</v>
      </c>
      <c r="F97" s="49">
        <f t="shared" si="8"/>
        <v>0</v>
      </c>
      <c r="G97" s="50">
        <f t="shared" si="9"/>
        <v>0</v>
      </c>
      <c r="H97" s="49">
        <f t="shared" si="10"/>
        <v>0</v>
      </c>
      <c r="I97" s="51">
        <f t="shared" si="11"/>
        <v>0</v>
      </c>
    </row>
    <row r="98" spans="4:9">
      <c r="D98" s="48">
        <f t="shared" si="6"/>
        <v>97</v>
      </c>
      <c r="E98" s="49">
        <f t="shared" si="7"/>
        <v>0</v>
      </c>
      <c r="F98" s="49">
        <f t="shared" si="8"/>
        <v>0</v>
      </c>
      <c r="G98" s="50">
        <f t="shared" si="9"/>
        <v>0</v>
      </c>
      <c r="H98" s="49">
        <f t="shared" si="10"/>
        <v>0</v>
      </c>
      <c r="I98" s="51">
        <f t="shared" si="11"/>
        <v>0</v>
      </c>
    </row>
    <row r="99" spans="4:9">
      <c r="D99" s="48">
        <f t="shared" si="6"/>
        <v>98</v>
      </c>
      <c r="E99" s="49">
        <f t="shared" si="7"/>
        <v>0</v>
      </c>
      <c r="F99" s="49">
        <f t="shared" si="8"/>
        <v>0</v>
      </c>
      <c r="G99" s="50">
        <f t="shared" si="9"/>
        <v>0</v>
      </c>
      <c r="H99" s="49">
        <f t="shared" si="10"/>
        <v>0</v>
      </c>
      <c r="I99" s="51">
        <f t="shared" si="11"/>
        <v>0</v>
      </c>
    </row>
    <row r="100" spans="4:9">
      <c r="D100" s="48">
        <f t="shared" si="6"/>
        <v>99</v>
      </c>
      <c r="E100" s="49">
        <f t="shared" si="7"/>
        <v>0</v>
      </c>
      <c r="F100" s="49">
        <f t="shared" si="8"/>
        <v>0</v>
      </c>
      <c r="G100" s="50">
        <f t="shared" si="9"/>
        <v>0</v>
      </c>
      <c r="H100" s="49">
        <f t="shared" si="10"/>
        <v>0</v>
      </c>
      <c r="I100" s="51">
        <f t="shared" si="11"/>
        <v>0</v>
      </c>
    </row>
    <row r="101" spans="4:9">
      <c r="D101" s="48">
        <f t="shared" si="6"/>
        <v>100</v>
      </c>
      <c r="E101" s="49">
        <f t="shared" si="7"/>
        <v>0</v>
      </c>
      <c r="F101" s="49">
        <f t="shared" si="8"/>
        <v>0</v>
      </c>
      <c r="G101" s="50">
        <f t="shared" si="9"/>
        <v>0</v>
      </c>
      <c r="H101" s="49">
        <f t="shared" si="10"/>
        <v>0</v>
      </c>
      <c r="I101" s="51">
        <f t="shared" si="11"/>
        <v>0</v>
      </c>
    </row>
    <row r="102" spans="4:9">
      <c r="D102" s="48">
        <f t="shared" si="6"/>
        <v>101</v>
      </c>
      <c r="E102" s="49">
        <f t="shared" si="7"/>
        <v>0</v>
      </c>
      <c r="F102" s="49">
        <f t="shared" si="8"/>
        <v>0</v>
      </c>
      <c r="G102" s="50">
        <f t="shared" si="9"/>
        <v>0</v>
      </c>
      <c r="H102" s="49">
        <f t="shared" si="10"/>
        <v>0</v>
      </c>
      <c r="I102" s="51">
        <f t="shared" si="11"/>
        <v>0</v>
      </c>
    </row>
    <row r="103" spans="4:9">
      <c r="D103" s="48">
        <f t="shared" si="6"/>
        <v>102</v>
      </c>
      <c r="E103" s="49">
        <f t="shared" si="7"/>
        <v>0</v>
      </c>
      <c r="F103" s="49">
        <f t="shared" si="8"/>
        <v>0</v>
      </c>
      <c r="G103" s="50">
        <f t="shared" si="9"/>
        <v>0</v>
      </c>
      <c r="H103" s="49">
        <f t="shared" si="10"/>
        <v>0</v>
      </c>
      <c r="I103" s="51">
        <f t="shared" si="11"/>
        <v>0</v>
      </c>
    </row>
    <row r="104" spans="4:9">
      <c r="D104" s="48">
        <f t="shared" si="6"/>
        <v>103</v>
      </c>
      <c r="E104" s="49">
        <f t="shared" si="7"/>
        <v>0</v>
      </c>
      <c r="F104" s="49">
        <f t="shared" si="8"/>
        <v>0</v>
      </c>
      <c r="G104" s="50">
        <f t="shared" si="9"/>
        <v>0</v>
      </c>
      <c r="H104" s="49">
        <f t="shared" si="10"/>
        <v>0</v>
      </c>
      <c r="I104" s="51">
        <f t="shared" si="11"/>
        <v>0</v>
      </c>
    </row>
    <row r="105" spans="4:9">
      <c r="D105" s="48">
        <f t="shared" si="6"/>
        <v>104</v>
      </c>
      <c r="E105" s="49">
        <f t="shared" si="7"/>
        <v>0</v>
      </c>
      <c r="F105" s="49">
        <f t="shared" si="8"/>
        <v>0</v>
      </c>
      <c r="G105" s="50">
        <f t="shared" si="9"/>
        <v>0</v>
      </c>
      <c r="H105" s="49">
        <f t="shared" si="10"/>
        <v>0</v>
      </c>
      <c r="I105" s="51">
        <f t="shared" si="11"/>
        <v>0</v>
      </c>
    </row>
    <row r="106" spans="4:9">
      <c r="D106" s="48">
        <f t="shared" si="6"/>
        <v>105</v>
      </c>
      <c r="E106" s="49">
        <f t="shared" si="7"/>
        <v>0</v>
      </c>
      <c r="F106" s="49">
        <f t="shared" si="8"/>
        <v>0</v>
      </c>
      <c r="G106" s="50">
        <f t="shared" si="9"/>
        <v>0</v>
      </c>
      <c r="H106" s="49">
        <f t="shared" si="10"/>
        <v>0</v>
      </c>
      <c r="I106" s="51">
        <f t="shared" si="11"/>
        <v>0</v>
      </c>
    </row>
    <row r="107" spans="4:9">
      <c r="D107" s="48">
        <f t="shared" si="6"/>
        <v>106</v>
      </c>
      <c r="E107" s="49">
        <f t="shared" si="7"/>
        <v>0</v>
      </c>
      <c r="F107" s="49">
        <f t="shared" si="8"/>
        <v>0</v>
      </c>
      <c r="G107" s="50">
        <f t="shared" si="9"/>
        <v>0</v>
      </c>
      <c r="H107" s="49">
        <f t="shared" si="10"/>
        <v>0</v>
      </c>
      <c r="I107" s="51">
        <f t="shared" si="11"/>
        <v>0</v>
      </c>
    </row>
    <row r="108" spans="4:9">
      <c r="D108" s="48">
        <f t="shared" si="6"/>
        <v>107</v>
      </c>
      <c r="E108" s="49">
        <f t="shared" si="7"/>
        <v>0</v>
      </c>
      <c r="F108" s="49">
        <f t="shared" si="8"/>
        <v>0</v>
      </c>
      <c r="G108" s="50">
        <f t="shared" si="9"/>
        <v>0</v>
      </c>
      <c r="H108" s="49">
        <f t="shared" si="10"/>
        <v>0</v>
      </c>
      <c r="I108" s="51">
        <f t="shared" si="11"/>
        <v>0</v>
      </c>
    </row>
    <row r="109" spans="4:9">
      <c r="D109" s="48">
        <f t="shared" si="6"/>
        <v>108</v>
      </c>
      <c r="E109" s="49">
        <f t="shared" si="7"/>
        <v>0</v>
      </c>
      <c r="F109" s="49">
        <f t="shared" si="8"/>
        <v>0</v>
      </c>
      <c r="G109" s="50">
        <f t="shared" si="9"/>
        <v>0</v>
      </c>
      <c r="H109" s="49">
        <f t="shared" si="10"/>
        <v>0</v>
      </c>
      <c r="I109" s="51">
        <f t="shared" si="11"/>
        <v>0</v>
      </c>
    </row>
    <row r="110" spans="4:9">
      <c r="D110" s="48">
        <f t="shared" si="6"/>
        <v>109</v>
      </c>
      <c r="E110" s="49">
        <f t="shared" si="7"/>
        <v>0</v>
      </c>
      <c r="F110" s="49">
        <f t="shared" si="8"/>
        <v>0</v>
      </c>
      <c r="G110" s="50">
        <f t="shared" si="9"/>
        <v>0</v>
      </c>
      <c r="H110" s="49">
        <f t="shared" si="10"/>
        <v>0</v>
      </c>
      <c r="I110" s="51">
        <f t="shared" si="11"/>
        <v>0</v>
      </c>
    </row>
    <row r="111" spans="4:9">
      <c r="D111" s="48">
        <f t="shared" si="6"/>
        <v>110</v>
      </c>
      <c r="E111" s="49">
        <f t="shared" si="7"/>
        <v>0</v>
      </c>
      <c r="F111" s="49">
        <f t="shared" si="8"/>
        <v>0</v>
      </c>
      <c r="G111" s="50">
        <f t="shared" si="9"/>
        <v>0</v>
      </c>
      <c r="H111" s="49">
        <f t="shared" si="10"/>
        <v>0</v>
      </c>
      <c r="I111" s="51">
        <f t="shared" si="11"/>
        <v>0</v>
      </c>
    </row>
    <row r="112" spans="4:9">
      <c r="D112" s="48">
        <f t="shared" si="6"/>
        <v>111</v>
      </c>
      <c r="E112" s="49">
        <f t="shared" si="7"/>
        <v>0</v>
      </c>
      <c r="F112" s="49">
        <f t="shared" si="8"/>
        <v>0</v>
      </c>
      <c r="G112" s="50">
        <f t="shared" si="9"/>
        <v>0</v>
      </c>
      <c r="H112" s="49">
        <f t="shared" si="10"/>
        <v>0</v>
      </c>
      <c r="I112" s="51">
        <f t="shared" si="11"/>
        <v>0</v>
      </c>
    </row>
    <row r="113" spans="4:9">
      <c r="D113" s="48">
        <f t="shared" si="6"/>
        <v>112</v>
      </c>
      <c r="E113" s="49">
        <f t="shared" si="7"/>
        <v>0</v>
      </c>
      <c r="F113" s="49">
        <f t="shared" si="8"/>
        <v>0</v>
      </c>
      <c r="G113" s="50">
        <f t="shared" si="9"/>
        <v>0</v>
      </c>
      <c r="H113" s="49">
        <f t="shared" si="10"/>
        <v>0</v>
      </c>
      <c r="I113" s="51">
        <f t="shared" si="11"/>
        <v>0</v>
      </c>
    </row>
    <row r="114" spans="4:9">
      <c r="D114" s="48">
        <f t="shared" si="6"/>
        <v>113</v>
      </c>
      <c r="E114" s="49">
        <f t="shared" si="7"/>
        <v>0</v>
      </c>
      <c r="F114" s="49">
        <f t="shared" si="8"/>
        <v>0</v>
      </c>
      <c r="G114" s="50">
        <f t="shared" si="9"/>
        <v>0</v>
      </c>
      <c r="H114" s="49">
        <f t="shared" si="10"/>
        <v>0</v>
      </c>
      <c r="I114" s="51">
        <f t="shared" si="11"/>
        <v>0</v>
      </c>
    </row>
    <row r="115" spans="4:9">
      <c r="D115" s="48">
        <f t="shared" si="6"/>
        <v>114</v>
      </c>
      <c r="E115" s="49">
        <f t="shared" si="7"/>
        <v>0</v>
      </c>
      <c r="F115" s="49">
        <f t="shared" si="8"/>
        <v>0</v>
      </c>
      <c r="G115" s="50">
        <f t="shared" si="9"/>
        <v>0</v>
      </c>
      <c r="H115" s="49">
        <f t="shared" si="10"/>
        <v>0</v>
      </c>
      <c r="I115" s="51">
        <f t="shared" si="11"/>
        <v>0</v>
      </c>
    </row>
    <row r="116" spans="4:9">
      <c r="D116" s="48">
        <f t="shared" si="6"/>
        <v>115</v>
      </c>
      <c r="E116" s="49">
        <f t="shared" si="7"/>
        <v>0</v>
      </c>
      <c r="F116" s="49">
        <f t="shared" si="8"/>
        <v>0</v>
      </c>
      <c r="G116" s="50">
        <f t="shared" si="9"/>
        <v>0</v>
      </c>
      <c r="H116" s="49">
        <f t="shared" si="10"/>
        <v>0</v>
      </c>
      <c r="I116" s="51">
        <f t="shared" si="11"/>
        <v>0</v>
      </c>
    </row>
    <row r="117" spans="4:9">
      <c r="D117" s="48">
        <f t="shared" si="6"/>
        <v>116</v>
      </c>
      <c r="E117" s="49">
        <f t="shared" si="7"/>
        <v>0</v>
      </c>
      <c r="F117" s="49">
        <f t="shared" si="8"/>
        <v>0</v>
      </c>
      <c r="G117" s="50">
        <f t="shared" si="9"/>
        <v>0</v>
      </c>
      <c r="H117" s="49">
        <f t="shared" si="10"/>
        <v>0</v>
      </c>
      <c r="I117" s="51">
        <f t="shared" si="11"/>
        <v>0</v>
      </c>
    </row>
    <row r="118" spans="4:9">
      <c r="D118" s="48">
        <f t="shared" si="6"/>
        <v>117</v>
      </c>
      <c r="E118" s="49">
        <f t="shared" si="7"/>
        <v>0</v>
      </c>
      <c r="F118" s="49">
        <f t="shared" si="8"/>
        <v>0</v>
      </c>
      <c r="G118" s="50">
        <f t="shared" si="9"/>
        <v>0</v>
      </c>
      <c r="H118" s="49">
        <f t="shared" si="10"/>
        <v>0</v>
      </c>
      <c r="I118" s="51">
        <f t="shared" si="11"/>
        <v>0</v>
      </c>
    </row>
    <row r="119" spans="4:9">
      <c r="D119" s="48">
        <f t="shared" si="6"/>
        <v>118</v>
      </c>
      <c r="E119" s="49">
        <f t="shared" si="7"/>
        <v>0</v>
      </c>
      <c r="F119" s="49">
        <f t="shared" si="8"/>
        <v>0</v>
      </c>
      <c r="G119" s="50">
        <f t="shared" si="9"/>
        <v>0</v>
      </c>
      <c r="H119" s="49">
        <f t="shared" si="10"/>
        <v>0</v>
      </c>
      <c r="I119" s="51">
        <f t="shared" si="11"/>
        <v>0</v>
      </c>
    </row>
    <row r="120" spans="4:9">
      <c r="D120" s="48">
        <f t="shared" si="6"/>
        <v>119</v>
      </c>
      <c r="E120" s="49">
        <f t="shared" si="7"/>
        <v>0</v>
      </c>
      <c r="F120" s="49">
        <f t="shared" si="8"/>
        <v>0</v>
      </c>
      <c r="G120" s="50">
        <f t="shared" si="9"/>
        <v>0</v>
      </c>
      <c r="H120" s="49">
        <f t="shared" si="10"/>
        <v>0</v>
      </c>
      <c r="I120" s="51">
        <f t="shared" si="11"/>
        <v>0</v>
      </c>
    </row>
    <row r="121" spans="4:9">
      <c r="D121" s="48">
        <f t="shared" si="6"/>
        <v>120</v>
      </c>
      <c r="E121" s="49">
        <f t="shared" si="7"/>
        <v>0</v>
      </c>
      <c r="F121" s="49">
        <f t="shared" si="8"/>
        <v>0</v>
      </c>
      <c r="G121" s="50">
        <f t="shared" si="9"/>
        <v>0</v>
      </c>
      <c r="H121" s="49">
        <f t="shared" si="10"/>
        <v>0</v>
      </c>
      <c r="I121" s="51">
        <f t="shared" si="11"/>
        <v>0</v>
      </c>
    </row>
    <row r="122" spans="4:9">
      <c r="D122" s="48">
        <f t="shared" si="6"/>
        <v>121</v>
      </c>
      <c r="E122" s="49">
        <f t="shared" si="7"/>
        <v>0</v>
      </c>
      <c r="F122" s="49">
        <f t="shared" si="8"/>
        <v>0</v>
      </c>
      <c r="G122" s="50">
        <f t="shared" si="9"/>
        <v>0</v>
      </c>
      <c r="H122" s="49">
        <f t="shared" si="10"/>
        <v>0</v>
      </c>
      <c r="I122" s="51">
        <f t="shared" si="11"/>
        <v>0</v>
      </c>
    </row>
    <row r="123" spans="4:9">
      <c r="D123" s="48">
        <f t="shared" si="6"/>
        <v>122</v>
      </c>
      <c r="E123" s="49">
        <f t="shared" si="7"/>
        <v>0</v>
      </c>
      <c r="F123" s="49">
        <f t="shared" si="8"/>
        <v>0</v>
      </c>
      <c r="G123" s="50">
        <f t="shared" si="9"/>
        <v>0</v>
      </c>
      <c r="H123" s="49">
        <f t="shared" si="10"/>
        <v>0</v>
      </c>
      <c r="I123" s="51">
        <f t="shared" si="11"/>
        <v>0</v>
      </c>
    </row>
    <row r="124" spans="4:9">
      <c r="D124" s="48">
        <f t="shared" si="6"/>
        <v>123</v>
      </c>
      <c r="E124" s="49">
        <f t="shared" si="7"/>
        <v>0</v>
      </c>
      <c r="F124" s="49">
        <f t="shared" si="8"/>
        <v>0</v>
      </c>
      <c r="G124" s="50">
        <f t="shared" si="9"/>
        <v>0</v>
      </c>
      <c r="H124" s="49">
        <f t="shared" si="10"/>
        <v>0</v>
      </c>
      <c r="I124" s="51">
        <f t="shared" si="11"/>
        <v>0</v>
      </c>
    </row>
    <row r="125" spans="4:9">
      <c r="D125" s="48">
        <f t="shared" si="6"/>
        <v>124</v>
      </c>
      <c r="E125" s="49">
        <f t="shared" si="7"/>
        <v>0</v>
      </c>
      <c r="F125" s="49">
        <f t="shared" si="8"/>
        <v>0</v>
      </c>
      <c r="G125" s="50">
        <f t="shared" si="9"/>
        <v>0</v>
      </c>
      <c r="H125" s="49">
        <f t="shared" si="10"/>
        <v>0</v>
      </c>
      <c r="I125" s="51">
        <f t="shared" si="11"/>
        <v>0</v>
      </c>
    </row>
    <row r="126" spans="4:9">
      <c r="D126" s="48">
        <f t="shared" si="6"/>
        <v>125</v>
      </c>
      <c r="E126" s="49">
        <f t="shared" si="7"/>
        <v>0</v>
      </c>
      <c r="F126" s="49">
        <f t="shared" si="8"/>
        <v>0</v>
      </c>
      <c r="G126" s="50">
        <f t="shared" si="9"/>
        <v>0</v>
      </c>
      <c r="H126" s="49">
        <f t="shared" si="10"/>
        <v>0</v>
      </c>
      <c r="I126" s="51">
        <f t="shared" si="11"/>
        <v>0</v>
      </c>
    </row>
    <row r="127" spans="4:9">
      <c r="D127" s="48">
        <f t="shared" si="6"/>
        <v>126</v>
      </c>
      <c r="E127" s="49">
        <f t="shared" si="7"/>
        <v>0</v>
      </c>
      <c r="F127" s="49">
        <f t="shared" si="8"/>
        <v>0</v>
      </c>
      <c r="G127" s="50">
        <f t="shared" si="9"/>
        <v>0</v>
      </c>
      <c r="H127" s="49">
        <f t="shared" si="10"/>
        <v>0</v>
      </c>
      <c r="I127" s="51">
        <f t="shared" si="11"/>
        <v>0</v>
      </c>
    </row>
    <row r="128" spans="4:9">
      <c r="D128" s="48">
        <f t="shared" si="6"/>
        <v>127</v>
      </c>
      <c r="E128" s="49">
        <f t="shared" si="7"/>
        <v>0</v>
      </c>
      <c r="F128" s="49">
        <f t="shared" si="8"/>
        <v>0</v>
      </c>
      <c r="G128" s="50">
        <f t="shared" si="9"/>
        <v>0</v>
      </c>
      <c r="H128" s="49">
        <f t="shared" si="10"/>
        <v>0</v>
      </c>
      <c r="I128" s="51">
        <f t="shared" si="11"/>
        <v>0</v>
      </c>
    </row>
    <row r="129" spans="4:9">
      <c r="D129" s="48">
        <f t="shared" si="6"/>
        <v>128</v>
      </c>
      <c r="E129" s="49">
        <f t="shared" si="7"/>
        <v>0</v>
      </c>
      <c r="F129" s="49">
        <f t="shared" si="8"/>
        <v>0</v>
      </c>
      <c r="G129" s="50">
        <f t="shared" si="9"/>
        <v>0</v>
      </c>
      <c r="H129" s="49">
        <f t="shared" si="10"/>
        <v>0</v>
      </c>
      <c r="I129" s="51">
        <f t="shared" si="11"/>
        <v>0</v>
      </c>
    </row>
    <row r="130" spans="4:9">
      <c r="D130" s="48">
        <f t="shared" si="6"/>
        <v>129</v>
      </c>
      <c r="E130" s="49">
        <f t="shared" si="7"/>
        <v>0</v>
      </c>
      <c r="F130" s="49">
        <f t="shared" si="8"/>
        <v>0</v>
      </c>
      <c r="G130" s="50">
        <f t="shared" si="9"/>
        <v>0</v>
      </c>
      <c r="H130" s="49">
        <f t="shared" si="10"/>
        <v>0</v>
      </c>
      <c r="I130" s="51">
        <f t="shared" si="11"/>
        <v>0</v>
      </c>
    </row>
    <row r="131" spans="4:9">
      <c r="D131" s="48">
        <f t="shared" si="6"/>
        <v>130</v>
      </c>
      <c r="E131" s="49">
        <f t="shared" si="7"/>
        <v>0</v>
      </c>
      <c r="F131" s="49">
        <f t="shared" si="8"/>
        <v>0</v>
      </c>
      <c r="G131" s="50">
        <f t="shared" si="9"/>
        <v>0</v>
      </c>
      <c r="H131" s="49">
        <f t="shared" si="10"/>
        <v>0</v>
      </c>
      <c r="I131" s="51">
        <f t="shared" si="11"/>
        <v>0</v>
      </c>
    </row>
    <row r="132" spans="4:9">
      <c r="D132" s="48">
        <f t="shared" ref="D132:D195" si="12">D131+1</f>
        <v>131</v>
      </c>
      <c r="E132" s="49">
        <f t="shared" ref="E132:E195" si="13">IF(D132/12&gt;$B$6,0,I131)</f>
        <v>0</v>
      </c>
      <c r="F132" s="49">
        <f t="shared" ref="F132:F195" si="14">SUM(G132:H132)</f>
        <v>0</v>
      </c>
      <c r="G132" s="50">
        <f t="shared" ref="G132:G195" si="15">IF(AND(D132&gt;$B$4,D132/12&lt;=$B$6),-PPMT($B$5/12,D132-$B$4,$B$3*12,$B$2,0,0),0)</f>
        <v>0</v>
      </c>
      <c r="H132" s="49">
        <f t="shared" ref="H132:H195" si="16">E132*$B$5/12</f>
        <v>0</v>
      </c>
      <c r="I132" s="51">
        <f t="shared" ref="I132:I195" si="17">E132-G132</f>
        <v>0</v>
      </c>
    </row>
    <row r="133" spans="4:9">
      <c r="D133" s="48">
        <f t="shared" si="12"/>
        <v>132</v>
      </c>
      <c r="E133" s="49">
        <f t="shared" si="13"/>
        <v>0</v>
      </c>
      <c r="F133" s="49">
        <f t="shared" si="14"/>
        <v>0</v>
      </c>
      <c r="G133" s="50">
        <f t="shared" si="15"/>
        <v>0</v>
      </c>
      <c r="H133" s="49">
        <f t="shared" si="16"/>
        <v>0</v>
      </c>
      <c r="I133" s="51">
        <f t="shared" si="17"/>
        <v>0</v>
      </c>
    </row>
    <row r="134" spans="4:9">
      <c r="D134" s="48">
        <f t="shared" si="12"/>
        <v>133</v>
      </c>
      <c r="E134" s="49">
        <f t="shared" si="13"/>
        <v>0</v>
      </c>
      <c r="F134" s="49">
        <f t="shared" si="14"/>
        <v>0</v>
      </c>
      <c r="G134" s="50">
        <f t="shared" si="15"/>
        <v>0</v>
      </c>
      <c r="H134" s="49">
        <f t="shared" si="16"/>
        <v>0</v>
      </c>
      <c r="I134" s="51">
        <f t="shared" si="17"/>
        <v>0</v>
      </c>
    </row>
    <row r="135" spans="4:9">
      <c r="D135" s="48">
        <f t="shared" si="12"/>
        <v>134</v>
      </c>
      <c r="E135" s="49">
        <f t="shared" si="13"/>
        <v>0</v>
      </c>
      <c r="F135" s="49">
        <f t="shared" si="14"/>
        <v>0</v>
      </c>
      <c r="G135" s="50">
        <f t="shared" si="15"/>
        <v>0</v>
      </c>
      <c r="H135" s="49">
        <f t="shared" si="16"/>
        <v>0</v>
      </c>
      <c r="I135" s="51">
        <f t="shared" si="17"/>
        <v>0</v>
      </c>
    </row>
    <row r="136" spans="4:9">
      <c r="D136" s="48">
        <f t="shared" si="12"/>
        <v>135</v>
      </c>
      <c r="E136" s="49">
        <f t="shared" si="13"/>
        <v>0</v>
      </c>
      <c r="F136" s="49">
        <f t="shared" si="14"/>
        <v>0</v>
      </c>
      <c r="G136" s="50">
        <f t="shared" si="15"/>
        <v>0</v>
      </c>
      <c r="H136" s="49">
        <f t="shared" si="16"/>
        <v>0</v>
      </c>
      <c r="I136" s="51">
        <f t="shared" si="17"/>
        <v>0</v>
      </c>
    </row>
    <row r="137" spans="4:9">
      <c r="D137" s="48">
        <f t="shared" si="12"/>
        <v>136</v>
      </c>
      <c r="E137" s="49">
        <f t="shared" si="13"/>
        <v>0</v>
      </c>
      <c r="F137" s="49">
        <f t="shared" si="14"/>
        <v>0</v>
      </c>
      <c r="G137" s="50">
        <f t="shared" si="15"/>
        <v>0</v>
      </c>
      <c r="H137" s="49">
        <f t="shared" si="16"/>
        <v>0</v>
      </c>
      <c r="I137" s="51">
        <f t="shared" si="17"/>
        <v>0</v>
      </c>
    </row>
    <row r="138" spans="4:9">
      <c r="D138" s="48">
        <f t="shared" si="12"/>
        <v>137</v>
      </c>
      <c r="E138" s="49">
        <f t="shared" si="13"/>
        <v>0</v>
      </c>
      <c r="F138" s="49">
        <f t="shared" si="14"/>
        <v>0</v>
      </c>
      <c r="G138" s="50">
        <f t="shared" si="15"/>
        <v>0</v>
      </c>
      <c r="H138" s="49">
        <f t="shared" si="16"/>
        <v>0</v>
      </c>
      <c r="I138" s="51">
        <f t="shared" si="17"/>
        <v>0</v>
      </c>
    </row>
    <row r="139" spans="4:9">
      <c r="D139" s="48">
        <f t="shared" si="12"/>
        <v>138</v>
      </c>
      <c r="E139" s="49">
        <f t="shared" si="13"/>
        <v>0</v>
      </c>
      <c r="F139" s="49">
        <f t="shared" si="14"/>
        <v>0</v>
      </c>
      <c r="G139" s="50">
        <f t="shared" si="15"/>
        <v>0</v>
      </c>
      <c r="H139" s="49">
        <f t="shared" si="16"/>
        <v>0</v>
      </c>
      <c r="I139" s="51">
        <f t="shared" si="17"/>
        <v>0</v>
      </c>
    </row>
    <row r="140" spans="4:9">
      <c r="D140" s="48">
        <f t="shared" si="12"/>
        <v>139</v>
      </c>
      <c r="E140" s="49">
        <f t="shared" si="13"/>
        <v>0</v>
      </c>
      <c r="F140" s="49">
        <f t="shared" si="14"/>
        <v>0</v>
      </c>
      <c r="G140" s="50">
        <f t="shared" si="15"/>
        <v>0</v>
      </c>
      <c r="H140" s="49">
        <f t="shared" si="16"/>
        <v>0</v>
      </c>
      <c r="I140" s="51">
        <f t="shared" si="17"/>
        <v>0</v>
      </c>
    </row>
    <row r="141" spans="4:9">
      <c r="D141" s="48">
        <f t="shared" si="12"/>
        <v>140</v>
      </c>
      <c r="E141" s="49">
        <f t="shared" si="13"/>
        <v>0</v>
      </c>
      <c r="F141" s="49">
        <f t="shared" si="14"/>
        <v>0</v>
      </c>
      <c r="G141" s="50">
        <f t="shared" si="15"/>
        <v>0</v>
      </c>
      <c r="H141" s="49">
        <f t="shared" si="16"/>
        <v>0</v>
      </c>
      <c r="I141" s="51">
        <f t="shared" si="17"/>
        <v>0</v>
      </c>
    </row>
    <row r="142" spans="4:9">
      <c r="D142" s="48">
        <f t="shared" si="12"/>
        <v>141</v>
      </c>
      <c r="E142" s="49">
        <f t="shared" si="13"/>
        <v>0</v>
      </c>
      <c r="F142" s="49">
        <f t="shared" si="14"/>
        <v>0</v>
      </c>
      <c r="G142" s="50">
        <f t="shared" si="15"/>
        <v>0</v>
      </c>
      <c r="H142" s="49">
        <f t="shared" si="16"/>
        <v>0</v>
      </c>
      <c r="I142" s="51">
        <f t="shared" si="17"/>
        <v>0</v>
      </c>
    </row>
    <row r="143" spans="4:9">
      <c r="D143" s="48">
        <f t="shared" si="12"/>
        <v>142</v>
      </c>
      <c r="E143" s="49">
        <f t="shared" si="13"/>
        <v>0</v>
      </c>
      <c r="F143" s="49">
        <f t="shared" si="14"/>
        <v>0</v>
      </c>
      <c r="G143" s="50">
        <f t="shared" si="15"/>
        <v>0</v>
      </c>
      <c r="H143" s="49">
        <f t="shared" si="16"/>
        <v>0</v>
      </c>
      <c r="I143" s="51">
        <f t="shared" si="17"/>
        <v>0</v>
      </c>
    </row>
    <row r="144" spans="4:9">
      <c r="D144" s="48">
        <f t="shared" si="12"/>
        <v>143</v>
      </c>
      <c r="E144" s="49">
        <f t="shared" si="13"/>
        <v>0</v>
      </c>
      <c r="F144" s="49">
        <f t="shared" si="14"/>
        <v>0</v>
      </c>
      <c r="G144" s="50">
        <f t="shared" si="15"/>
        <v>0</v>
      </c>
      <c r="H144" s="49">
        <f t="shared" si="16"/>
        <v>0</v>
      </c>
      <c r="I144" s="51">
        <f t="shared" si="17"/>
        <v>0</v>
      </c>
    </row>
    <row r="145" spans="4:9">
      <c r="D145" s="48">
        <f t="shared" si="12"/>
        <v>144</v>
      </c>
      <c r="E145" s="49">
        <f t="shared" si="13"/>
        <v>0</v>
      </c>
      <c r="F145" s="49">
        <f t="shared" si="14"/>
        <v>0</v>
      </c>
      <c r="G145" s="50">
        <f t="shared" si="15"/>
        <v>0</v>
      </c>
      <c r="H145" s="49">
        <f t="shared" si="16"/>
        <v>0</v>
      </c>
      <c r="I145" s="51">
        <f t="shared" si="17"/>
        <v>0</v>
      </c>
    </row>
    <row r="146" spans="4:9">
      <c r="D146" s="48">
        <f t="shared" si="12"/>
        <v>145</v>
      </c>
      <c r="E146" s="49">
        <f t="shared" si="13"/>
        <v>0</v>
      </c>
      <c r="F146" s="49">
        <f t="shared" si="14"/>
        <v>0</v>
      </c>
      <c r="G146" s="50">
        <f t="shared" si="15"/>
        <v>0</v>
      </c>
      <c r="H146" s="49">
        <f t="shared" si="16"/>
        <v>0</v>
      </c>
      <c r="I146" s="51">
        <f t="shared" si="17"/>
        <v>0</v>
      </c>
    </row>
    <row r="147" spans="4:9">
      <c r="D147" s="48">
        <f t="shared" si="12"/>
        <v>146</v>
      </c>
      <c r="E147" s="49">
        <f t="shared" si="13"/>
        <v>0</v>
      </c>
      <c r="F147" s="49">
        <f t="shared" si="14"/>
        <v>0</v>
      </c>
      <c r="G147" s="50">
        <f t="shared" si="15"/>
        <v>0</v>
      </c>
      <c r="H147" s="49">
        <f t="shared" si="16"/>
        <v>0</v>
      </c>
      <c r="I147" s="51">
        <f t="shared" si="17"/>
        <v>0</v>
      </c>
    </row>
    <row r="148" spans="4:9">
      <c r="D148" s="48">
        <f t="shared" si="12"/>
        <v>147</v>
      </c>
      <c r="E148" s="49">
        <f t="shared" si="13"/>
        <v>0</v>
      </c>
      <c r="F148" s="49">
        <f t="shared" si="14"/>
        <v>0</v>
      </c>
      <c r="G148" s="50">
        <f t="shared" si="15"/>
        <v>0</v>
      </c>
      <c r="H148" s="49">
        <f t="shared" si="16"/>
        <v>0</v>
      </c>
      <c r="I148" s="51">
        <f t="shared" si="17"/>
        <v>0</v>
      </c>
    </row>
    <row r="149" spans="4:9">
      <c r="D149" s="48">
        <f t="shared" si="12"/>
        <v>148</v>
      </c>
      <c r="E149" s="49">
        <f t="shared" si="13"/>
        <v>0</v>
      </c>
      <c r="F149" s="49">
        <f t="shared" si="14"/>
        <v>0</v>
      </c>
      <c r="G149" s="50">
        <f t="shared" si="15"/>
        <v>0</v>
      </c>
      <c r="H149" s="49">
        <f t="shared" si="16"/>
        <v>0</v>
      </c>
      <c r="I149" s="51">
        <f t="shared" si="17"/>
        <v>0</v>
      </c>
    </row>
    <row r="150" spans="4:9">
      <c r="D150" s="48">
        <f t="shared" si="12"/>
        <v>149</v>
      </c>
      <c r="E150" s="49">
        <f t="shared" si="13"/>
        <v>0</v>
      </c>
      <c r="F150" s="49">
        <f t="shared" si="14"/>
        <v>0</v>
      </c>
      <c r="G150" s="50">
        <f t="shared" si="15"/>
        <v>0</v>
      </c>
      <c r="H150" s="49">
        <f t="shared" si="16"/>
        <v>0</v>
      </c>
      <c r="I150" s="51">
        <f t="shared" si="17"/>
        <v>0</v>
      </c>
    </row>
    <row r="151" spans="4:9">
      <c r="D151" s="48">
        <f t="shared" si="12"/>
        <v>150</v>
      </c>
      <c r="E151" s="49">
        <f t="shared" si="13"/>
        <v>0</v>
      </c>
      <c r="F151" s="49">
        <f t="shared" si="14"/>
        <v>0</v>
      </c>
      <c r="G151" s="50">
        <f t="shared" si="15"/>
        <v>0</v>
      </c>
      <c r="H151" s="49">
        <f t="shared" si="16"/>
        <v>0</v>
      </c>
      <c r="I151" s="51">
        <f t="shared" si="17"/>
        <v>0</v>
      </c>
    </row>
    <row r="152" spans="4:9">
      <c r="D152" s="48">
        <f t="shared" si="12"/>
        <v>151</v>
      </c>
      <c r="E152" s="49">
        <f t="shared" si="13"/>
        <v>0</v>
      </c>
      <c r="F152" s="49">
        <f t="shared" si="14"/>
        <v>0</v>
      </c>
      <c r="G152" s="50">
        <f t="shared" si="15"/>
        <v>0</v>
      </c>
      <c r="H152" s="49">
        <f t="shared" si="16"/>
        <v>0</v>
      </c>
      <c r="I152" s="51">
        <f t="shared" si="17"/>
        <v>0</v>
      </c>
    </row>
    <row r="153" spans="4:9">
      <c r="D153" s="48">
        <f t="shared" si="12"/>
        <v>152</v>
      </c>
      <c r="E153" s="49">
        <f t="shared" si="13"/>
        <v>0</v>
      </c>
      <c r="F153" s="49">
        <f t="shared" si="14"/>
        <v>0</v>
      </c>
      <c r="G153" s="50">
        <f t="shared" si="15"/>
        <v>0</v>
      </c>
      <c r="H153" s="49">
        <f t="shared" si="16"/>
        <v>0</v>
      </c>
      <c r="I153" s="51">
        <f t="shared" si="17"/>
        <v>0</v>
      </c>
    </row>
    <row r="154" spans="4:9">
      <c r="D154" s="48">
        <f t="shared" si="12"/>
        <v>153</v>
      </c>
      <c r="E154" s="49">
        <f t="shared" si="13"/>
        <v>0</v>
      </c>
      <c r="F154" s="49">
        <f t="shared" si="14"/>
        <v>0</v>
      </c>
      <c r="G154" s="50">
        <f t="shared" si="15"/>
        <v>0</v>
      </c>
      <c r="H154" s="49">
        <f t="shared" si="16"/>
        <v>0</v>
      </c>
      <c r="I154" s="51">
        <f t="shared" si="17"/>
        <v>0</v>
      </c>
    </row>
    <row r="155" spans="4:9">
      <c r="D155" s="48">
        <f t="shared" si="12"/>
        <v>154</v>
      </c>
      <c r="E155" s="49">
        <f t="shared" si="13"/>
        <v>0</v>
      </c>
      <c r="F155" s="49">
        <f t="shared" si="14"/>
        <v>0</v>
      </c>
      <c r="G155" s="50">
        <f t="shared" si="15"/>
        <v>0</v>
      </c>
      <c r="H155" s="49">
        <f t="shared" si="16"/>
        <v>0</v>
      </c>
      <c r="I155" s="51">
        <f t="shared" si="17"/>
        <v>0</v>
      </c>
    </row>
    <row r="156" spans="4:9">
      <c r="D156" s="48">
        <f t="shared" si="12"/>
        <v>155</v>
      </c>
      <c r="E156" s="49">
        <f t="shared" si="13"/>
        <v>0</v>
      </c>
      <c r="F156" s="49">
        <f t="shared" si="14"/>
        <v>0</v>
      </c>
      <c r="G156" s="50">
        <f t="shared" si="15"/>
        <v>0</v>
      </c>
      <c r="H156" s="49">
        <f t="shared" si="16"/>
        <v>0</v>
      </c>
      <c r="I156" s="51">
        <f t="shared" si="17"/>
        <v>0</v>
      </c>
    </row>
    <row r="157" spans="4:9">
      <c r="D157" s="48">
        <f t="shared" si="12"/>
        <v>156</v>
      </c>
      <c r="E157" s="49">
        <f t="shared" si="13"/>
        <v>0</v>
      </c>
      <c r="F157" s="49">
        <f t="shared" si="14"/>
        <v>0</v>
      </c>
      <c r="G157" s="50">
        <f t="shared" si="15"/>
        <v>0</v>
      </c>
      <c r="H157" s="49">
        <f t="shared" si="16"/>
        <v>0</v>
      </c>
      <c r="I157" s="51">
        <f t="shared" si="17"/>
        <v>0</v>
      </c>
    </row>
    <row r="158" spans="4:9">
      <c r="D158" s="48">
        <f t="shared" si="12"/>
        <v>157</v>
      </c>
      <c r="E158" s="49">
        <f t="shared" si="13"/>
        <v>0</v>
      </c>
      <c r="F158" s="49">
        <f t="shared" si="14"/>
        <v>0</v>
      </c>
      <c r="G158" s="50">
        <f t="shared" si="15"/>
        <v>0</v>
      </c>
      <c r="H158" s="49">
        <f t="shared" si="16"/>
        <v>0</v>
      </c>
      <c r="I158" s="51">
        <f t="shared" si="17"/>
        <v>0</v>
      </c>
    </row>
    <row r="159" spans="4:9">
      <c r="D159" s="48">
        <f t="shared" si="12"/>
        <v>158</v>
      </c>
      <c r="E159" s="49">
        <f t="shared" si="13"/>
        <v>0</v>
      </c>
      <c r="F159" s="49">
        <f t="shared" si="14"/>
        <v>0</v>
      </c>
      <c r="G159" s="50">
        <f t="shared" si="15"/>
        <v>0</v>
      </c>
      <c r="H159" s="49">
        <f t="shared" si="16"/>
        <v>0</v>
      </c>
      <c r="I159" s="51">
        <f t="shared" si="17"/>
        <v>0</v>
      </c>
    </row>
    <row r="160" spans="4:9">
      <c r="D160" s="48">
        <f t="shared" si="12"/>
        <v>159</v>
      </c>
      <c r="E160" s="49">
        <f t="shared" si="13"/>
        <v>0</v>
      </c>
      <c r="F160" s="49">
        <f t="shared" si="14"/>
        <v>0</v>
      </c>
      <c r="G160" s="50">
        <f t="shared" si="15"/>
        <v>0</v>
      </c>
      <c r="H160" s="49">
        <f t="shared" si="16"/>
        <v>0</v>
      </c>
      <c r="I160" s="51">
        <f t="shared" si="17"/>
        <v>0</v>
      </c>
    </row>
    <row r="161" spans="4:9">
      <c r="D161" s="48">
        <f t="shared" si="12"/>
        <v>160</v>
      </c>
      <c r="E161" s="49">
        <f t="shared" si="13"/>
        <v>0</v>
      </c>
      <c r="F161" s="49">
        <f t="shared" si="14"/>
        <v>0</v>
      </c>
      <c r="G161" s="50">
        <f t="shared" si="15"/>
        <v>0</v>
      </c>
      <c r="H161" s="49">
        <f t="shared" si="16"/>
        <v>0</v>
      </c>
      <c r="I161" s="51">
        <f t="shared" si="17"/>
        <v>0</v>
      </c>
    </row>
    <row r="162" spans="4:9">
      <c r="D162" s="48">
        <f t="shared" si="12"/>
        <v>161</v>
      </c>
      <c r="E162" s="49">
        <f t="shared" si="13"/>
        <v>0</v>
      </c>
      <c r="F162" s="49">
        <f t="shared" si="14"/>
        <v>0</v>
      </c>
      <c r="G162" s="50">
        <f t="shared" si="15"/>
        <v>0</v>
      </c>
      <c r="H162" s="49">
        <f t="shared" si="16"/>
        <v>0</v>
      </c>
      <c r="I162" s="51">
        <f t="shared" si="17"/>
        <v>0</v>
      </c>
    </row>
    <row r="163" spans="4:9">
      <c r="D163" s="48">
        <f t="shared" si="12"/>
        <v>162</v>
      </c>
      <c r="E163" s="49">
        <f t="shared" si="13"/>
        <v>0</v>
      </c>
      <c r="F163" s="49">
        <f t="shared" si="14"/>
        <v>0</v>
      </c>
      <c r="G163" s="50">
        <f t="shared" si="15"/>
        <v>0</v>
      </c>
      <c r="H163" s="49">
        <f t="shared" si="16"/>
        <v>0</v>
      </c>
      <c r="I163" s="51">
        <f t="shared" si="17"/>
        <v>0</v>
      </c>
    </row>
    <row r="164" spans="4:9">
      <c r="D164" s="48">
        <f t="shared" si="12"/>
        <v>163</v>
      </c>
      <c r="E164" s="49">
        <f t="shared" si="13"/>
        <v>0</v>
      </c>
      <c r="F164" s="49">
        <f t="shared" si="14"/>
        <v>0</v>
      </c>
      <c r="G164" s="50">
        <f t="shared" si="15"/>
        <v>0</v>
      </c>
      <c r="H164" s="49">
        <f t="shared" si="16"/>
        <v>0</v>
      </c>
      <c r="I164" s="51">
        <f t="shared" si="17"/>
        <v>0</v>
      </c>
    </row>
    <row r="165" spans="4:9">
      <c r="D165" s="48">
        <f t="shared" si="12"/>
        <v>164</v>
      </c>
      <c r="E165" s="49">
        <f t="shared" si="13"/>
        <v>0</v>
      </c>
      <c r="F165" s="49">
        <f t="shared" si="14"/>
        <v>0</v>
      </c>
      <c r="G165" s="50">
        <f t="shared" si="15"/>
        <v>0</v>
      </c>
      <c r="H165" s="49">
        <f t="shared" si="16"/>
        <v>0</v>
      </c>
      <c r="I165" s="51">
        <f t="shared" si="17"/>
        <v>0</v>
      </c>
    </row>
    <row r="166" spans="4:9">
      <c r="D166" s="48">
        <f t="shared" si="12"/>
        <v>165</v>
      </c>
      <c r="E166" s="49">
        <f t="shared" si="13"/>
        <v>0</v>
      </c>
      <c r="F166" s="49">
        <f t="shared" si="14"/>
        <v>0</v>
      </c>
      <c r="G166" s="50">
        <f t="shared" si="15"/>
        <v>0</v>
      </c>
      <c r="H166" s="49">
        <f t="shared" si="16"/>
        <v>0</v>
      </c>
      <c r="I166" s="51">
        <f t="shared" si="17"/>
        <v>0</v>
      </c>
    </row>
    <row r="167" spans="4:9">
      <c r="D167" s="48">
        <f t="shared" si="12"/>
        <v>166</v>
      </c>
      <c r="E167" s="49">
        <f t="shared" si="13"/>
        <v>0</v>
      </c>
      <c r="F167" s="49">
        <f t="shared" si="14"/>
        <v>0</v>
      </c>
      <c r="G167" s="50">
        <f t="shared" si="15"/>
        <v>0</v>
      </c>
      <c r="H167" s="49">
        <f t="shared" si="16"/>
        <v>0</v>
      </c>
      <c r="I167" s="51">
        <f t="shared" si="17"/>
        <v>0</v>
      </c>
    </row>
    <row r="168" spans="4:9">
      <c r="D168" s="48">
        <f t="shared" si="12"/>
        <v>167</v>
      </c>
      <c r="E168" s="49">
        <f t="shared" si="13"/>
        <v>0</v>
      </c>
      <c r="F168" s="49">
        <f t="shared" si="14"/>
        <v>0</v>
      </c>
      <c r="G168" s="50">
        <f t="shared" si="15"/>
        <v>0</v>
      </c>
      <c r="H168" s="49">
        <f t="shared" si="16"/>
        <v>0</v>
      </c>
      <c r="I168" s="51">
        <f t="shared" si="17"/>
        <v>0</v>
      </c>
    </row>
    <row r="169" spans="4:9">
      <c r="D169" s="48">
        <f t="shared" si="12"/>
        <v>168</v>
      </c>
      <c r="E169" s="49">
        <f t="shared" si="13"/>
        <v>0</v>
      </c>
      <c r="F169" s="49">
        <f t="shared" si="14"/>
        <v>0</v>
      </c>
      <c r="G169" s="50">
        <f t="shared" si="15"/>
        <v>0</v>
      </c>
      <c r="H169" s="49">
        <f t="shared" si="16"/>
        <v>0</v>
      </c>
      <c r="I169" s="51">
        <f t="shared" si="17"/>
        <v>0</v>
      </c>
    </row>
    <row r="170" spans="4:9">
      <c r="D170" s="48">
        <f t="shared" si="12"/>
        <v>169</v>
      </c>
      <c r="E170" s="49">
        <f t="shared" si="13"/>
        <v>0</v>
      </c>
      <c r="F170" s="49">
        <f t="shared" si="14"/>
        <v>0</v>
      </c>
      <c r="G170" s="50">
        <f t="shared" si="15"/>
        <v>0</v>
      </c>
      <c r="H170" s="49">
        <f t="shared" si="16"/>
        <v>0</v>
      </c>
      <c r="I170" s="51">
        <f t="shared" si="17"/>
        <v>0</v>
      </c>
    </row>
    <row r="171" spans="4:9">
      <c r="D171" s="48">
        <f t="shared" si="12"/>
        <v>170</v>
      </c>
      <c r="E171" s="49">
        <f t="shared" si="13"/>
        <v>0</v>
      </c>
      <c r="F171" s="49">
        <f t="shared" si="14"/>
        <v>0</v>
      </c>
      <c r="G171" s="50">
        <f t="shared" si="15"/>
        <v>0</v>
      </c>
      <c r="H171" s="49">
        <f t="shared" si="16"/>
        <v>0</v>
      </c>
      <c r="I171" s="51">
        <f t="shared" si="17"/>
        <v>0</v>
      </c>
    </row>
    <row r="172" spans="4:9">
      <c r="D172" s="48">
        <f t="shared" si="12"/>
        <v>171</v>
      </c>
      <c r="E172" s="49">
        <f t="shared" si="13"/>
        <v>0</v>
      </c>
      <c r="F172" s="49">
        <f t="shared" si="14"/>
        <v>0</v>
      </c>
      <c r="G172" s="50">
        <f t="shared" si="15"/>
        <v>0</v>
      </c>
      <c r="H172" s="49">
        <f t="shared" si="16"/>
        <v>0</v>
      </c>
      <c r="I172" s="51">
        <f t="shared" si="17"/>
        <v>0</v>
      </c>
    </row>
    <row r="173" spans="4:9">
      <c r="D173" s="48">
        <f t="shared" si="12"/>
        <v>172</v>
      </c>
      <c r="E173" s="49">
        <f t="shared" si="13"/>
        <v>0</v>
      </c>
      <c r="F173" s="49">
        <f t="shared" si="14"/>
        <v>0</v>
      </c>
      <c r="G173" s="50">
        <f t="shared" si="15"/>
        <v>0</v>
      </c>
      <c r="H173" s="49">
        <f t="shared" si="16"/>
        <v>0</v>
      </c>
      <c r="I173" s="51">
        <f t="shared" si="17"/>
        <v>0</v>
      </c>
    </row>
    <row r="174" spans="4:9">
      <c r="D174" s="48">
        <f t="shared" si="12"/>
        <v>173</v>
      </c>
      <c r="E174" s="49">
        <f t="shared" si="13"/>
        <v>0</v>
      </c>
      <c r="F174" s="49">
        <f t="shared" si="14"/>
        <v>0</v>
      </c>
      <c r="G174" s="50">
        <f t="shared" si="15"/>
        <v>0</v>
      </c>
      <c r="H174" s="49">
        <f t="shared" si="16"/>
        <v>0</v>
      </c>
      <c r="I174" s="51">
        <f t="shared" si="17"/>
        <v>0</v>
      </c>
    </row>
    <row r="175" spans="4:9">
      <c r="D175" s="48">
        <f t="shared" si="12"/>
        <v>174</v>
      </c>
      <c r="E175" s="49">
        <f t="shared" si="13"/>
        <v>0</v>
      </c>
      <c r="F175" s="49">
        <f t="shared" si="14"/>
        <v>0</v>
      </c>
      <c r="G175" s="50">
        <f t="shared" si="15"/>
        <v>0</v>
      </c>
      <c r="H175" s="49">
        <f t="shared" si="16"/>
        <v>0</v>
      </c>
      <c r="I175" s="51">
        <f t="shared" si="17"/>
        <v>0</v>
      </c>
    </row>
    <row r="176" spans="4:9">
      <c r="D176" s="48">
        <f t="shared" si="12"/>
        <v>175</v>
      </c>
      <c r="E176" s="49">
        <f t="shared" si="13"/>
        <v>0</v>
      </c>
      <c r="F176" s="49">
        <f t="shared" si="14"/>
        <v>0</v>
      </c>
      <c r="G176" s="50">
        <f t="shared" si="15"/>
        <v>0</v>
      </c>
      <c r="H176" s="49">
        <f t="shared" si="16"/>
        <v>0</v>
      </c>
      <c r="I176" s="51">
        <f t="shared" si="17"/>
        <v>0</v>
      </c>
    </row>
    <row r="177" spans="4:9">
      <c r="D177" s="48">
        <f t="shared" si="12"/>
        <v>176</v>
      </c>
      <c r="E177" s="49">
        <f t="shared" si="13"/>
        <v>0</v>
      </c>
      <c r="F177" s="49">
        <f t="shared" si="14"/>
        <v>0</v>
      </c>
      <c r="G177" s="50">
        <f t="shared" si="15"/>
        <v>0</v>
      </c>
      <c r="H177" s="49">
        <f t="shared" si="16"/>
        <v>0</v>
      </c>
      <c r="I177" s="51">
        <f t="shared" si="17"/>
        <v>0</v>
      </c>
    </row>
    <row r="178" spans="4:9">
      <c r="D178" s="48">
        <f t="shared" si="12"/>
        <v>177</v>
      </c>
      <c r="E178" s="49">
        <f t="shared" si="13"/>
        <v>0</v>
      </c>
      <c r="F178" s="49">
        <f t="shared" si="14"/>
        <v>0</v>
      </c>
      <c r="G178" s="50">
        <f t="shared" si="15"/>
        <v>0</v>
      </c>
      <c r="H178" s="49">
        <f t="shared" si="16"/>
        <v>0</v>
      </c>
      <c r="I178" s="51">
        <f t="shared" si="17"/>
        <v>0</v>
      </c>
    </row>
    <row r="179" spans="4:9">
      <c r="D179" s="48">
        <f t="shared" si="12"/>
        <v>178</v>
      </c>
      <c r="E179" s="49">
        <f t="shared" si="13"/>
        <v>0</v>
      </c>
      <c r="F179" s="49">
        <f t="shared" si="14"/>
        <v>0</v>
      </c>
      <c r="G179" s="50">
        <f t="shared" si="15"/>
        <v>0</v>
      </c>
      <c r="H179" s="49">
        <f t="shared" si="16"/>
        <v>0</v>
      </c>
      <c r="I179" s="51">
        <f t="shared" si="17"/>
        <v>0</v>
      </c>
    </row>
    <row r="180" spans="4:9">
      <c r="D180" s="48">
        <f t="shared" si="12"/>
        <v>179</v>
      </c>
      <c r="E180" s="49">
        <f t="shared" si="13"/>
        <v>0</v>
      </c>
      <c r="F180" s="49">
        <f t="shared" si="14"/>
        <v>0</v>
      </c>
      <c r="G180" s="50">
        <f t="shared" si="15"/>
        <v>0</v>
      </c>
      <c r="H180" s="49">
        <f t="shared" si="16"/>
        <v>0</v>
      </c>
      <c r="I180" s="51">
        <f t="shared" si="17"/>
        <v>0</v>
      </c>
    </row>
    <row r="181" spans="4:9">
      <c r="D181" s="48">
        <f t="shared" si="12"/>
        <v>180</v>
      </c>
      <c r="E181" s="49">
        <f t="shared" si="13"/>
        <v>0</v>
      </c>
      <c r="F181" s="49">
        <f t="shared" si="14"/>
        <v>0</v>
      </c>
      <c r="G181" s="50">
        <f t="shared" si="15"/>
        <v>0</v>
      </c>
      <c r="H181" s="49">
        <f t="shared" si="16"/>
        <v>0</v>
      </c>
      <c r="I181" s="51">
        <f t="shared" si="17"/>
        <v>0</v>
      </c>
    </row>
    <row r="182" spans="4:9">
      <c r="D182" s="48">
        <f t="shared" si="12"/>
        <v>181</v>
      </c>
      <c r="E182" s="49">
        <f t="shared" si="13"/>
        <v>0</v>
      </c>
      <c r="F182" s="49">
        <f t="shared" si="14"/>
        <v>0</v>
      </c>
      <c r="G182" s="50">
        <f t="shared" si="15"/>
        <v>0</v>
      </c>
      <c r="H182" s="49">
        <f t="shared" si="16"/>
        <v>0</v>
      </c>
      <c r="I182" s="51">
        <f t="shared" si="17"/>
        <v>0</v>
      </c>
    </row>
    <row r="183" spans="4:9">
      <c r="D183" s="48">
        <f t="shared" si="12"/>
        <v>182</v>
      </c>
      <c r="E183" s="49">
        <f t="shared" si="13"/>
        <v>0</v>
      </c>
      <c r="F183" s="49">
        <f t="shared" si="14"/>
        <v>0</v>
      </c>
      <c r="G183" s="50">
        <f t="shared" si="15"/>
        <v>0</v>
      </c>
      <c r="H183" s="49">
        <f t="shared" si="16"/>
        <v>0</v>
      </c>
      <c r="I183" s="51">
        <f t="shared" si="17"/>
        <v>0</v>
      </c>
    </row>
    <row r="184" spans="4:9">
      <c r="D184" s="48">
        <f t="shared" si="12"/>
        <v>183</v>
      </c>
      <c r="E184" s="49">
        <f t="shared" si="13"/>
        <v>0</v>
      </c>
      <c r="F184" s="49">
        <f t="shared" si="14"/>
        <v>0</v>
      </c>
      <c r="G184" s="50">
        <f t="shared" si="15"/>
        <v>0</v>
      </c>
      <c r="H184" s="49">
        <f t="shared" si="16"/>
        <v>0</v>
      </c>
      <c r="I184" s="51">
        <f t="shared" si="17"/>
        <v>0</v>
      </c>
    </row>
    <row r="185" spans="4:9">
      <c r="D185" s="48">
        <f t="shared" si="12"/>
        <v>184</v>
      </c>
      <c r="E185" s="49">
        <f t="shared" si="13"/>
        <v>0</v>
      </c>
      <c r="F185" s="49">
        <f t="shared" si="14"/>
        <v>0</v>
      </c>
      <c r="G185" s="50">
        <f t="shared" si="15"/>
        <v>0</v>
      </c>
      <c r="H185" s="49">
        <f t="shared" si="16"/>
        <v>0</v>
      </c>
      <c r="I185" s="51">
        <f t="shared" si="17"/>
        <v>0</v>
      </c>
    </row>
    <row r="186" spans="4:9">
      <c r="D186" s="48">
        <f t="shared" si="12"/>
        <v>185</v>
      </c>
      <c r="E186" s="49">
        <f t="shared" si="13"/>
        <v>0</v>
      </c>
      <c r="F186" s="49">
        <f t="shared" si="14"/>
        <v>0</v>
      </c>
      <c r="G186" s="50">
        <f t="shared" si="15"/>
        <v>0</v>
      </c>
      <c r="H186" s="49">
        <f t="shared" si="16"/>
        <v>0</v>
      </c>
      <c r="I186" s="51">
        <f t="shared" si="17"/>
        <v>0</v>
      </c>
    </row>
    <row r="187" spans="4:9">
      <c r="D187" s="48">
        <f t="shared" si="12"/>
        <v>186</v>
      </c>
      <c r="E187" s="49">
        <f t="shared" si="13"/>
        <v>0</v>
      </c>
      <c r="F187" s="49">
        <f t="shared" si="14"/>
        <v>0</v>
      </c>
      <c r="G187" s="50">
        <f t="shared" si="15"/>
        <v>0</v>
      </c>
      <c r="H187" s="49">
        <f t="shared" si="16"/>
        <v>0</v>
      </c>
      <c r="I187" s="51">
        <f t="shared" si="17"/>
        <v>0</v>
      </c>
    </row>
    <row r="188" spans="4:9">
      <c r="D188" s="48">
        <f t="shared" si="12"/>
        <v>187</v>
      </c>
      <c r="E188" s="49">
        <f t="shared" si="13"/>
        <v>0</v>
      </c>
      <c r="F188" s="49">
        <f t="shared" si="14"/>
        <v>0</v>
      </c>
      <c r="G188" s="50">
        <f t="shared" si="15"/>
        <v>0</v>
      </c>
      <c r="H188" s="49">
        <f t="shared" si="16"/>
        <v>0</v>
      </c>
      <c r="I188" s="51">
        <f t="shared" si="17"/>
        <v>0</v>
      </c>
    </row>
    <row r="189" spans="4:9">
      <c r="D189" s="48">
        <f t="shared" si="12"/>
        <v>188</v>
      </c>
      <c r="E189" s="49">
        <f t="shared" si="13"/>
        <v>0</v>
      </c>
      <c r="F189" s="49">
        <f t="shared" si="14"/>
        <v>0</v>
      </c>
      <c r="G189" s="50">
        <f t="shared" si="15"/>
        <v>0</v>
      </c>
      <c r="H189" s="49">
        <f t="shared" si="16"/>
        <v>0</v>
      </c>
      <c r="I189" s="51">
        <f t="shared" si="17"/>
        <v>0</v>
      </c>
    </row>
    <row r="190" spans="4:9">
      <c r="D190" s="48">
        <f t="shared" si="12"/>
        <v>189</v>
      </c>
      <c r="E190" s="49">
        <f t="shared" si="13"/>
        <v>0</v>
      </c>
      <c r="F190" s="49">
        <f t="shared" si="14"/>
        <v>0</v>
      </c>
      <c r="G190" s="50">
        <f t="shared" si="15"/>
        <v>0</v>
      </c>
      <c r="H190" s="49">
        <f t="shared" si="16"/>
        <v>0</v>
      </c>
      <c r="I190" s="51">
        <f t="shared" si="17"/>
        <v>0</v>
      </c>
    </row>
    <row r="191" spans="4:9">
      <c r="D191" s="48">
        <f t="shared" si="12"/>
        <v>190</v>
      </c>
      <c r="E191" s="49">
        <f t="shared" si="13"/>
        <v>0</v>
      </c>
      <c r="F191" s="49">
        <f t="shared" si="14"/>
        <v>0</v>
      </c>
      <c r="G191" s="50">
        <f t="shared" si="15"/>
        <v>0</v>
      </c>
      <c r="H191" s="49">
        <f t="shared" si="16"/>
        <v>0</v>
      </c>
      <c r="I191" s="51">
        <f t="shared" si="17"/>
        <v>0</v>
      </c>
    </row>
    <row r="192" spans="4:9">
      <c r="D192" s="48">
        <f t="shared" si="12"/>
        <v>191</v>
      </c>
      <c r="E192" s="49">
        <f t="shared" si="13"/>
        <v>0</v>
      </c>
      <c r="F192" s="49">
        <f t="shared" si="14"/>
        <v>0</v>
      </c>
      <c r="G192" s="50">
        <f t="shared" si="15"/>
        <v>0</v>
      </c>
      <c r="H192" s="49">
        <f t="shared" si="16"/>
        <v>0</v>
      </c>
      <c r="I192" s="51">
        <f t="shared" si="17"/>
        <v>0</v>
      </c>
    </row>
    <row r="193" spans="4:9">
      <c r="D193" s="48">
        <f t="shared" si="12"/>
        <v>192</v>
      </c>
      <c r="E193" s="49">
        <f t="shared" si="13"/>
        <v>0</v>
      </c>
      <c r="F193" s="49">
        <f t="shared" si="14"/>
        <v>0</v>
      </c>
      <c r="G193" s="50">
        <f t="shared" si="15"/>
        <v>0</v>
      </c>
      <c r="H193" s="49">
        <f t="shared" si="16"/>
        <v>0</v>
      </c>
      <c r="I193" s="51">
        <f t="shared" si="17"/>
        <v>0</v>
      </c>
    </row>
    <row r="194" spans="4:9">
      <c r="D194" s="48">
        <f t="shared" si="12"/>
        <v>193</v>
      </c>
      <c r="E194" s="49">
        <f t="shared" si="13"/>
        <v>0</v>
      </c>
      <c r="F194" s="49">
        <f t="shared" si="14"/>
        <v>0</v>
      </c>
      <c r="G194" s="50">
        <f t="shared" si="15"/>
        <v>0</v>
      </c>
      <c r="H194" s="49">
        <f t="shared" si="16"/>
        <v>0</v>
      </c>
      <c r="I194" s="51">
        <f t="shared" si="17"/>
        <v>0</v>
      </c>
    </row>
    <row r="195" spans="4:9">
      <c r="D195" s="48">
        <f t="shared" si="12"/>
        <v>194</v>
      </c>
      <c r="E195" s="49">
        <f t="shared" si="13"/>
        <v>0</v>
      </c>
      <c r="F195" s="49">
        <f t="shared" si="14"/>
        <v>0</v>
      </c>
      <c r="G195" s="50">
        <f t="shared" si="15"/>
        <v>0</v>
      </c>
      <c r="H195" s="49">
        <f t="shared" si="16"/>
        <v>0</v>
      </c>
      <c r="I195" s="51">
        <f t="shared" si="17"/>
        <v>0</v>
      </c>
    </row>
    <row r="196" spans="4:9">
      <c r="D196" s="48">
        <f t="shared" ref="D196:D259" si="18">D195+1</f>
        <v>195</v>
      </c>
      <c r="E196" s="49">
        <f t="shared" ref="E196:E259" si="19">IF(D196/12&gt;$B$6,0,I195)</f>
        <v>0</v>
      </c>
      <c r="F196" s="49">
        <f t="shared" ref="F196:F259" si="20">SUM(G196:H196)</f>
        <v>0</v>
      </c>
      <c r="G196" s="50">
        <f t="shared" ref="G196:G259" si="21">IF(AND(D196&gt;$B$4,D196/12&lt;=$B$6),-PPMT($B$5/12,D196-$B$4,$B$3*12,$B$2,0,0),0)</f>
        <v>0</v>
      </c>
      <c r="H196" s="49">
        <f t="shared" ref="H196:H259" si="22">E196*$B$5/12</f>
        <v>0</v>
      </c>
      <c r="I196" s="51">
        <f t="shared" ref="I196:I259" si="23">E196-G196</f>
        <v>0</v>
      </c>
    </row>
    <row r="197" spans="4:9">
      <c r="D197" s="48">
        <f t="shared" si="18"/>
        <v>196</v>
      </c>
      <c r="E197" s="49">
        <f t="shared" si="19"/>
        <v>0</v>
      </c>
      <c r="F197" s="49">
        <f t="shared" si="20"/>
        <v>0</v>
      </c>
      <c r="G197" s="50">
        <f t="shared" si="21"/>
        <v>0</v>
      </c>
      <c r="H197" s="49">
        <f t="shared" si="22"/>
        <v>0</v>
      </c>
      <c r="I197" s="51">
        <f t="shared" si="23"/>
        <v>0</v>
      </c>
    </row>
    <row r="198" spans="4:9">
      <c r="D198" s="48">
        <f t="shared" si="18"/>
        <v>197</v>
      </c>
      <c r="E198" s="49">
        <f t="shared" si="19"/>
        <v>0</v>
      </c>
      <c r="F198" s="49">
        <f t="shared" si="20"/>
        <v>0</v>
      </c>
      <c r="G198" s="50">
        <f t="shared" si="21"/>
        <v>0</v>
      </c>
      <c r="H198" s="49">
        <f t="shared" si="22"/>
        <v>0</v>
      </c>
      <c r="I198" s="51">
        <f t="shared" si="23"/>
        <v>0</v>
      </c>
    </row>
    <row r="199" spans="4:9">
      <c r="D199" s="48">
        <f t="shared" si="18"/>
        <v>198</v>
      </c>
      <c r="E199" s="49">
        <f t="shared" si="19"/>
        <v>0</v>
      </c>
      <c r="F199" s="49">
        <f t="shared" si="20"/>
        <v>0</v>
      </c>
      <c r="G199" s="50">
        <f t="shared" si="21"/>
        <v>0</v>
      </c>
      <c r="H199" s="49">
        <f t="shared" si="22"/>
        <v>0</v>
      </c>
      <c r="I199" s="51">
        <f t="shared" si="23"/>
        <v>0</v>
      </c>
    </row>
    <row r="200" spans="4:9">
      <c r="D200" s="48">
        <f t="shared" si="18"/>
        <v>199</v>
      </c>
      <c r="E200" s="49">
        <f t="shared" si="19"/>
        <v>0</v>
      </c>
      <c r="F200" s="49">
        <f t="shared" si="20"/>
        <v>0</v>
      </c>
      <c r="G200" s="50">
        <f t="shared" si="21"/>
        <v>0</v>
      </c>
      <c r="H200" s="49">
        <f t="shared" si="22"/>
        <v>0</v>
      </c>
      <c r="I200" s="51">
        <f t="shared" si="23"/>
        <v>0</v>
      </c>
    </row>
    <row r="201" spans="4:9">
      <c r="D201" s="48">
        <f t="shared" si="18"/>
        <v>200</v>
      </c>
      <c r="E201" s="49">
        <f t="shared" si="19"/>
        <v>0</v>
      </c>
      <c r="F201" s="49">
        <f t="shared" si="20"/>
        <v>0</v>
      </c>
      <c r="G201" s="50">
        <f t="shared" si="21"/>
        <v>0</v>
      </c>
      <c r="H201" s="49">
        <f t="shared" si="22"/>
        <v>0</v>
      </c>
      <c r="I201" s="51">
        <f t="shared" si="23"/>
        <v>0</v>
      </c>
    </row>
    <row r="202" spans="4:9">
      <c r="D202" s="48">
        <f t="shared" si="18"/>
        <v>201</v>
      </c>
      <c r="E202" s="49">
        <f t="shared" si="19"/>
        <v>0</v>
      </c>
      <c r="F202" s="49">
        <f t="shared" si="20"/>
        <v>0</v>
      </c>
      <c r="G202" s="50">
        <f t="shared" si="21"/>
        <v>0</v>
      </c>
      <c r="H202" s="49">
        <f t="shared" si="22"/>
        <v>0</v>
      </c>
      <c r="I202" s="51">
        <f t="shared" si="23"/>
        <v>0</v>
      </c>
    </row>
    <row r="203" spans="4:9">
      <c r="D203" s="48">
        <f t="shared" si="18"/>
        <v>202</v>
      </c>
      <c r="E203" s="49">
        <f t="shared" si="19"/>
        <v>0</v>
      </c>
      <c r="F203" s="49">
        <f t="shared" si="20"/>
        <v>0</v>
      </c>
      <c r="G203" s="50">
        <f t="shared" si="21"/>
        <v>0</v>
      </c>
      <c r="H203" s="49">
        <f t="shared" si="22"/>
        <v>0</v>
      </c>
      <c r="I203" s="51">
        <f t="shared" si="23"/>
        <v>0</v>
      </c>
    </row>
    <row r="204" spans="4:9">
      <c r="D204" s="48">
        <f t="shared" si="18"/>
        <v>203</v>
      </c>
      <c r="E204" s="49">
        <f t="shared" si="19"/>
        <v>0</v>
      </c>
      <c r="F204" s="49">
        <f t="shared" si="20"/>
        <v>0</v>
      </c>
      <c r="G204" s="50">
        <f t="shared" si="21"/>
        <v>0</v>
      </c>
      <c r="H204" s="49">
        <f t="shared" si="22"/>
        <v>0</v>
      </c>
      <c r="I204" s="51">
        <f t="shared" si="23"/>
        <v>0</v>
      </c>
    </row>
    <row r="205" spans="4:9">
      <c r="D205" s="48">
        <f t="shared" si="18"/>
        <v>204</v>
      </c>
      <c r="E205" s="49">
        <f t="shared" si="19"/>
        <v>0</v>
      </c>
      <c r="F205" s="49">
        <f t="shared" si="20"/>
        <v>0</v>
      </c>
      <c r="G205" s="50">
        <f t="shared" si="21"/>
        <v>0</v>
      </c>
      <c r="H205" s="49">
        <f t="shared" si="22"/>
        <v>0</v>
      </c>
      <c r="I205" s="51">
        <f t="shared" si="23"/>
        <v>0</v>
      </c>
    </row>
    <row r="206" spans="4:9">
      <c r="D206" s="48">
        <f t="shared" si="18"/>
        <v>205</v>
      </c>
      <c r="E206" s="49">
        <f t="shared" si="19"/>
        <v>0</v>
      </c>
      <c r="F206" s="49">
        <f t="shared" si="20"/>
        <v>0</v>
      </c>
      <c r="G206" s="50">
        <f t="shared" si="21"/>
        <v>0</v>
      </c>
      <c r="H206" s="49">
        <f t="shared" si="22"/>
        <v>0</v>
      </c>
      <c r="I206" s="51">
        <f t="shared" si="23"/>
        <v>0</v>
      </c>
    </row>
    <row r="207" spans="4:9">
      <c r="D207" s="48">
        <f t="shared" si="18"/>
        <v>206</v>
      </c>
      <c r="E207" s="49">
        <f t="shared" si="19"/>
        <v>0</v>
      </c>
      <c r="F207" s="49">
        <f t="shared" si="20"/>
        <v>0</v>
      </c>
      <c r="G207" s="50">
        <f t="shared" si="21"/>
        <v>0</v>
      </c>
      <c r="H207" s="49">
        <f t="shared" si="22"/>
        <v>0</v>
      </c>
      <c r="I207" s="51">
        <f t="shared" si="23"/>
        <v>0</v>
      </c>
    </row>
    <row r="208" spans="4:9">
      <c r="D208" s="48">
        <f t="shared" si="18"/>
        <v>207</v>
      </c>
      <c r="E208" s="49">
        <f t="shared" si="19"/>
        <v>0</v>
      </c>
      <c r="F208" s="49">
        <f t="shared" si="20"/>
        <v>0</v>
      </c>
      <c r="G208" s="50">
        <f t="shared" si="21"/>
        <v>0</v>
      </c>
      <c r="H208" s="49">
        <f t="shared" si="22"/>
        <v>0</v>
      </c>
      <c r="I208" s="51">
        <f t="shared" si="23"/>
        <v>0</v>
      </c>
    </row>
    <row r="209" spans="4:9">
      <c r="D209" s="48">
        <f t="shared" si="18"/>
        <v>208</v>
      </c>
      <c r="E209" s="49">
        <f t="shared" si="19"/>
        <v>0</v>
      </c>
      <c r="F209" s="49">
        <f t="shared" si="20"/>
        <v>0</v>
      </c>
      <c r="G209" s="50">
        <f t="shared" si="21"/>
        <v>0</v>
      </c>
      <c r="H209" s="49">
        <f t="shared" si="22"/>
        <v>0</v>
      </c>
      <c r="I209" s="51">
        <f t="shared" si="23"/>
        <v>0</v>
      </c>
    </row>
    <row r="210" spans="4:9">
      <c r="D210" s="48">
        <f t="shared" si="18"/>
        <v>209</v>
      </c>
      <c r="E210" s="49">
        <f t="shared" si="19"/>
        <v>0</v>
      </c>
      <c r="F210" s="49">
        <f t="shared" si="20"/>
        <v>0</v>
      </c>
      <c r="G210" s="50">
        <f t="shared" si="21"/>
        <v>0</v>
      </c>
      <c r="H210" s="49">
        <f t="shared" si="22"/>
        <v>0</v>
      </c>
      <c r="I210" s="51">
        <f t="shared" si="23"/>
        <v>0</v>
      </c>
    </row>
    <row r="211" spans="4:9">
      <c r="D211" s="48">
        <f t="shared" si="18"/>
        <v>210</v>
      </c>
      <c r="E211" s="49">
        <f t="shared" si="19"/>
        <v>0</v>
      </c>
      <c r="F211" s="49">
        <f t="shared" si="20"/>
        <v>0</v>
      </c>
      <c r="G211" s="50">
        <f t="shared" si="21"/>
        <v>0</v>
      </c>
      <c r="H211" s="49">
        <f t="shared" si="22"/>
        <v>0</v>
      </c>
      <c r="I211" s="51">
        <f t="shared" si="23"/>
        <v>0</v>
      </c>
    </row>
    <row r="212" spans="4:9">
      <c r="D212" s="48">
        <f t="shared" si="18"/>
        <v>211</v>
      </c>
      <c r="E212" s="49">
        <f t="shared" si="19"/>
        <v>0</v>
      </c>
      <c r="F212" s="49">
        <f t="shared" si="20"/>
        <v>0</v>
      </c>
      <c r="G212" s="50">
        <f t="shared" si="21"/>
        <v>0</v>
      </c>
      <c r="H212" s="49">
        <f t="shared" si="22"/>
        <v>0</v>
      </c>
      <c r="I212" s="51">
        <f t="shared" si="23"/>
        <v>0</v>
      </c>
    </row>
    <row r="213" spans="4:9">
      <c r="D213" s="48">
        <f t="shared" si="18"/>
        <v>212</v>
      </c>
      <c r="E213" s="49">
        <f t="shared" si="19"/>
        <v>0</v>
      </c>
      <c r="F213" s="49">
        <f t="shared" si="20"/>
        <v>0</v>
      </c>
      <c r="G213" s="50">
        <f t="shared" si="21"/>
        <v>0</v>
      </c>
      <c r="H213" s="49">
        <f t="shared" si="22"/>
        <v>0</v>
      </c>
      <c r="I213" s="51">
        <f t="shared" si="23"/>
        <v>0</v>
      </c>
    </row>
    <row r="214" spans="4:9">
      <c r="D214" s="48">
        <f t="shared" si="18"/>
        <v>213</v>
      </c>
      <c r="E214" s="49">
        <f t="shared" si="19"/>
        <v>0</v>
      </c>
      <c r="F214" s="49">
        <f t="shared" si="20"/>
        <v>0</v>
      </c>
      <c r="G214" s="50">
        <f t="shared" si="21"/>
        <v>0</v>
      </c>
      <c r="H214" s="49">
        <f t="shared" si="22"/>
        <v>0</v>
      </c>
      <c r="I214" s="51">
        <f t="shared" si="23"/>
        <v>0</v>
      </c>
    </row>
    <row r="215" spans="4:9">
      <c r="D215" s="48">
        <f t="shared" si="18"/>
        <v>214</v>
      </c>
      <c r="E215" s="49">
        <f t="shared" si="19"/>
        <v>0</v>
      </c>
      <c r="F215" s="49">
        <f t="shared" si="20"/>
        <v>0</v>
      </c>
      <c r="G215" s="50">
        <f t="shared" si="21"/>
        <v>0</v>
      </c>
      <c r="H215" s="49">
        <f t="shared" si="22"/>
        <v>0</v>
      </c>
      <c r="I215" s="51">
        <f t="shared" si="23"/>
        <v>0</v>
      </c>
    </row>
    <row r="216" spans="4:9">
      <c r="D216" s="48">
        <f t="shared" si="18"/>
        <v>215</v>
      </c>
      <c r="E216" s="49">
        <f t="shared" si="19"/>
        <v>0</v>
      </c>
      <c r="F216" s="49">
        <f t="shared" si="20"/>
        <v>0</v>
      </c>
      <c r="G216" s="50">
        <f t="shared" si="21"/>
        <v>0</v>
      </c>
      <c r="H216" s="49">
        <f t="shared" si="22"/>
        <v>0</v>
      </c>
      <c r="I216" s="51">
        <f t="shared" si="23"/>
        <v>0</v>
      </c>
    </row>
    <row r="217" spans="4:9">
      <c r="D217" s="48">
        <f t="shared" si="18"/>
        <v>216</v>
      </c>
      <c r="E217" s="49">
        <f t="shared" si="19"/>
        <v>0</v>
      </c>
      <c r="F217" s="49">
        <f t="shared" si="20"/>
        <v>0</v>
      </c>
      <c r="G217" s="50">
        <f t="shared" si="21"/>
        <v>0</v>
      </c>
      <c r="H217" s="49">
        <f t="shared" si="22"/>
        <v>0</v>
      </c>
      <c r="I217" s="51">
        <f t="shared" si="23"/>
        <v>0</v>
      </c>
    </row>
    <row r="218" spans="4:9">
      <c r="D218" s="48">
        <f t="shared" si="18"/>
        <v>217</v>
      </c>
      <c r="E218" s="49">
        <f t="shared" si="19"/>
        <v>0</v>
      </c>
      <c r="F218" s="49">
        <f t="shared" si="20"/>
        <v>0</v>
      </c>
      <c r="G218" s="50">
        <f t="shared" si="21"/>
        <v>0</v>
      </c>
      <c r="H218" s="49">
        <f t="shared" si="22"/>
        <v>0</v>
      </c>
      <c r="I218" s="51">
        <f t="shared" si="23"/>
        <v>0</v>
      </c>
    </row>
    <row r="219" spans="4:9">
      <c r="D219" s="48">
        <f t="shared" si="18"/>
        <v>218</v>
      </c>
      <c r="E219" s="49">
        <f t="shared" si="19"/>
        <v>0</v>
      </c>
      <c r="F219" s="49">
        <f t="shared" si="20"/>
        <v>0</v>
      </c>
      <c r="G219" s="50">
        <f t="shared" si="21"/>
        <v>0</v>
      </c>
      <c r="H219" s="49">
        <f t="shared" si="22"/>
        <v>0</v>
      </c>
      <c r="I219" s="51">
        <f t="shared" si="23"/>
        <v>0</v>
      </c>
    </row>
    <row r="220" spans="4:9">
      <c r="D220" s="48">
        <f t="shared" si="18"/>
        <v>219</v>
      </c>
      <c r="E220" s="49">
        <f t="shared" si="19"/>
        <v>0</v>
      </c>
      <c r="F220" s="49">
        <f t="shared" si="20"/>
        <v>0</v>
      </c>
      <c r="G220" s="50">
        <f t="shared" si="21"/>
        <v>0</v>
      </c>
      <c r="H220" s="49">
        <f t="shared" si="22"/>
        <v>0</v>
      </c>
      <c r="I220" s="51">
        <f t="shared" si="23"/>
        <v>0</v>
      </c>
    </row>
    <row r="221" spans="4:9">
      <c r="D221" s="48">
        <f t="shared" si="18"/>
        <v>220</v>
      </c>
      <c r="E221" s="49">
        <f t="shared" si="19"/>
        <v>0</v>
      </c>
      <c r="F221" s="49">
        <f t="shared" si="20"/>
        <v>0</v>
      </c>
      <c r="G221" s="50">
        <f t="shared" si="21"/>
        <v>0</v>
      </c>
      <c r="H221" s="49">
        <f t="shared" si="22"/>
        <v>0</v>
      </c>
      <c r="I221" s="51">
        <f t="shared" si="23"/>
        <v>0</v>
      </c>
    </row>
    <row r="222" spans="4:9">
      <c r="D222" s="48">
        <f t="shared" si="18"/>
        <v>221</v>
      </c>
      <c r="E222" s="49">
        <f t="shared" si="19"/>
        <v>0</v>
      </c>
      <c r="F222" s="49">
        <f t="shared" si="20"/>
        <v>0</v>
      </c>
      <c r="G222" s="50">
        <f t="shared" si="21"/>
        <v>0</v>
      </c>
      <c r="H222" s="49">
        <f t="shared" si="22"/>
        <v>0</v>
      </c>
      <c r="I222" s="51">
        <f t="shared" si="23"/>
        <v>0</v>
      </c>
    </row>
    <row r="223" spans="4:9">
      <c r="D223" s="48">
        <f t="shared" si="18"/>
        <v>222</v>
      </c>
      <c r="E223" s="49">
        <f t="shared" si="19"/>
        <v>0</v>
      </c>
      <c r="F223" s="49">
        <f t="shared" si="20"/>
        <v>0</v>
      </c>
      <c r="G223" s="50">
        <f t="shared" si="21"/>
        <v>0</v>
      </c>
      <c r="H223" s="49">
        <f t="shared" si="22"/>
        <v>0</v>
      </c>
      <c r="I223" s="51">
        <f t="shared" si="23"/>
        <v>0</v>
      </c>
    </row>
    <row r="224" spans="4:9">
      <c r="D224" s="48">
        <f t="shared" si="18"/>
        <v>223</v>
      </c>
      <c r="E224" s="49">
        <f t="shared" si="19"/>
        <v>0</v>
      </c>
      <c r="F224" s="49">
        <f t="shared" si="20"/>
        <v>0</v>
      </c>
      <c r="G224" s="50">
        <f t="shared" si="21"/>
        <v>0</v>
      </c>
      <c r="H224" s="49">
        <f t="shared" si="22"/>
        <v>0</v>
      </c>
      <c r="I224" s="51">
        <f t="shared" si="23"/>
        <v>0</v>
      </c>
    </row>
    <row r="225" spans="4:9">
      <c r="D225" s="48">
        <f t="shared" si="18"/>
        <v>224</v>
      </c>
      <c r="E225" s="49">
        <f t="shared" si="19"/>
        <v>0</v>
      </c>
      <c r="F225" s="49">
        <f t="shared" si="20"/>
        <v>0</v>
      </c>
      <c r="G225" s="50">
        <f t="shared" si="21"/>
        <v>0</v>
      </c>
      <c r="H225" s="49">
        <f t="shared" si="22"/>
        <v>0</v>
      </c>
      <c r="I225" s="51">
        <f t="shared" si="23"/>
        <v>0</v>
      </c>
    </row>
    <row r="226" spans="4:9">
      <c r="D226" s="48">
        <f t="shared" si="18"/>
        <v>225</v>
      </c>
      <c r="E226" s="49">
        <f t="shared" si="19"/>
        <v>0</v>
      </c>
      <c r="F226" s="49">
        <f t="shared" si="20"/>
        <v>0</v>
      </c>
      <c r="G226" s="50">
        <f t="shared" si="21"/>
        <v>0</v>
      </c>
      <c r="H226" s="49">
        <f t="shared" si="22"/>
        <v>0</v>
      </c>
      <c r="I226" s="51">
        <f t="shared" si="23"/>
        <v>0</v>
      </c>
    </row>
    <row r="227" spans="4:9">
      <c r="D227" s="48">
        <f t="shared" si="18"/>
        <v>226</v>
      </c>
      <c r="E227" s="49">
        <f t="shared" si="19"/>
        <v>0</v>
      </c>
      <c r="F227" s="49">
        <f t="shared" si="20"/>
        <v>0</v>
      </c>
      <c r="G227" s="50">
        <f t="shared" si="21"/>
        <v>0</v>
      </c>
      <c r="H227" s="49">
        <f t="shared" si="22"/>
        <v>0</v>
      </c>
      <c r="I227" s="51">
        <f t="shared" si="23"/>
        <v>0</v>
      </c>
    </row>
    <row r="228" spans="4:9">
      <c r="D228" s="48">
        <f t="shared" si="18"/>
        <v>227</v>
      </c>
      <c r="E228" s="49">
        <f t="shared" si="19"/>
        <v>0</v>
      </c>
      <c r="F228" s="49">
        <f t="shared" si="20"/>
        <v>0</v>
      </c>
      <c r="G228" s="50">
        <f t="shared" si="21"/>
        <v>0</v>
      </c>
      <c r="H228" s="49">
        <f t="shared" si="22"/>
        <v>0</v>
      </c>
      <c r="I228" s="51">
        <f t="shared" si="23"/>
        <v>0</v>
      </c>
    </row>
    <row r="229" spans="4:9">
      <c r="D229" s="48">
        <f t="shared" si="18"/>
        <v>228</v>
      </c>
      <c r="E229" s="49">
        <f t="shared" si="19"/>
        <v>0</v>
      </c>
      <c r="F229" s="49">
        <f t="shared" si="20"/>
        <v>0</v>
      </c>
      <c r="G229" s="50">
        <f t="shared" si="21"/>
        <v>0</v>
      </c>
      <c r="H229" s="49">
        <f t="shared" si="22"/>
        <v>0</v>
      </c>
      <c r="I229" s="51">
        <f t="shared" si="23"/>
        <v>0</v>
      </c>
    </row>
    <row r="230" spans="4:9">
      <c r="D230" s="48">
        <f t="shared" si="18"/>
        <v>229</v>
      </c>
      <c r="E230" s="49">
        <f t="shared" si="19"/>
        <v>0</v>
      </c>
      <c r="F230" s="49">
        <f t="shared" si="20"/>
        <v>0</v>
      </c>
      <c r="G230" s="50">
        <f t="shared" si="21"/>
        <v>0</v>
      </c>
      <c r="H230" s="49">
        <f t="shared" si="22"/>
        <v>0</v>
      </c>
      <c r="I230" s="51">
        <f t="shared" si="23"/>
        <v>0</v>
      </c>
    </row>
    <row r="231" spans="4:9">
      <c r="D231" s="48">
        <f t="shared" si="18"/>
        <v>230</v>
      </c>
      <c r="E231" s="49">
        <f t="shared" si="19"/>
        <v>0</v>
      </c>
      <c r="F231" s="49">
        <f t="shared" si="20"/>
        <v>0</v>
      </c>
      <c r="G231" s="50">
        <f t="shared" si="21"/>
        <v>0</v>
      </c>
      <c r="H231" s="49">
        <f t="shared" si="22"/>
        <v>0</v>
      </c>
      <c r="I231" s="51">
        <f t="shared" si="23"/>
        <v>0</v>
      </c>
    </row>
    <row r="232" spans="4:9">
      <c r="D232" s="48">
        <f t="shared" si="18"/>
        <v>231</v>
      </c>
      <c r="E232" s="49">
        <f t="shared" si="19"/>
        <v>0</v>
      </c>
      <c r="F232" s="49">
        <f t="shared" si="20"/>
        <v>0</v>
      </c>
      <c r="G232" s="50">
        <f t="shared" si="21"/>
        <v>0</v>
      </c>
      <c r="H232" s="49">
        <f t="shared" si="22"/>
        <v>0</v>
      </c>
      <c r="I232" s="51">
        <f t="shared" si="23"/>
        <v>0</v>
      </c>
    </row>
    <row r="233" spans="4:9">
      <c r="D233" s="48">
        <f t="shared" si="18"/>
        <v>232</v>
      </c>
      <c r="E233" s="49">
        <f t="shared" si="19"/>
        <v>0</v>
      </c>
      <c r="F233" s="49">
        <f t="shared" si="20"/>
        <v>0</v>
      </c>
      <c r="G233" s="50">
        <f t="shared" si="21"/>
        <v>0</v>
      </c>
      <c r="H233" s="49">
        <f t="shared" si="22"/>
        <v>0</v>
      </c>
      <c r="I233" s="51">
        <f t="shared" si="23"/>
        <v>0</v>
      </c>
    </row>
    <row r="234" spans="4:9">
      <c r="D234" s="48">
        <f t="shared" si="18"/>
        <v>233</v>
      </c>
      <c r="E234" s="49">
        <f t="shared" si="19"/>
        <v>0</v>
      </c>
      <c r="F234" s="49">
        <f t="shared" si="20"/>
        <v>0</v>
      </c>
      <c r="G234" s="50">
        <f t="shared" si="21"/>
        <v>0</v>
      </c>
      <c r="H234" s="49">
        <f t="shared" si="22"/>
        <v>0</v>
      </c>
      <c r="I234" s="51">
        <f t="shared" si="23"/>
        <v>0</v>
      </c>
    </row>
    <row r="235" spans="4:9">
      <c r="D235" s="48">
        <f t="shared" si="18"/>
        <v>234</v>
      </c>
      <c r="E235" s="49">
        <f t="shared" si="19"/>
        <v>0</v>
      </c>
      <c r="F235" s="49">
        <f t="shared" si="20"/>
        <v>0</v>
      </c>
      <c r="G235" s="50">
        <f t="shared" si="21"/>
        <v>0</v>
      </c>
      <c r="H235" s="49">
        <f t="shared" si="22"/>
        <v>0</v>
      </c>
      <c r="I235" s="51">
        <f t="shared" si="23"/>
        <v>0</v>
      </c>
    </row>
    <row r="236" spans="4:9">
      <c r="D236" s="48">
        <f t="shared" si="18"/>
        <v>235</v>
      </c>
      <c r="E236" s="49">
        <f t="shared" si="19"/>
        <v>0</v>
      </c>
      <c r="F236" s="49">
        <f t="shared" si="20"/>
        <v>0</v>
      </c>
      <c r="G236" s="50">
        <f t="shared" si="21"/>
        <v>0</v>
      </c>
      <c r="H236" s="49">
        <f t="shared" si="22"/>
        <v>0</v>
      </c>
      <c r="I236" s="51">
        <f t="shared" si="23"/>
        <v>0</v>
      </c>
    </row>
    <row r="237" spans="4:9">
      <c r="D237" s="48">
        <f t="shared" si="18"/>
        <v>236</v>
      </c>
      <c r="E237" s="49">
        <f t="shared" si="19"/>
        <v>0</v>
      </c>
      <c r="F237" s="49">
        <f t="shared" si="20"/>
        <v>0</v>
      </c>
      <c r="G237" s="50">
        <f t="shared" si="21"/>
        <v>0</v>
      </c>
      <c r="H237" s="49">
        <f t="shared" si="22"/>
        <v>0</v>
      </c>
      <c r="I237" s="51">
        <f t="shared" si="23"/>
        <v>0</v>
      </c>
    </row>
    <row r="238" spans="4:9">
      <c r="D238" s="48">
        <f t="shared" si="18"/>
        <v>237</v>
      </c>
      <c r="E238" s="49">
        <f t="shared" si="19"/>
        <v>0</v>
      </c>
      <c r="F238" s="49">
        <f t="shared" si="20"/>
        <v>0</v>
      </c>
      <c r="G238" s="50">
        <f t="shared" si="21"/>
        <v>0</v>
      </c>
      <c r="H238" s="49">
        <f t="shared" si="22"/>
        <v>0</v>
      </c>
      <c r="I238" s="51">
        <f t="shared" si="23"/>
        <v>0</v>
      </c>
    </row>
    <row r="239" spans="4:9">
      <c r="D239" s="48">
        <f t="shared" si="18"/>
        <v>238</v>
      </c>
      <c r="E239" s="49">
        <f t="shared" si="19"/>
        <v>0</v>
      </c>
      <c r="F239" s="49">
        <f t="shared" si="20"/>
        <v>0</v>
      </c>
      <c r="G239" s="50">
        <f t="shared" si="21"/>
        <v>0</v>
      </c>
      <c r="H239" s="49">
        <f t="shared" si="22"/>
        <v>0</v>
      </c>
      <c r="I239" s="51">
        <f t="shared" si="23"/>
        <v>0</v>
      </c>
    </row>
    <row r="240" spans="4:9">
      <c r="D240" s="48">
        <f t="shared" si="18"/>
        <v>239</v>
      </c>
      <c r="E240" s="49">
        <f t="shared" si="19"/>
        <v>0</v>
      </c>
      <c r="F240" s="49">
        <f t="shared" si="20"/>
        <v>0</v>
      </c>
      <c r="G240" s="50">
        <f t="shared" si="21"/>
        <v>0</v>
      </c>
      <c r="H240" s="49">
        <f t="shared" si="22"/>
        <v>0</v>
      </c>
      <c r="I240" s="51">
        <f t="shared" si="23"/>
        <v>0</v>
      </c>
    </row>
    <row r="241" spans="4:9">
      <c r="D241" s="48">
        <f t="shared" si="18"/>
        <v>240</v>
      </c>
      <c r="E241" s="49">
        <f t="shared" si="19"/>
        <v>0</v>
      </c>
      <c r="F241" s="49">
        <f t="shared" si="20"/>
        <v>0</v>
      </c>
      <c r="G241" s="50">
        <f t="shared" si="21"/>
        <v>0</v>
      </c>
      <c r="H241" s="49">
        <f t="shared" si="22"/>
        <v>0</v>
      </c>
      <c r="I241" s="51">
        <f t="shared" si="23"/>
        <v>0</v>
      </c>
    </row>
    <row r="242" spans="4:9">
      <c r="D242" s="48">
        <f t="shared" si="18"/>
        <v>241</v>
      </c>
      <c r="E242" s="49">
        <f t="shared" si="19"/>
        <v>0</v>
      </c>
      <c r="F242" s="49">
        <f t="shared" si="20"/>
        <v>0</v>
      </c>
      <c r="G242" s="50">
        <f t="shared" si="21"/>
        <v>0</v>
      </c>
      <c r="H242" s="49">
        <f t="shared" si="22"/>
        <v>0</v>
      </c>
      <c r="I242" s="51">
        <f t="shared" si="23"/>
        <v>0</v>
      </c>
    </row>
    <row r="243" spans="4:9">
      <c r="D243" s="48">
        <f t="shared" si="18"/>
        <v>242</v>
      </c>
      <c r="E243" s="49">
        <f t="shared" si="19"/>
        <v>0</v>
      </c>
      <c r="F243" s="49">
        <f t="shared" si="20"/>
        <v>0</v>
      </c>
      <c r="G243" s="50">
        <f t="shared" si="21"/>
        <v>0</v>
      </c>
      <c r="H243" s="49">
        <f t="shared" si="22"/>
        <v>0</v>
      </c>
      <c r="I243" s="51">
        <f t="shared" si="23"/>
        <v>0</v>
      </c>
    </row>
    <row r="244" spans="4:9">
      <c r="D244" s="48">
        <f t="shared" si="18"/>
        <v>243</v>
      </c>
      <c r="E244" s="49">
        <f t="shared" si="19"/>
        <v>0</v>
      </c>
      <c r="F244" s="49">
        <f t="shared" si="20"/>
        <v>0</v>
      </c>
      <c r="G244" s="50">
        <f t="shared" si="21"/>
        <v>0</v>
      </c>
      <c r="H244" s="49">
        <f t="shared" si="22"/>
        <v>0</v>
      </c>
      <c r="I244" s="51">
        <f t="shared" si="23"/>
        <v>0</v>
      </c>
    </row>
    <row r="245" spans="4:9">
      <c r="D245" s="48">
        <f t="shared" si="18"/>
        <v>244</v>
      </c>
      <c r="E245" s="49">
        <f t="shared" si="19"/>
        <v>0</v>
      </c>
      <c r="F245" s="49">
        <f t="shared" si="20"/>
        <v>0</v>
      </c>
      <c r="G245" s="50">
        <f t="shared" si="21"/>
        <v>0</v>
      </c>
      <c r="H245" s="49">
        <f t="shared" si="22"/>
        <v>0</v>
      </c>
      <c r="I245" s="51">
        <f t="shared" si="23"/>
        <v>0</v>
      </c>
    </row>
    <row r="246" spans="4:9">
      <c r="D246" s="48">
        <f t="shared" si="18"/>
        <v>245</v>
      </c>
      <c r="E246" s="49">
        <f t="shared" si="19"/>
        <v>0</v>
      </c>
      <c r="F246" s="49">
        <f t="shared" si="20"/>
        <v>0</v>
      </c>
      <c r="G246" s="50">
        <f t="shared" si="21"/>
        <v>0</v>
      </c>
      <c r="H246" s="49">
        <f t="shared" si="22"/>
        <v>0</v>
      </c>
      <c r="I246" s="51">
        <f t="shared" si="23"/>
        <v>0</v>
      </c>
    </row>
    <row r="247" spans="4:9">
      <c r="D247" s="48">
        <f t="shared" si="18"/>
        <v>246</v>
      </c>
      <c r="E247" s="49">
        <f t="shared" si="19"/>
        <v>0</v>
      </c>
      <c r="F247" s="49">
        <f t="shared" si="20"/>
        <v>0</v>
      </c>
      <c r="G247" s="50">
        <f t="shared" si="21"/>
        <v>0</v>
      </c>
      <c r="H247" s="49">
        <f t="shared" si="22"/>
        <v>0</v>
      </c>
      <c r="I247" s="51">
        <f t="shared" si="23"/>
        <v>0</v>
      </c>
    </row>
    <row r="248" spans="4:9">
      <c r="D248" s="48">
        <f t="shared" si="18"/>
        <v>247</v>
      </c>
      <c r="E248" s="49">
        <f t="shared" si="19"/>
        <v>0</v>
      </c>
      <c r="F248" s="49">
        <f t="shared" si="20"/>
        <v>0</v>
      </c>
      <c r="G248" s="50">
        <f t="shared" si="21"/>
        <v>0</v>
      </c>
      <c r="H248" s="49">
        <f t="shared" si="22"/>
        <v>0</v>
      </c>
      <c r="I248" s="51">
        <f t="shared" si="23"/>
        <v>0</v>
      </c>
    </row>
    <row r="249" spans="4:9">
      <c r="D249" s="48">
        <f t="shared" si="18"/>
        <v>248</v>
      </c>
      <c r="E249" s="49">
        <f t="shared" si="19"/>
        <v>0</v>
      </c>
      <c r="F249" s="49">
        <f t="shared" si="20"/>
        <v>0</v>
      </c>
      <c r="G249" s="50">
        <f t="shared" si="21"/>
        <v>0</v>
      </c>
      <c r="H249" s="49">
        <f t="shared" si="22"/>
        <v>0</v>
      </c>
      <c r="I249" s="51">
        <f t="shared" si="23"/>
        <v>0</v>
      </c>
    </row>
    <row r="250" spans="4:9">
      <c r="D250" s="48">
        <f t="shared" si="18"/>
        <v>249</v>
      </c>
      <c r="E250" s="49">
        <f t="shared" si="19"/>
        <v>0</v>
      </c>
      <c r="F250" s="49">
        <f t="shared" si="20"/>
        <v>0</v>
      </c>
      <c r="G250" s="50">
        <f t="shared" si="21"/>
        <v>0</v>
      </c>
      <c r="H250" s="49">
        <f t="shared" si="22"/>
        <v>0</v>
      </c>
      <c r="I250" s="51">
        <f t="shared" si="23"/>
        <v>0</v>
      </c>
    </row>
    <row r="251" spans="4:9">
      <c r="D251" s="48">
        <f t="shared" si="18"/>
        <v>250</v>
      </c>
      <c r="E251" s="49">
        <f t="shared" si="19"/>
        <v>0</v>
      </c>
      <c r="F251" s="49">
        <f t="shared" si="20"/>
        <v>0</v>
      </c>
      <c r="G251" s="50">
        <f t="shared" si="21"/>
        <v>0</v>
      </c>
      <c r="H251" s="49">
        <f t="shared" si="22"/>
        <v>0</v>
      </c>
      <c r="I251" s="51">
        <f t="shared" si="23"/>
        <v>0</v>
      </c>
    </row>
    <row r="252" spans="4:9">
      <c r="D252" s="48">
        <f t="shared" si="18"/>
        <v>251</v>
      </c>
      <c r="E252" s="49">
        <f t="shared" si="19"/>
        <v>0</v>
      </c>
      <c r="F252" s="49">
        <f t="shared" si="20"/>
        <v>0</v>
      </c>
      <c r="G252" s="50">
        <f t="shared" si="21"/>
        <v>0</v>
      </c>
      <c r="H252" s="49">
        <f t="shared" si="22"/>
        <v>0</v>
      </c>
      <c r="I252" s="51">
        <f t="shared" si="23"/>
        <v>0</v>
      </c>
    </row>
    <row r="253" spans="4:9">
      <c r="D253" s="48">
        <f t="shared" si="18"/>
        <v>252</v>
      </c>
      <c r="E253" s="49">
        <f t="shared" si="19"/>
        <v>0</v>
      </c>
      <c r="F253" s="49">
        <f t="shared" si="20"/>
        <v>0</v>
      </c>
      <c r="G253" s="50">
        <f t="shared" si="21"/>
        <v>0</v>
      </c>
      <c r="H253" s="49">
        <f t="shared" si="22"/>
        <v>0</v>
      </c>
      <c r="I253" s="51">
        <f t="shared" si="23"/>
        <v>0</v>
      </c>
    </row>
    <row r="254" spans="4:9">
      <c r="D254" s="48">
        <f t="shared" si="18"/>
        <v>253</v>
      </c>
      <c r="E254" s="49">
        <f t="shared" si="19"/>
        <v>0</v>
      </c>
      <c r="F254" s="49">
        <f t="shared" si="20"/>
        <v>0</v>
      </c>
      <c r="G254" s="50">
        <f t="shared" si="21"/>
        <v>0</v>
      </c>
      <c r="H254" s="49">
        <f t="shared" si="22"/>
        <v>0</v>
      </c>
      <c r="I254" s="51">
        <f t="shared" si="23"/>
        <v>0</v>
      </c>
    </row>
    <row r="255" spans="4:9">
      <c r="D255" s="48">
        <f t="shared" si="18"/>
        <v>254</v>
      </c>
      <c r="E255" s="49">
        <f t="shared" si="19"/>
        <v>0</v>
      </c>
      <c r="F255" s="49">
        <f t="shared" si="20"/>
        <v>0</v>
      </c>
      <c r="G255" s="50">
        <f t="shared" si="21"/>
        <v>0</v>
      </c>
      <c r="H255" s="49">
        <f t="shared" si="22"/>
        <v>0</v>
      </c>
      <c r="I255" s="51">
        <f t="shared" si="23"/>
        <v>0</v>
      </c>
    </row>
    <row r="256" spans="4:9">
      <c r="D256" s="48">
        <f t="shared" si="18"/>
        <v>255</v>
      </c>
      <c r="E256" s="49">
        <f t="shared" si="19"/>
        <v>0</v>
      </c>
      <c r="F256" s="49">
        <f t="shared" si="20"/>
        <v>0</v>
      </c>
      <c r="G256" s="50">
        <f t="shared" si="21"/>
        <v>0</v>
      </c>
      <c r="H256" s="49">
        <f t="shared" si="22"/>
        <v>0</v>
      </c>
      <c r="I256" s="51">
        <f t="shared" si="23"/>
        <v>0</v>
      </c>
    </row>
    <row r="257" spans="4:9">
      <c r="D257" s="48">
        <f t="shared" si="18"/>
        <v>256</v>
      </c>
      <c r="E257" s="49">
        <f t="shared" si="19"/>
        <v>0</v>
      </c>
      <c r="F257" s="49">
        <f t="shared" si="20"/>
        <v>0</v>
      </c>
      <c r="G257" s="50">
        <f t="shared" si="21"/>
        <v>0</v>
      </c>
      <c r="H257" s="49">
        <f t="shared" si="22"/>
        <v>0</v>
      </c>
      <c r="I257" s="51">
        <f t="shared" si="23"/>
        <v>0</v>
      </c>
    </row>
    <row r="258" spans="4:9">
      <c r="D258" s="48">
        <f t="shared" si="18"/>
        <v>257</v>
      </c>
      <c r="E258" s="49">
        <f t="shared" si="19"/>
        <v>0</v>
      </c>
      <c r="F258" s="49">
        <f t="shared" si="20"/>
        <v>0</v>
      </c>
      <c r="G258" s="50">
        <f t="shared" si="21"/>
        <v>0</v>
      </c>
      <c r="H258" s="49">
        <f t="shared" si="22"/>
        <v>0</v>
      </c>
      <c r="I258" s="51">
        <f t="shared" si="23"/>
        <v>0</v>
      </c>
    </row>
    <row r="259" spans="4:9">
      <c r="D259" s="48">
        <f t="shared" si="18"/>
        <v>258</v>
      </c>
      <c r="E259" s="49">
        <f t="shared" si="19"/>
        <v>0</v>
      </c>
      <c r="F259" s="49">
        <f t="shared" si="20"/>
        <v>0</v>
      </c>
      <c r="G259" s="50">
        <f t="shared" si="21"/>
        <v>0</v>
      </c>
      <c r="H259" s="49">
        <f t="shared" si="22"/>
        <v>0</v>
      </c>
      <c r="I259" s="51">
        <f t="shared" si="23"/>
        <v>0</v>
      </c>
    </row>
    <row r="260" spans="4:9">
      <c r="D260" s="48">
        <f t="shared" ref="D260:D323" si="24">D259+1</f>
        <v>259</v>
      </c>
      <c r="E260" s="49">
        <f t="shared" ref="E260:E323" si="25">IF(D260/12&gt;$B$6,0,I259)</f>
        <v>0</v>
      </c>
      <c r="F260" s="49">
        <f t="shared" ref="F260:F323" si="26">SUM(G260:H260)</f>
        <v>0</v>
      </c>
      <c r="G260" s="50">
        <f t="shared" ref="G260:G323" si="27">IF(AND(D260&gt;$B$4,D260/12&lt;=$B$6),-PPMT($B$5/12,D260-$B$4,$B$3*12,$B$2,0,0),0)</f>
        <v>0</v>
      </c>
      <c r="H260" s="49">
        <f t="shared" ref="H260:H323" si="28">E260*$B$5/12</f>
        <v>0</v>
      </c>
      <c r="I260" s="51">
        <f t="shared" ref="I260:I323" si="29">E260-G260</f>
        <v>0</v>
      </c>
    </row>
    <row r="261" spans="4:9">
      <c r="D261" s="48">
        <f t="shared" si="24"/>
        <v>260</v>
      </c>
      <c r="E261" s="49">
        <f t="shared" si="25"/>
        <v>0</v>
      </c>
      <c r="F261" s="49">
        <f t="shared" si="26"/>
        <v>0</v>
      </c>
      <c r="G261" s="50">
        <f t="shared" si="27"/>
        <v>0</v>
      </c>
      <c r="H261" s="49">
        <f t="shared" si="28"/>
        <v>0</v>
      </c>
      <c r="I261" s="51">
        <f t="shared" si="29"/>
        <v>0</v>
      </c>
    </row>
    <row r="262" spans="4:9">
      <c r="D262" s="48">
        <f t="shared" si="24"/>
        <v>261</v>
      </c>
      <c r="E262" s="49">
        <f t="shared" si="25"/>
        <v>0</v>
      </c>
      <c r="F262" s="49">
        <f t="shared" si="26"/>
        <v>0</v>
      </c>
      <c r="G262" s="50">
        <f t="shared" si="27"/>
        <v>0</v>
      </c>
      <c r="H262" s="49">
        <f t="shared" si="28"/>
        <v>0</v>
      </c>
      <c r="I262" s="51">
        <f t="shared" si="29"/>
        <v>0</v>
      </c>
    </row>
    <row r="263" spans="4:9">
      <c r="D263" s="48">
        <f t="shared" si="24"/>
        <v>262</v>
      </c>
      <c r="E263" s="49">
        <f t="shared" si="25"/>
        <v>0</v>
      </c>
      <c r="F263" s="49">
        <f t="shared" si="26"/>
        <v>0</v>
      </c>
      <c r="G263" s="50">
        <f t="shared" si="27"/>
        <v>0</v>
      </c>
      <c r="H263" s="49">
        <f t="shared" si="28"/>
        <v>0</v>
      </c>
      <c r="I263" s="51">
        <f t="shared" si="29"/>
        <v>0</v>
      </c>
    </row>
    <row r="264" spans="4:9">
      <c r="D264" s="48">
        <f t="shared" si="24"/>
        <v>263</v>
      </c>
      <c r="E264" s="49">
        <f t="shared" si="25"/>
        <v>0</v>
      </c>
      <c r="F264" s="49">
        <f t="shared" si="26"/>
        <v>0</v>
      </c>
      <c r="G264" s="50">
        <f t="shared" si="27"/>
        <v>0</v>
      </c>
      <c r="H264" s="49">
        <f t="shared" si="28"/>
        <v>0</v>
      </c>
      <c r="I264" s="51">
        <f t="shared" si="29"/>
        <v>0</v>
      </c>
    </row>
    <row r="265" spans="4:9">
      <c r="D265" s="48">
        <f t="shared" si="24"/>
        <v>264</v>
      </c>
      <c r="E265" s="49">
        <f t="shared" si="25"/>
        <v>0</v>
      </c>
      <c r="F265" s="49">
        <f t="shared" si="26"/>
        <v>0</v>
      </c>
      <c r="G265" s="50">
        <f t="shared" si="27"/>
        <v>0</v>
      </c>
      <c r="H265" s="49">
        <f t="shared" si="28"/>
        <v>0</v>
      </c>
      <c r="I265" s="51">
        <f t="shared" si="29"/>
        <v>0</v>
      </c>
    </row>
    <row r="266" spans="4:9">
      <c r="D266" s="48">
        <f t="shared" si="24"/>
        <v>265</v>
      </c>
      <c r="E266" s="49">
        <f t="shared" si="25"/>
        <v>0</v>
      </c>
      <c r="F266" s="49">
        <f t="shared" si="26"/>
        <v>0</v>
      </c>
      <c r="G266" s="50">
        <f t="shared" si="27"/>
        <v>0</v>
      </c>
      <c r="H266" s="49">
        <f t="shared" si="28"/>
        <v>0</v>
      </c>
      <c r="I266" s="51">
        <f t="shared" si="29"/>
        <v>0</v>
      </c>
    </row>
    <row r="267" spans="4:9">
      <c r="D267" s="48">
        <f t="shared" si="24"/>
        <v>266</v>
      </c>
      <c r="E267" s="49">
        <f t="shared" si="25"/>
        <v>0</v>
      </c>
      <c r="F267" s="49">
        <f t="shared" si="26"/>
        <v>0</v>
      </c>
      <c r="G267" s="50">
        <f t="shared" si="27"/>
        <v>0</v>
      </c>
      <c r="H267" s="49">
        <f t="shared" si="28"/>
        <v>0</v>
      </c>
      <c r="I267" s="51">
        <f t="shared" si="29"/>
        <v>0</v>
      </c>
    </row>
    <row r="268" spans="4:9">
      <c r="D268" s="48">
        <f t="shared" si="24"/>
        <v>267</v>
      </c>
      <c r="E268" s="49">
        <f t="shared" si="25"/>
        <v>0</v>
      </c>
      <c r="F268" s="49">
        <f t="shared" si="26"/>
        <v>0</v>
      </c>
      <c r="G268" s="50">
        <f t="shared" si="27"/>
        <v>0</v>
      </c>
      <c r="H268" s="49">
        <f t="shared" si="28"/>
        <v>0</v>
      </c>
      <c r="I268" s="51">
        <f t="shared" si="29"/>
        <v>0</v>
      </c>
    </row>
    <row r="269" spans="4:9">
      <c r="D269" s="48">
        <f t="shared" si="24"/>
        <v>268</v>
      </c>
      <c r="E269" s="49">
        <f t="shared" si="25"/>
        <v>0</v>
      </c>
      <c r="F269" s="49">
        <f t="shared" si="26"/>
        <v>0</v>
      </c>
      <c r="G269" s="50">
        <f t="shared" si="27"/>
        <v>0</v>
      </c>
      <c r="H269" s="49">
        <f t="shared" si="28"/>
        <v>0</v>
      </c>
      <c r="I269" s="51">
        <f t="shared" si="29"/>
        <v>0</v>
      </c>
    </row>
    <row r="270" spans="4:9">
      <c r="D270" s="48">
        <f t="shared" si="24"/>
        <v>269</v>
      </c>
      <c r="E270" s="49">
        <f t="shared" si="25"/>
        <v>0</v>
      </c>
      <c r="F270" s="49">
        <f t="shared" si="26"/>
        <v>0</v>
      </c>
      <c r="G270" s="50">
        <f t="shared" si="27"/>
        <v>0</v>
      </c>
      <c r="H270" s="49">
        <f t="shared" si="28"/>
        <v>0</v>
      </c>
      <c r="I270" s="51">
        <f t="shared" si="29"/>
        <v>0</v>
      </c>
    </row>
    <row r="271" spans="4:9">
      <c r="D271" s="48">
        <f t="shared" si="24"/>
        <v>270</v>
      </c>
      <c r="E271" s="49">
        <f t="shared" si="25"/>
        <v>0</v>
      </c>
      <c r="F271" s="49">
        <f t="shared" si="26"/>
        <v>0</v>
      </c>
      <c r="G271" s="50">
        <f t="shared" si="27"/>
        <v>0</v>
      </c>
      <c r="H271" s="49">
        <f t="shared" si="28"/>
        <v>0</v>
      </c>
      <c r="I271" s="51">
        <f t="shared" si="29"/>
        <v>0</v>
      </c>
    </row>
    <row r="272" spans="4:9">
      <c r="D272" s="48">
        <f t="shared" si="24"/>
        <v>271</v>
      </c>
      <c r="E272" s="49">
        <f t="shared" si="25"/>
        <v>0</v>
      </c>
      <c r="F272" s="49">
        <f t="shared" si="26"/>
        <v>0</v>
      </c>
      <c r="G272" s="50">
        <f t="shared" si="27"/>
        <v>0</v>
      </c>
      <c r="H272" s="49">
        <f t="shared" si="28"/>
        <v>0</v>
      </c>
      <c r="I272" s="51">
        <f t="shared" si="29"/>
        <v>0</v>
      </c>
    </row>
    <row r="273" spans="4:9">
      <c r="D273" s="48">
        <f t="shared" si="24"/>
        <v>272</v>
      </c>
      <c r="E273" s="49">
        <f t="shared" si="25"/>
        <v>0</v>
      </c>
      <c r="F273" s="49">
        <f t="shared" si="26"/>
        <v>0</v>
      </c>
      <c r="G273" s="50">
        <f t="shared" si="27"/>
        <v>0</v>
      </c>
      <c r="H273" s="49">
        <f t="shared" si="28"/>
        <v>0</v>
      </c>
      <c r="I273" s="51">
        <f t="shared" si="29"/>
        <v>0</v>
      </c>
    </row>
    <row r="274" spans="4:9">
      <c r="D274" s="48">
        <f t="shared" si="24"/>
        <v>273</v>
      </c>
      <c r="E274" s="49">
        <f t="shared" si="25"/>
        <v>0</v>
      </c>
      <c r="F274" s="49">
        <f t="shared" si="26"/>
        <v>0</v>
      </c>
      <c r="G274" s="50">
        <f t="shared" si="27"/>
        <v>0</v>
      </c>
      <c r="H274" s="49">
        <f t="shared" si="28"/>
        <v>0</v>
      </c>
      <c r="I274" s="51">
        <f t="shared" si="29"/>
        <v>0</v>
      </c>
    </row>
    <row r="275" spans="4:9">
      <c r="D275" s="48">
        <f t="shared" si="24"/>
        <v>274</v>
      </c>
      <c r="E275" s="49">
        <f t="shared" si="25"/>
        <v>0</v>
      </c>
      <c r="F275" s="49">
        <f t="shared" si="26"/>
        <v>0</v>
      </c>
      <c r="G275" s="50">
        <f t="shared" si="27"/>
        <v>0</v>
      </c>
      <c r="H275" s="49">
        <f t="shared" si="28"/>
        <v>0</v>
      </c>
      <c r="I275" s="51">
        <f t="shared" si="29"/>
        <v>0</v>
      </c>
    </row>
    <row r="276" spans="4:9">
      <c r="D276" s="48">
        <f t="shared" si="24"/>
        <v>275</v>
      </c>
      <c r="E276" s="49">
        <f t="shared" si="25"/>
        <v>0</v>
      </c>
      <c r="F276" s="49">
        <f t="shared" si="26"/>
        <v>0</v>
      </c>
      <c r="G276" s="50">
        <f t="shared" si="27"/>
        <v>0</v>
      </c>
      <c r="H276" s="49">
        <f t="shared" si="28"/>
        <v>0</v>
      </c>
      <c r="I276" s="51">
        <f t="shared" si="29"/>
        <v>0</v>
      </c>
    </row>
    <row r="277" spans="4:9">
      <c r="D277" s="48">
        <f t="shared" si="24"/>
        <v>276</v>
      </c>
      <c r="E277" s="49">
        <f t="shared" si="25"/>
        <v>0</v>
      </c>
      <c r="F277" s="49">
        <f t="shared" si="26"/>
        <v>0</v>
      </c>
      <c r="G277" s="50">
        <f t="shared" si="27"/>
        <v>0</v>
      </c>
      <c r="H277" s="49">
        <f t="shared" si="28"/>
        <v>0</v>
      </c>
      <c r="I277" s="51">
        <f t="shared" si="29"/>
        <v>0</v>
      </c>
    </row>
    <row r="278" spans="4:9">
      <c r="D278" s="48">
        <f t="shared" si="24"/>
        <v>277</v>
      </c>
      <c r="E278" s="49">
        <f t="shared" si="25"/>
        <v>0</v>
      </c>
      <c r="F278" s="49">
        <f t="shared" si="26"/>
        <v>0</v>
      </c>
      <c r="G278" s="50">
        <f t="shared" si="27"/>
        <v>0</v>
      </c>
      <c r="H278" s="49">
        <f t="shared" si="28"/>
        <v>0</v>
      </c>
      <c r="I278" s="51">
        <f t="shared" si="29"/>
        <v>0</v>
      </c>
    </row>
    <row r="279" spans="4:9">
      <c r="D279" s="48">
        <f t="shared" si="24"/>
        <v>278</v>
      </c>
      <c r="E279" s="49">
        <f t="shared" si="25"/>
        <v>0</v>
      </c>
      <c r="F279" s="49">
        <f t="shared" si="26"/>
        <v>0</v>
      </c>
      <c r="G279" s="50">
        <f t="shared" si="27"/>
        <v>0</v>
      </c>
      <c r="H279" s="49">
        <f t="shared" si="28"/>
        <v>0</v>
      </c>
      <c r="I279" s="51">
        <f t="shared" si="29"/>
        <v>0</v>
      </c>
    </row>
    <row r="280" spans="4:9">
      <c r="D280" s="48">
        <f t="shared" si="24"/>
        <v>279</v>
      </c>
      <c r="E280" s="49">
        <f t="shared" si="25"/>
        <v>0</v>
      </c>
      <c r="F280" s="49">
        <f t="shared" si="26"/>
        <v>0</v>
      </c>
      <c r="G280" s="50">
        <f t="shared" si="27"/>
        <v>0</v>
      </c>
      <c r="H280" s="49">
        <f t="shared" si="28"/>
        <v>0</v>
      </c>
      <c r="I280" s="51">
        <f t="shared" si="29"/>
        <v>0</v>
      </c>
    </row>
    <row r="281" spans="4:9">
      <c r="D281" s="48">
        <f t="shared" si="24"/>
        <v>280</v>
      </c>
      <c r="E281" s="49">
        <f t="shared" si="25"/>
        <v>0</v>
      </c>
      <c r="F281" s="49">
        <f t="shared" si="26"/>
        <v>0</v>
      </c>
      <c r="G281" s="50">
        <f t="shared" si="27"/>
        <v>0</v>
      </c>
      <c r="H281" s="49">
        <f t="shared" si="28"/>
        <v>0</v>
      </c>
      <c r="I281" s="51">
        <f t="shared" si="29"/>
        <v>0</v>
      </c>
    </row>
    <row r="282" spans="4:9">
      <c r="D282" s="48">
        <f t="shared" si="24"/>
        <v>281</v>
      </c>
      <c r="E282" s="49">
        <f t="shared" si="25"/>
        <v>0</v>
      </c>
      <c r="F282" s="49">
        <f t="shared" si="26"/>
        <v>0</v>
      </c>
      <c r="G282" s="50">
        <f t="shared" si="27"/>
        <v>0</v>
      </c>
      <c r="H282" s="49">
        <f t="shared" si="28"/>
        <v>0</v>
      </c>
      <c r="I282" s="51">
        <f t="shared" si="29"/>
        <v>0</v>
      </c>
    </row>
    <row r="283" spans="4:9">
      <c r="D283" s="48">
        <f t="shared" si="24"/>
        <v>282</v>
      </c>
      <c r="E283" s="49">
        <f t="shared" si="25"/>
        <v>0</v>
      </c>
      <c r="F283" s="49">
        <f t="shared" si="26"/>
        <v>0</v>
      </c>
      <c r="G283" s="50">
        <f t="shared" si="27"/>
        <v>0</v>
      </c>
      <c r="H283" s="49">
        <f t="shared" si="28"/>
        <v>0</v>
      </c>
      <c r="I283" s="51">
        <f t="shared" si="29"/>
        <v>0</v>
      </c>
    </row>
    <row r="284" spans="4:9">
      <c r="D284" s="48">
        <f t="shared" si="24"/>
        <v>283</v>
      </c>
      <c r="E284" s="49">
        <f t="shared" si="25"/>
        <v>0</v>
      </c>
      <c r="F284" s="49">
        <f t="shared" si="26"/>
        <v>0</v>
      </c>
      <c r="G284" s="50">
        <f t="shared" si="27"/>
        <v>0</v>
      </c>
      <c r="H284" s="49">
        <f t="shared" si="28"/>
        <v>0</v>
      </c>
      <c r="I284" s="51">
        <f t="shared" si="29"/>
        <v>0</v>
      </c>
    </row>
    <row r="285" spans="4:9">
      <c r="D285" s="48">
        <f t="shared" si="24"/>
        <v>284</v>
      </c>
      <c r="E285" s="49">
        <f t="shared" si="25"/>
        <v>0</v>
      </c>
      <c r="F285" s="49">
        <f t="shared" si="26"/>
        <v>0</v>
      </c>
      <c r="G285" s="50">
        <f t="shared" si="27"/>
        <v>0</v>
      </c>
      <c r="H285" s="49">
        <f t="shared" si="28"/>
        <v>0</v>
      </c>
      <c r="I285" s="51">
        <f t="shared" si="29"/>
        <v>0</v>
      </c>
    </row>
    <row r="286" spans="4:9">
      <c r="D286" s="48">
        <f t="shared" si="24"/>
        <v>285</v>
      </c>
      <c r="E286" s="49">
        <f t="shared" si="25"/>
        <v>0</v>
      </c>
      <c r="F286" s="49">
        <f t="shared" si="26"/>
        <v>0</v>
      </c>
      <c r="G286" s="50">
        <f t="shared" si="27"/>
        <v>0</v>
      </c>
      <c r="H286" s="49">
        <f t="shared" si="28"/>
        <v>0</v>
      </c>
      <c r="I286" s="51">
        <f t="shared" si="29"/>
        <v>0</v>
      </c>
    </row>
    <row r="287" spans="4:9">
      <c r="D287" s="48">
        <f t="shared" si="24"/>
        <v>286</v>
      </c>
      <c r="E287" s="49">
        <f t="shared" si="25"/>
        <v>0</v>
      </c>
      <c r="F287" s="49">
        <f t="shared" si="26"/>
        <v>0</v>
      </c>
      <c r="G287" s="50">
        <f t="shared" si="27"/>
        <v>0</v>
      </c>
      <c r="H287" s="49">
        <f t="shared" si="28"/>
        <v>0</v>
      </c>
      <c r="I287" s="51">
        <f t="shared" si="29"/>
        <v>0</v>
      </c>
    </row>
    <row r="288" spans="4:9">
      <c r="D288" s="48">
        <f t="shared" si="24"/>
        <v>287</v>
      </c>
      <c r="E288" s="49">
        <f t="shared" si="25"/>
        <v>0</v>
      </c>
      <c r="F288" s="49">
        <f t="shared" si="26"/>
        <v>0</v>
      </c>
      <c r="G288" s="50">
        <f t="shared" si="27"/>
        <v>0</v>
      </c>
      <c r="H288" s="49">
        <f t="shared" si="28"/>
        <v>0</v>
      </c>
      <c r="I288" s="51">
        <f t="shared" si="29"/>
        <v>0</v>
      </c>
    </row>
    <row r="289" spans="4:9">
      <c r="D289" s="48">
        <f t="shared" si="24"/>
        <v>288</v>
      </c>
      <c r="E289" s="49">
        <f t="shared" si="25"/>
        <v>0</v>
      </c>
      <c r="F289" s="49">
        <f t="shared" si="26"/>
        <v>0</v>
      </c>
      <c r="G289" s="50">
        <f t="shared" si="27"/>
        <v>0</v>
      </c>
      <c r="H289" s="49">
        <f t="shared" si="28"/>
        <v>0</v>
      </c>
      <c r="I289" s="51">
        <f t="shared" si="29"/>
        <v>0</v>
      </c>
    </row>
    <row r="290" spans="4:9">
      <c r="D290" s="48">
        <f t="shared" si="24"/>
        <v>289</v>
      </c>
      <c r="E290" s="49">
        <f t="shared" si="25"/>
        <v>0</v>
      </c>
      <c r="F290" s="49">
        <f t="shared" si="26"/>
        <v>0</v>
      </c>
      <c r="G290" s="50">
        <f t="shared" si="27"/>
        <v>0</v>
      </c>
      <c r="H290" s="49">
        <f t="shared" si="28"/>
        <v>0</v>
      </c>
      <c r="I290" s="51">
        <f t="shared" si="29"/>
        <v>0</v>
      </c>
    </row>
    <row r="291" spans="4:9">
      <c r="D291" s="48">
        <f t="shared" si="24"/>
        <v>290</v>
      </c>
      <c r="E291" s="49">
        <f t="shared" si="25"/>
        <v>0</v>
      </c>
      <c r="F291" s="49">
        <f t="shared" si="26"/>
        <v>0</v>
      </c>
      <c r="G291" s="50">
        <f t="shared" si="27"/>
        <v>0</v>
      </c>
      <c r="H291" s="49">
        <f t="shared" si="28"/>
        <v>0</v>
      </c>
      <c r="I291" s="51">
        <f t="shared" si="29"/>
        <v>0</v>
      </c>
    </row>
    <row r="292" spans="4:9">
      <c r="D292" s="48">
        <f t="shared" si="24"/>
        <v>291</v>
      </c>
      <c r="E292" s="49">
        <f t="shared" si="25"/>
        <v>0</v>
      </c>
      <c r="F292" s="49">
        <f t="shared" si="26"/>
        <v>0</v>
      </c>
      <c r="G292" s="50">
        <f t="shared" si="27"/>
        <v>0</v>
      </c>
      <c r="H292" s="49">
        <f t="shared" si="28"/>
        <v>0</v>
      </c>
      <c r="I292" s="51">
        <f t="shared" si="29"/>
        <v>0</v>
      </c>
    </row>
    <row r="293" spans="4:9">
      <c r="D293" s="48">
        <f t="shared" si="24"/>
        <v>292</v>
      </c>
      <c r="E293" s="49">
        <f t="shared" si="25"/>
        <v>0</v>
      </c>
      <c r="F293" s="49">
        <f t="shared" si="26"/>
        <v>0</v>
      </c>
      <c r="G293" s="50">
        <f t="shared" si="27"/>
        <v>0</v>
      </c>
      <c r="H293" s="49">
        <f t="shared" si="28"/>
        <v>0</v>
      </c>
      <c r="I293" s="51">
        <f t="shared" si="29"/>
        <v>0</v>
      </c>
    </row>
    <row r="294" spans="4:9">
      <c r="D294" s="48">
        <f t="shared" si="24"/>
        <v>293</v>
      </c>
      <c r="E294" s="49">
        <f t="shared" si="25"/>
        <v>0</v>
      </c>
      <c r="F294" s="49">
        <f t="shared" si="26"/>
        <v>0</v>
      </c>
      <c r="G294" s="50">
        <f t="shared" si="27"/>
        <v>0</v>
      </c>
      <c r="H294" s="49">
        <f t="shared" si="28"/>
        <v>0</v>
      </c>
      <c r="I294" s="51">
        <f t="shared" si="29"/>
        <v>0</v>
      </c>
    </row>
    <row r="295" spans="4:9">
      <c r="D295" s="48">
        <f t="shared" si="24"/>
        <v>294</v>
      </c>
      <c r="E295" s="49">
        <f t="shared" si="25"/>
        <v>0</v>
      </c>
      <c r="F295" s="49">
        <f t="shared" si="26"/>
        <v>0</v>
      </c>
      <c r="G295" s="50">
        <f t="shared" si="27"/>
        <v>0</v>
      </c>
      <c r="H295" s="49">
        <f t="shared" si="28"/>
        <v>0</v>
      </c>
      <c r="I295" s="51">
        <f t="shared" si="29"/>
        <v>0</v>
      </c>
    </row>
    <row r="296" spans="4:9">
      <c r="D296" s="48">
        <f t="shared" si="24"/>
        <v>295</v>
      </c>
      <c r="E296" s="49">
        <f t="shared" si="25"/>
        <v>0</v>
      </c>
      <c r="F296" s="49">
        <f t="shared" si="26"/>
        <v>0</v>
      </c>
      <c r="G296" s="50">
        <f t="shared" si="27"/>
        <v>0</v>
      </c>
      <c r="H296" s="49">
        <f t="shared" si="28"/>
        <v>0</v>
      </c>
      <c r="I296" s="51">
        <f t="shared" si="29"/>
        <v>0</v>
      </c>
    </row>
    <row r="297" spans="4:9">
      <c r="D297" s="48">
        <f t="shared" si="24"/>
        <v>296</v>
      </c>
      <c r="E297" s="49">
        <f t="shared" si="25"/>
        <v>0</v>
      </c>
      <c r="F297" s="49">
        <f t="shared" si="26"/>
        <v>0</v>
      </c>
      <c r="G297" s="50">
        <f t="shared" si="27"/>
        <v>0</v>
      </c>
      <c r="H297" s="49">
        <f t="shared" si="28"/>
        <v>0</v>
      </c>
      <c r="I297" s="51">
        <f t="shared" si="29"/>
        <v>0</v>
      </c>
    </row>
    <row r="298" spans="4:9">
      <c r="D298" s="48">
        <f t="shared" si="24"/>
        <v>297</v>
      </c>
      <c r="E298" s="49">
        <f t="shared" si="25"/>
        <v>0</v>
      </c>
      <c r="F298" s="49">
        <f t="shared" si="26"/>
        <v>0</v>
      </c>
      <c r="G298" s="50">
        <f t="shared" si="27"/>
        <v>0</v>
      </c>
      <c r="H298" s="49">
        <f t="shared" si="28"/>
        <v>0</v>
      </c>
      <c r="I298" s="51">
        <f t="shared" si="29"/>
        <v>0</v>
      </c>
    </row>
    <row r="299" spans="4:9">
      <c r="D299" s="48">
        <f t="shared" si="24"/>
        <v>298</v>
      </c>
      <c r="E299" s="49">
        <f t="shared" si="25"/>
        <v>0</v>
      </c>
      <c r="F299" s="49">
        <f t="shared" si="26"/>
        <v>0</v>
      </c>
      <c r="G299" s="50">
        <f t="shared" si="27"/>
        <v>0</v>
      </c>
      <c r="H299" s="49">
        <f t="shared" si="28"/>
        <v>0</v>
      </c>
      <c r="I299" s="51">
        <f t="shared" si="29"/>
        <v>0</v>
      </c>
    </row>
    <row r="300" spans="4:9">
      <c r="D300" s="48">
        <f t="shared" si="24"/>
        <v>299</v>
      </c>
      <c r="E300" s="49">
        <f t="shared" si="25"/>
        <v>0</v>
      </c>
      <c r="F300" s="49">
        <f t="shared" si="26"/>
        <v>0</v>
      </c>
      <c r="G300" s="50">
        <f t="shared" si="27"/>
        <v>0</v>
      </c>
      <c r="H300" s="49">
        <f t="shared" si="28"/>
        <v>0</v>
      </c>
      <c r="I300" s="51">
        <f t="shared" si="29"/>
        <v>0</v>
      </c>
    </row>
    <row r="301" spans="4:9">
      <c r="D301" s="48">
        <f t="shared" si="24"/>
        <v>300</v>
      </c>
      <c r="E301" s="49">
        <f t="shared" si="25"/>
        <v>0</v>
      </c>
      <c r="F301" s="49">
        <f t="shared" si="26"/>
        <v>0</v>
      </c>
      <c r="G301" s="50">
        <f t="shared" si="27"/>
        <v>0</v>
      </c>
      <c r="H301" s="49">
        <f t="shared" si="28"/>
        <v>0</v>
      </c>
      <c r="I301" s="51">
        <f t="shared" si="29"/>
        <v>0</v>
      </c>
    </row>
    <row r="302" spans="4:9">
      <c r="D302" s="48">
        <f t="shared" si="24"/>
        <v>301</v>
      </c>
      <c r="E302" s="49">
        <f t="shared" si="25"/>
        <v>0</v>
      </c>
      <c r="F302" s="49">
        <f t="shared" si="26"/>
        <v>0</v>
      </c>
      <c r="G302" s="50">
        <f t="shared" si="27"/>
        <v>0</v>
      </c>
      <c r="H302" s="49">
        <f t="shared" si="28"/>
        <v>0</v>
      </c>
      <c r="I302" s="51">
        <f t="shared" si="29"/>
        <v>0</v>
      </c>
    </row>
    <row r="303" spans="4:9">
      <c r="D303" s="48">
        <f t="shared" si="24"/>
        <v>302</v>
      </c>
      <c r="E303" s="49">
        <f t="shared" si="25"/>
        <v>0</v>
      </c>
      <c r="F303" s="49">
        <f t="shared" si="26"/>
        <v>0</v>
      </c>
      <c r="G303" s="50">
        <f t="shared" si="27"/>
        <v>0</v>
      </c>
      <c r="H303" s="49">
        <f t="shared" si="28"/>
        <v>0</v>
      </c>
      <c r="I303" s="51">
        <f t="shared" si="29"/>
        <v>0</v>
      </c>
    </row>
    <row r="304" spans="4:9">
      <c r="D304" s="48">
        <f t="shared" si="24"/>
        <v>303</v>
      </c>
      <c r="E304" s="49">
        <f t="shared" si="25"/>
        <v>0</v>
      </c>
      <c r="F304" s="49">
        <f t="shared" si="26"/>
        <v>0</v>
      </c>
      <c r="G304" s="50">
        <f t="shared" si="27"/>
        <v>0</v>
      </c>
      <c r="H304" s="49">
        <f t="shared" si="28"/>
        <v>0</v>
      </c>
      <c r="I304" s="51">
        <f t="shared" si="29"/>
        <v>0</v>
      </c>
    </row>
    <row r="305" spans="4:9">
      <c r="D305" s="48">
        <f t="shared" si="24"/>
        <v>304</v>
      </c>
      <c r="E305" s="49">
        <f t="shared" si="25"/>
        <v>0</v>
      </c>
      <c r="F305" s="49">
        <f t="shared" si="26"/>
        <v>0</v>
      </c>
      <c r="G305" s="50">
        <f t="shared" si="27"/>
        <v>0</v>
      </c>
      <c r="H305" s="49">
        <f t="shared" si="28"/>
        <v>0</v>
      </c>
      <c r="I305" s="51">
        <f t="shared" si="29"/>
        <v>0</v>
      </c>
    </row>
    <row r="306" spans="4:9">
      <c r="D306" s="48">
        <f t="shared" si="24"/>
        <v>305</v>
      </c>
      <c r="E306" s="49">
        <f t="shared" si="25"/>
        <v>0</v>
      </c>
      <c r="F306" s="49">
        <f t="shared" si="26"/>
        <v>0</v>
      </c>
      <c r="G306" s="50">
        <f t="shared" si="27"/>
        <v>0</v>
      </c>
      <c r="H306" s="49">
        <f t="shared" si="28"/>
        <v>0</v>
      </c>
      <c r="I306" s="51">
        <f t="shared" si="29"/>
        <v>0</v>
      </c>
    </row>
    <row r="307" spans="4:9">
      <c r="D307" s="48">
        <f t="shared" si="24"/>
        <v>306</v>
      </c>
      <c r="E307" s="49">
        <f t="shared" si="25"/>
        <v>0</v>
      </c>
      <c r="F307" s="49">
        <f t="shared" si="26"/>
        <v>0</v>
      </c>
      <c r="G307" s="50">
        <f t="shared" si="27"/>
        <v>0</v>
      </c>
      <c r="H307" s="49">
        <f t="shared" si="28"/>
        <v>0</v>
      </c>
      <c r="I307" s="51">
        <f t="shared" si="29"/>
        <v>0</v>
      </c>
    </row>
    <row r="308" spans="4:9">
      <c r="D308" s="48">
        <f t="shared" si="24"/>
        <v>307</v>
      </c>
      <c r="E308" s="49">
        <f t="shared" si="25"/>
        <v>0</v>
      </c>
      <c r="F308" s="49">
        <f t="shared" si="26"/>
        <v>0</v>
      </c>
      <c r="G308" s="50">
        <f t="shared" si="27"/>
        <v>0</v>
      </c>
      <c r="H308" s="49">
        <f t="shared" si="28"/>
        <v>0</v>
      </c>
      <c r="I308" s="51">
        <f t="shared" si="29"/>
        <v>0</v>
      </c>
    </row>
    <row r="309" spans="4:9">
      <c r="D309" s="48">
        <f t="shared" si="24"/>
        <v>308</v>
      </c>
      <c r="E309" s="49">
        <f t="shared" si="25"/>
        <v>0</v>
      </c>
      <c r="F309" s="49">
        <f t="shared" si="26"/>
        <v>0</v>
      </c>
      <c r="G309" s="50">
        <f t="shared" si="27"/>
        <v>0</v>
      </c>
      <c r="H309" s="49">
        <f t="shared" si="28"/>
        <v>0</v>
      </c>
      <c r="I309" s="51">
        <f t="shared" si="29"/>
        <v>0</v>
      </c>
    </row>
    <row r="310" spans="4:9">
      <c r="D310" s="48">
        <f t="shared" si="24"/>
        <v>309</v>
      </c>
      <c r="E310" s="49">
        <f t="shared" si="25"/>
        <v>0</v>
      </c>
      <c r="F310" s="49">
        <f t="shared" si="26"/>
        <v>0</v>
      </c>
      <c r="G310" s="50">
        <f t="shared" si="27"/>
        <v>0</v>
      </c>
      <c r="H310" s="49">
        <f t="shared" si="28"/>
        <v>0</v>
      </c>
      <c r="I310" s="51">
        <f t="shared" si="29"/>
        <v>0</v>
      </c>
    </row>
    <row r="311" spans="4:9">
      <c r="D311" s="48">
        <f t="shared" si="24"/>
        <v>310</v>
      </c>
      <c r="E311" s="49">
        <f t="shared" si="25"/>
        <v>0</v>
      </c>
      <c r="F311" s="49">
        <f t="shared" si="26"/>
        <v>0</v>
      </c>
      <c r="G311" s="50">
        <f t="shared" si="27"/>
        <v>0</v>
      </c>
      <c r="H311" s="49">
        <f t="shared" si="28"/>
        <v>0</v>
      </c>
      <c r="I311" s="51">
        <f t="shared" si="29"/>
        <v>0</v>
      </c>
    </row>
    <row r="312" spans="4:9">
      <c r="D312" s="48">
        <f t="shared" si="24"/>
        <v>311</v>
      </c>
      <c r="E312" s="49">
        <f t="shared" si="25"/>
        <v>0</v>
      </c>
      <c r="F312" s="49">
        <f t="shared" si="26"/>
        <v>0</v>
      </c>
      <c r="G312" s="50">
        <f t="shared" si="27"/>
        <v>0</v>
      </c>
      <c r="H312" s="49">
        <f t="shared" si="28"/>
        <v>0</v>
      </c>
      <c r="I312" s="51">
        <f t="shared" si="29"/>
        <v>0</v>
      </c>
    </row>
    <row r="313" spans="4:9">
      <c r="D313" s="48">
        <f t="shared" si="24"/>
        <v>312</v>
      </c>
      <c r="E313" s="49">
        <f t="shared" si="25"/>
        <v>0</v>
      </c>
      <c r="F313" s="49">
        <f t="shared" si="26"/>
        <v>0</v>
      </c>
      <c r="G313" s="50">
        <f t="shared" si="27"/>
        <v>0</v>
      </c>
      <c r="H313" s="49">
        <f t="shared" si="28"/>
        <v>0</v>
      </c>
      <c r="I313" s="51">
        <f t="shared" si="29"/>
        <v>0</v>
      </c>
    </row>
    <row r="314" spans="4:9">
      <c r="D314" s="48">
        <f t="shared" si="24"/>
        <v>313</v>
      </c>
      <c r="E314" s="49">
        <f t="shared" si="25"/>
        <v>0</v>
      </c>
      <c r="F314" s="49">
        <f t="shared" si="26"/>
        <v>0</v>
      </c>
      <c r="G314" s="50">
        <f t="shared" si="27"/>
        <v>0</v>
      </c>
      <c r="H314" s="49">
        <f t="shared" si="28"/>
        <v>0</v>
      </c>
      <c r="I314" s="51">
        <f t="shared" si="29"/>
        <v>0</v>
      </c>
    </row>
    <row r="315" spans="4:9">
      <c r="D315" s="48">
        <f t="shared" si="24"/>
        <v>314</v>
      </c>
      <c r="E315" s="49">
        <f t="shared" si="25"/>
        <v>0</v>
      </c>
      <c r="F315" s="49">
        <f t="shared" si="26"/>
        <v>0</v>
      </c>
      <c r="G315" s="50">
        <f t="shared" si="27"/>
        <v>0</v>
      </c>
      <c r="H315" s="49">
        <f t="shared" si="28"/>
        <v>0</v>
      </c>
      <c r="I315" s="51">
        <f t="shared" si="29"/>
        <v>0</v>
      </c>
    </row>
    <row r="316" spans="4:9">
      <c r="D316" s="48">
        <f t="shared" si="24"/>
        <v>315</v>
      </c>
      <c r="E316" s="49">
        <f t="shared" si="25"/>
        <v>0</v>
      </c>
      <c r="F316" s="49">
        <f t="shared" si="26"/>
        <v>0</v>
      </c>
      <c r="G316" s="50">
        <f t="shared" si="27"/>
        <v>0</v>
      </c>
      <c r="H316" s="49">
        <f t="shared" si="28"/>
        <v>0</v>
      </c>
      <c r="I316" s="51">
        <f t="shared" si="29"/>
        <v>0</v>
      </c>
    </row>
    <row r="317" spans="4:9">
      <c r="D317" s="48">
        <f t="shared" si="24"/>
        <v>316</v>
      </c>
      <c r="E317" s="49">
        <f t="shared" si="25"/>
        <v>0</v>
      </c>
      <c r="F317" s="49">
        <f t="shared" si="26"/>
        <v>0</v>
      </c>
      <c r="G317" s="50">
        <f t="shared" si="27"/>
        <v>0</v>
      </c>
      <c r="H317" s="49">
        <f t="shared" si="28"/>
        <v>0</v>
      </c>
      <c r="I317" s="51">
        <f t="shared" si="29"/>
        <v>0</v>
      </c>
    </row>
    <row r="318" spans="4:9">
      <c r="D318" s="48">
        <f t="shared" si="24"/>
        <v>317</v>
      </c>
      <c r="E318" s="49">
        <f t="shared" si="25"/>
        <v>0</v>
      </c>
      <c r="F318" s="49">
        <f t="shared" si="26"/>
        <v>0</v>
      </c>
      <c r="G318" s="50">
        <f t="shared" si="27"/>
        <v>0</v>
      </c>
      <c r="H318" s="49">
        <f t="shared" si="28"/>
        <v>0</v>
      </c>
      <c r="I318" s="51">
        <f t="shared" si="29"/>
        <v>0</v>
      </c>
    </row>
    <row r="319" spans="4:9">
      <c r="D319" s="48">
        <f t="shared" si="24"/>
        <v>318</v>
      </c>
      <c r="E319" s="49">
        <f t="shared" si="25"/>
        <v>0</v>
      </c>
      <c r="F319" s="49">
        <f t="shared" si="26"/>
        <v>0</v>
      </c>
      <c r="G319" s="50">
        <f t="shared" si="27"/>
        <v>0</v>
      </c>
      <c r="H319" s="49">
        <f t="shared" si="28"/>
        <v>0</v>
      </c>
      <c r="I319" s="51">
        <f t="shared" si="29"/>
        <v>0</v>
      </c>
    </row>
    <row r="320" spans="4:9">
      <c r="D320" s="48">
        <f t="shared" si="24"/>
        <v>319</v>
      </c>
      <c r="E320" s="49">
        <f t="shared" si="25"/>
        <v>0</v>
      </c>
      <c r="F320" s="49">
        <f t="shared" si="26"/>
        <v>0</v>
      </c>
      <c r="G320" s="50">
        <f t="shared" si="27"/>
        <v>0</v>
      </c>
      <c r="H320" s="49">
        <f t="shared" si="28"/>
        <v>0</v>
      </c>
      <c r="I320" s="51">
        <f t="shared" si="29"/>
        <v>0</v>
      </c>
    </row>
    <row r="321" spans="4:9">
      <c r="D321" s="48">
        <f t="shared" si="24"/>
        <v>320</v>
      </c>
      <c r="E321" s="49">
        <f t="shared" si="25"/>
        <v>0</v>
      </c>
      <c r="F321" s="49">
        <f t="shared" si="26"/>
        <v>0</v>
      </c>
      <c r="G321" s="50">
        <f t="shared" si="27"/>
        <v>0</v>
      </c>
      <c r="H321" s="49">
        <f t="shared" si="28"/>
        <v>0</v>
      </c>
      <c r="I321" s="51">
        <f t="shared" si="29"/>
        <v>0</v>
      </c>
    </row>
    <row r="322" spans="4:9">
      <c r="D322" s="48">
        <f t="shared" si="24"/>
        <v>321</v>
      </c>
      <c r="E322" s="49">
        <f t="shared" si="25"/>
        <v>0</v>
      </c>
      <c r="F322" s="49">
        <f t="shared" si="26"/>
        <v>0</v>
      </c>
      <c r="G322" s="50">
        <f t="shared" si="27"/>
        <v>0</v>
      </c>
      <c r="H322" s="49">
        <f t="shared" si="28"/>
        <v>0</v>
      </c>
      <c r="I322" s="51">
        <f t="shared" si="29"/>
        <v>0</v>
      </c>
    </row>
    <row r="323" spans="4:9">
      <c r="D323" s="48">
        <f t="shared" si="24"/>
        <v>322</v>
      </c>
      <c r="E323" s="49">
        <f t="shared" si="25"/>
        <v>0</v>
      </c>
      <c r="F323" s="49">
        <f t="shared" si="26"/>
        <v>0</v>
      </c>
      <c r="G323" s="50">
        <f t="shared" si="27"/>
        <v>0</v>
      </c>
      <c r="H323" s="49">
        <f t="shared" si="28"/>
        <v>0</v>
      </c>
      <c r="I323" s="51">
        <f t="shared" si="29"/>
        <v>0</v>
      </c>
    </row>
    <row r="324" spans="4:9">
      <c r="D324" s="48">
        <f t="shared" ref="D324:D361" si="30">D323+1</f>
        <v>323</v>
      </c>
      <c r="E324" s="49">
        <f t="shared" ref="E324:E361" si="31">IF(D324/12&gt;$B$6,0,I323)</f>
        <v>0</v>
      </c>
      <c r="F324" s="49">
        <f t="shared" ref="F324:F361" si="32">SUM(G324:H324)</f>
        <v>0</v>
      </c>
      <c r="G324" s="50">
        <f t="shared" ref="G324:G361" si="33">IF(AND(D324&gt;$B$4,D324/12&lt;=$B$6),-PPMT($B$5/12,D324-$B$4,$B$3*12,$B$2,0,0),0)</f>
        <v>0</v>
      </c>
      <c r="H324" s="49">
        <f t="shared" ref="H324:H361" si="34">E324*$B$5/12</f>
        <v>0</v>
      </c>
      <c r="I324" s="51">
        <f t="shared" ref="I324:I361" si="35">E324-G324</f>
        <v>0</v>
      </c>
    </row>
    <row r="325" spans="4:9">
      <c r="D325" s="48">
        <f t="shared" si="30"/>
        <v>324</v>
      </c>
      <c r="E325" s="49">
        <f t="shared" si="31"/>
        <v>0</v>
      </c>
      <c r="F325" s="49">
        <f t="shared" si="32"/>
        <v>0</v>
      </c>
      <c r="G325" s="50">
        <f t="shared" si="33"/>
        <v>0</v>
      </c>
      <c r="H325" s="49">
        <f t="shared" si="34"/>
        <v>0</v>
      </c>
      <c r="I325" s="51">
        <f t="shared" si="35"/>
        <v>0</v>
      </c>
    </row>
    <row r="326" spans="4:9">
      <c r="D326" s="48">
        <f t="shared" si="30"/>
        <v>325</v>
      </c>
      <c r="E326" s="49">
        <f t="shared" si="31"/>
        <v>0</v>
      </c>
      <c r="F326" s="49">
        <f t="shared" si="32"/>
        <v>0</v>
      </c>
      <c r="G326" s="50">
        <f t="shared" si="33"/>
        <v>0</v>
      </c>
      <c r="H326" s="49">
        <f t="shared" si="34"/>
        <v>0</v>
      </c>
      <c r="I326" s="51">
        <f t="shared" si="35"/>
        <v>0</v>
      </c>
    </row>
    <row r="327" spans="4:9">
      <c r="D327" s="48">
        <f t="shared" si="30"/>
        <v>326</v>
      </c>
      <c r="E327" s="49">
        <f t="shared" si="31"/>
        <v>0</v>
      </c>
      <c r="F327" s="49">
        <f t="shared" si="32"/>
        <v>0</v>
      </c>
      <c r="G327" s="50">
        <f t="shared" si="33"/>
        <v>0</v>
      </c>
      <c r="H327" s="49">
        <f t="shared" si="34"/>
        <v>0</v>
      </c>
      <c r="I327" s="51">
        <f t="shared" si="35"/>
        <v>0</v>
      </c>
    </row>
    <row r="328" spans="4:9">
      <c r="D328" s="48">
        <f t="shared" si="30"/>
        <v>327</v>
      </c>
      <c r="E328" s="49">
        <f t="shared" si="31"/>
        <v>0</v>
      </c>
      <c r="F328" s="49">
        <f t="shared" si="32"/>
        <v>0</v>
      </c>
      <c r="G328" s="50">
        <f t="shared" si="33"/>
        <v>0</v>
      </c>
      <c r="H328" s="49">
        <f t="shared" si="34"/>
        <v>0</v>
      </c>
      <c r="I328" s="51">
        <f t="shared" si="35"/>
        <v>0</v>
      </c>
    </row>
    <row r="329" spans="4:9">
      <c r="D329" s="48">
        <f t="shared" si="30"/>
        <v>328</v>
      </c>
      <c r="E329" s="49">
        <f t="shared" si="31"/>
        <v>0</v>
      </c>
      <c r="F329" s="49">
        <f t="shared" si="32"/>
        <v>0</v>
      </c>
      <c r="G329" s="50">
        <f t="shared" si="33"/>
        <v>0</v>
      </c>
      <c r="H329" s="49">
        <f t="shared" si="34"/>
        <v>0</v>
      </c>
      <c r="I329" s="51">
        <f t="shared" si="35"/>
        <v>0</v>
      </c>
    </row>
    <row r="330" spans="4:9">
      <c r="D330" s="48">
        <f t="shared" si="30"/>
        <v>329</v>
      </c>
      <c r="E330" s="49">
        <f t="shared" si="31"/>
        <v>0</v>
      </c>
      <c r="F330" s="49">
        <f t="shared" si="32"/>
        <v>0</v>
      </c>
      <c r="G330" s="50">
        <f t="shared" si="33"/>
        <v>0</v>
      </c>
      <c r="H330" s="49">
        <f t="shared" si="34"/>
        <v>0</v>
      </c>
      <c r="I330" s="51">
        <f t="shared" si="35"/>
        <v>0</v>
      </c>
    </row>
    <row r="331" spans="4:9">
      <c r="D331" s="48">
        <f t="shared" si="30"/>
        <v>330</v>
      </c>
      <c r="E331" s="49">
        <f t="shared" si="31"/>
        <v>0</v>
      </c>
      <c r="F331" s="49">
        <f t="shared" si="32"/>
        <v>0</v>
      </c>
      <c r="G331" s="50">
        <f t="shared" si="33"/>
        <v>0</v>
      </c>
      <c r="H331" s="49">
        <f t="shared" si="34"/>
        <v>0</v>
      </c>
      <c r="I331" s="51">
        <f t="shared" si="35"/>
        <v>0</v>
      </c>
    </row>
    <row r="332" spans="4:9">
      <c r="D332" s="48">
        <f t="shared" si="30"/>
        <v>331</v>
      </c>
      <c r="E332" s="49">
        <f t="shared" si="31"/>
        <v>0</v>
      </c>
      <c r="F332" s="49">
        <f t="shared" si="32"/>
        <v>0</v>
      </c>
      <c r="G332" s="50">
        <f t="shared" si="33"/>
        <v>0</v>
      </c>
      <c r="H332" s="49">
        <f t="shared" si="34"/>
        <v>0</v>
      </c>
      <c r="I332" s="51">
        <f t="shared" si="35"/>
        <v>0</v>
      </c>
    </row>
    <row r="333" spans="4:9">
      <c r="D333" s="48">
        <f t="shared" si="30"/>
        <v>332</v>
      </c>
      <c r="E333" s="49">
        <f t="shared" si="31"/>
        <v>0</v>
      </c>
      <c r="F333" s="49">
        <f t="shared" si="32"/>
        <v>0</v>
      </c>
      <c r="G333" s="50">
        <f t="shared" si="33"/>
        <v>0</v>
      </c>
      <c r="H333" s="49">
        <f t="shared" si="34"/>
        <v>0</v>
      </c>
      <c r="I333" s="51">
        <f t="shared" si="35"/>
        <v>0</v>
      </c>
    </row>
    <row r="334" spans="4:9">
      <c r="D334" s="48">
        <f t="shared" si="30"/>
        <v>333</v>
      </c>
      <c r="E334" s="49">
        <f t="shared" si="31"/>
        <v>0</v>
      </c>
      <c r="F334" s="49">
        <f t="shared" si="32"/>
        <v>0</v>
      </c>
      <c r="G334" s="50">
        <f t="shared" si="33"/>
        <v>0</v>
      </c>
      <c r="H334" s="49">
        <f t="shared" si="34"/>
        <v>0</v>
      </c>
      <c r="I334" s="51">
        <f t="shared" si="35"/>
        <v>0</v>
      </c>
    </row>
    <row r="335" spans="4:9">
      <c r="D335" s="48">
        <f t="shared" si="30"/>
        <v>334</v>
      </c>
      <c r="E335" s="49">
        <f t="shared" si="31"/>
        <v>0</v>
      </c>
      <c r="F335" s="49">
        <f t="shared" si="32"/>
        <v>0</v>
      </c>
      <c r="G335" s="50">
        <f t="shared" si="33"/>
        <v>0</v>
      </c>
      <c r="H335" s="49">
        <f t="shared" si="34"/>
        <v>0</v>
      </c>
      <c r="I335" s="51">
        <f t="shared" si="35"/>
        <v>0</v>
      </c>
    </row>
    <row r="336" spans="4:9">
      <c r="D336" s="48">
        <f t="shared" si="30"/>
        <v>335</v>
      </c>
      <c r="E336" s="49">
        <f t="shared" si="31"/>
        <v>0</v>
      </c>
      <c r="F336" s="49">
        <f t="shared" si="32"/>
        <v>0</v>
      </c>
      <c r="G336" s="50">
        <f t="shared" si="33"/>
        <v>0</v>
      </c>
      <c r="H336" s="49">
        <f t="shared" si="34"/>
        <v>0</v>
      </c>
      <c r="I336" s="51">
        <f t="shared" si="35"/>
        <v>0</v>
      </c>
    </row>
    <row r="337" spans="4:9">
      <c r="D337" s="48">
        <f t="shared" si="30"/>
        <v>336</v>
      </c>
      <c r="E337" s="49">
        <f t="shared" si="31"/>
        <v>0</v>
      </c>
      <c r="F337" s="49">
        <f t="shared" si="32"/>
        <v>0</v>
      </c>
      <c r="G337" s="50">
        <f t="shared" si="33"/>
        <v>0</v>
      </c>
      <c r="H337" s="49">
        <f t="shared" si="34"/>
        <v>0</v>
      </c>
      <c r="I337" s="51">
        <f t="shared" si="35"/>
        <v>0</v>
      </c>
    </row>
    <row r="338" spans="4:9">
      <c r="D338" s="48">
        <f t="shared" si="30"/>
        <v>337</v>
      </c>
      <c r="E338" s="49">
        <f t="shared" si="31"/>
        <v>0</v>
      </c>
      <c r="F338" s="49">
        <f t="shared" si="32"/>
        <v>0</v>
      </c>
      <c r="G338" s="50">
        <f t="shared" si="33"/>
        <v>0</v>
      </c>
      <c r="H338" s="49">
        <f t="shared" si="34"/>
        <v>0</v>
      </c>
      <c r="I338" s="51">
        <f t="shared" si="35"/>
        <v>0</v>
      </c>
    </row>
    <row r="339" spans="4:9">
      <c r="D339" s="48">
        <f t="shared" si="30"/>
        <v>338</v>
      </c>
      <c r="E339" s="49">
        <f t="shared" si="31"/>
        <v>0</v>
      </c>
      <c r="F339" s="49">
        <f t="shared" si="32"/>
        <v>0</v>
      </c>
      <c r="G339" s="50">
        <f t="shared" si="33"/>
        <v>0</v>
      </c>
      <c r="H339" s="49">
        <f t="shared" si="34"/>
        <v>0</v>
      </c>
      <c r="I339" s="51">
        <f t="shared" si="35"/>
        <v>0</v>
      </c>
    </row>
    <row r="340" spans="4:9">
      <c r="D340" s="48">
        <f t="shared" si="30"/>
        <v>339</v>
      </c>
      <c r="E340" s="49">
        <f t="shared" si="31"/>
        <v>0</v>
      </c>
      <c r="F340" s="49">
        <f t="shared" si="32"/>
        <v>0</v>
      </c>
      <c r="G340" s="50">
        <f t="shared" si="33"/>
        <v>0</v>
      </c>
      <c r="H340" s="49">
        <f t="shared" si="34"/>
        <v>0</v>
      </c>
      <c r="I340" s="51">
        <f t="shared" si="35"/>
        <v>0</v>
      </c>
    </row>
    <row r="341" spans="4:9">
      <c r="D341" s="48">
        <f t="shared" si="30"/>
        <v>340</v>
      </c>
      <c r="E341" s="49">
        <f t="shared" si="31"/>
        <v>0</v>
      </c>
      <c r="F341" s="49">
        <f t="shared" si="32"/>
        <v>0</v>
      </c>
      <c r="G341" s="50">
        <f t="shared" si="33"/>
        <v>0</v>
      </c>
      <c r="H341" s="49">
        <f t="shared" si="34"/>
        <v>0</v>
      </c>
      <c r="I341" s="51">
        <f t="shared" si="35"/>
        <v>0</v>
      </c>
    </row>
    <row r="342" spans="4:9">
      <c r="D342" s="48">
        <f t="shared" si="30"/>
        <v>341</v>
      </c>
      <c r="E342" s="49">
        <f t="shared" si="31"/>
        <v>0</v>
      </c>
      <c r="F342" s="49">
        <f t="shared" si="32"/>
        <v>0</v>
      </c>
      <c r="G342" s="50">
        <f t="shared" si="33"/>
        <v>0</v>
      </c>
      <c r="H342" s="49">
        <f t="shared" si="34"/>
        <v>0</v>
      </c>
      <c r="I342" s="51">
        <f t="shared" si="35"/>
        <v>0</v>
      </c>
    </row>
    <row r="343" spans="4:9">
      <c r="D343" s="48">
        <f t="shared" si="30"/>
        <v>342</v>
      </c>
      <c r="E343" s="49">
        <f t="shared" si="31"/>
        <v>0</v>
      </c>
      <c r="F343" s="49">
        <f t="shared" si="32"/>
        <v>0</v>
      </c>
      <c r="G343" s="50">
        <f t="shared" si="33"/>
        <v>0</v>
      </c>
      <c r="H343" s="49">
        <f t="shared" si="34"/>
        <v>0</v>
      </c>
      <c r="I343" s="51">
        <f t="shared" si="35"/>
        <v>0</v>
      </c>
    </row>
    <row r="344" spans="4:9">
      <c r="D344" s="48">
        <f t="shared" si="30"/>
        <v>343</v>
      </c>
      <c r="E344" s="49">
        <f t="shared" si="31"/>
        <v>0</v>
      </c>
      <c r="F344" s="49">
        <f t="shared" si="32"/>
        <v>0</v>
      </c>
      <c r="G344" s="50">
        <f t="shared" si="33"/>
        <v>0</v>
      </c>
      <c r="H344" s="49">
        <f t="shared" si="34"/>
        <v>0</v>
      </c>
      <c r="I344" s="51">
        <f t="shared" si="35"/>
        <v>0</v>
      </c>
    </row>
    <row r="345" spans="4:9">
      <c r="D345" s="48">
        <f t="shared" si="30"/>
        <v>344</v>
      </c>
      <c r="E345" s="49">
        <f t="shared" si="31"/>
        <v>0</v>
      </c>
      <c r="F345" s="49">
        <f t="shared" si="32"/>
        <v>0</v>
      </c>
      <c r="G345" s="50">
        <f t="shared" si="33"/>
        <v>0</v>
      </c>
      <c r="H345" s="49">
        <f t="shared" si="34"/>
        <v>0</v>
      </c>
      <c r="I345" s="51">
        <f t="shared" si="35"/>
        <v>0</v>
      </c>
    </row>
    <row r="346" spans="4:9">
      <c r="D346" s="48">
        <f t="shared" si="30"/>
        <v>345</v>
      </c>
      <c r="E346" s="49">
        <f t="shared" si="31"/>
        <v>0</v>
      </c>
      <c r="F346" s="49">
        <f t="shared" si="32"/>
        <v>0</v>
      </c>
      <c r="G346" s="50">
        <f t="shared" si="33"/>
        <v>0</v>
      </c>
      <c r="H346" s="49">
        <f t="shared" si="34"/>
        <v>0</v>
      </c>
      <c r="I346" s="51">
        <f t="shared" si="35"/>
        <v>0</v>
      </c>
    </row>
    <row r="347" spans="4:9">
      <c r="D347" s="48">
        <f t="shared" si="30"/>
        <v>346</v>
      </c>
      <c r="E347" s="49">
        <f t="shared" si="31"/>
        <v>0</v>
      </c>
      <c r="F347" s="49">
        <f t="shared" si="32"/>
        <v>0</v>
      </c>
      <c r="G347" s="50">
        <f t="shared" si="33"/>
        <v>0</v>
      </c>
      <c r="H347" s="49">
        <f t="shared" si="34"/>
        <v>0</v>
      </c>
      <c r="I347" s="51">
        <f t="shared" si="35"/>
        <v>0</v>
      </c>
    </row>
    <row r="348" spans="4:9">
      <c r="D348" s="48">
        <f t="shared" si="30"/>
        <v>347</v>
      </c>
      <c r="E348" s="49">
        <f t="shared" si="31"/>
        <v>0</v>
      </c>
      <c r="F348" s="49">
        <f t="shared" si="32"/>
        <v>0</v>
      </c>
      <c r="G348" s="50">
        <f t="shared" si="33"/>
        <v>0</v>
      </c>
      <c r="H348" s="49">
        <f t="shared" si="34"/>
        <v>0</v>
      </c>
      <c r="I348" s="51">
        <f t="shared" si="35"/>
        <v>0</v>
      </c>
    </row>
    <row r="349" spans="4:9">
      <c r="D349" s="48">
        <f t="shared" si="30"/>
        <v>348</v>
      </c>
      <c r="E349" s="49">
        <f t="shared" si="31"/>
        <v>0</v>
      </c>
      <c r="F349" s="49">
        <f t="shared" si="32"/>
        <v>0</v>
      </c>
      <c r="G349" s="50">
        <f t="shared" si="33"/>
        <v>0</v>
      </c>
      <c r="H349" s="49">
        <f t="shared" si="34"/>
        <v>0</v>
      </c>
      <c r="I349" s="51">
        <f t="shared" si="35"/>
        <v>0</v>
      </c>
    </row>
    <row r="350" spans="4:9">
      <c r="D350" s="48">
        <f t="shared" si="30"/>
        <v>349</v>
      </c>
      <c r="E350" s="49">
        <f t="shared" si="31"/>
        <v>0</v>
      </c>
      <c r="F350" s="49">
        <f t="shared" si="32"/>
        <v>0</v>
      </c>
      <c r="G350" s="50">
        <f t="shared" si="33"/>
        <v>0</v>
      </c>
      <c r="H350" s="49">
        <f t="shared" si="34"/>
        <v>0</v>
      </c>
      <c r="I350" s="51">
        <f t="shared" si="35"/>
        <v>0</v>
      </c>
    </row>
    <row r="351" spans="4:9">
      <c r="D351" s="48">
        <f t="shared" si="30"/>
        <v>350</v>
      </c>
      <c r="E351" s="49">
        <f t="shared" si="31"/>
        <v>0</v>
      </c>
      <c r="F351" s="49">
        <f t="shared" si="32"/>
        <v>0</v>
      </c>
      <c r="G351" s="50">
        <f t="shared" si="33"/>
        <v>0</v>
      </c>
      <c r="H351" s="49">
        <f t="shared" si="34"/>
        <v>0</v>
      </c>
      <c r="I351" s="51">
        <f t="shared" si="35"/>
        <v>0</v>
      </c>
    </row>
    <row r="352" spans="4:9">
      <c r="D352" s="48">
        <f t="shared" si="30"/>
        <v>351</v>
      </c>
      <c r="E352" s="49">
        <f t="shared" si="31"/>
        <v>0</v>
      </c>
      <c r="F352" s="49">
        <f t="shared" si="32"/>
        <v>0</v>
      </c>
      <c r="G352" s="50">
        <f t="shared" si="33"/>
        <v>0</v>
      </c>
      <c r="H352" s="49">
        <f t="shared" si="34"/>
        <v>0</v>
      </c>
      <c r="I352" s="51">
        <f t="shared" si="35"/>
        <v>0</v>
      </c>
    </row>
    <row r="353" spans="4:9">
      <c r="D353" s="48">
        <f t="shared" si="30"/>
        <v>352</v>
      </c>
      <c r="E353" s="49">
        <f t="shared" si="31"/>
        <v>0</v>
      </c>
      <c r="F353" s="49">
        <f t="shared" si="32"/>
        <v>0</v>
      </c>
      <c r="G353" s="50">
        <f t="shared" si="33"/>
        <v>0</v>
      </c>
      <c r="H353" s="49">
        <f t="shared" si="34"/>
        <v>0</v>
      </c>
      <c r="I353" s="51">
        <f t="shared" si="35"/>
        <v>0</v>
      </c>
    </row>
    <row r="354" spans="4:9">
      <c r="D354" s="48">
        <f t="shared" si="30"/>
        <v>353</v>
      </c>
      <c r="E354" s="49">
        <f t="shared" si="31"/>
        <v>0</v>
      </c>
      <c r="F354" s="49">
        <f t="shared" si="32"/>
        <v>0</v>
      </c>
      <c r="G354" s="50">
        <f t="shared" si="33"/>
        <v>0</v>
      </c>
      <c r="H354" s="49">
        <f t="shared" si="34"/>
        <v>0</v>
      </c>
      <c r="I354" s="51">
        <f t="shared" si="35"/>
        <v>0</v>
      </c>
    </row>
    <row r="355" spans="4:9">
      <c r="D355" s="48">
        <f t="shared" si="30"/>
        <v>354</v>
      </c>
      <c r="E355" s="49">
        <f t="shared" si="31"/>
        <v>0</v>
      </c>
      <c r="F355" s="49">
        <f t="shared" si="32"/>
        <v>0</v>
      </c>
      <c r="G355" s="50">
        <f t="shared" si="33"/>
        <v>0</v>
      </c>
      <c r="H355" s="49">
        <f t="shared" si="34"/>
        <v>0</v>
      </c>
      <c r="I355" s="51">
        <f t="shared" si="35"/>
        <v>0</v>
      </c>
    </row>
    <row r="356" spans="4:9">
      <c r="D356" s="48">
        <f t="shared" si="30"/>
        <v>355</v>
      </c>
      <c r="E356" s="49">
        <f t="shared" si="31"/>
        <v>0</v>
      </c>
      <c r="F356" s="49">
        <f t="shared" si="32"/>
        <v>0</v>
      </c>
      <c r="G356" s="50">
        <f t="shared" si="33"/>
        <v>0</v>
      </c>
      <c r="H356" s="49">
        <f t="shared" si="34"/>
        <v>0</v>
      </c>
      <c r="I356" s="51">
        <f t="shared" si="35"/>
        <v>0</v>
      </c>
    </row>
    <row r="357" spans="4:9">
      <c r="D357" s="48">
        <f t="shared" si="30"/>
        <v>356</v>
      </c>
      <c r="E357" s="49">
        <f t="shared" si="31"/>
        <v>0</v>
      </c>
      <c r="F357" s="49">
        <f t="shared" si="32"/>
        <v>0</v>
      </c>
      <c r="G357" s="50">
        <f t="shared" si="33"/>
        <v>0</v>
      </c>
      <c r="H357" s="49">
        <f t="shared" si="34"/>
        <v>0</v>
      </c>
      <c r="I357" s="51">
        <f t="shared" si="35"/>
        <v>0</v>
      </c>
    </row>
    <row r="358" spans="4:9">
      <c r="D358" s="48">
        <f t="shared" si="30"/>
        <v>357</v>
      </c>
      <c r="E358" s="49">
        <f t="shared" si="31"/>
        <v>0</v>
      </c>
      <c r="F358" s="49">
        <f t="shared" si="32"/>
        <v>0</v>
      </c>
      <c r="G358" s="50">
        <f t="shared" si="33"/>
        <v>0</v>
      </c>
      <c r="H358" s="49">
        <f t="shared" si="34"/>
        <v>0</v>
      </c>
      <c r="I358" s="51">
        <f t="shared" si="35"/>
        <v>0</v>
      </c>
    </row>
    <row r="359" spans="4:9">
      <c r="D359" s="48">
        <f t="shared" si="30"/>
        <v>358</v>
      </c>
      <c r="E359" s="49">
        <f t="shared" si="31"/>
        <v>0</v>
      </c>
      <c r="F359" s="49">
        <f t="shared" si="32"/>
        <v>0</v>
      </c>
      <c r="G359" s="50">
        <f t="shared" si="33"/>
        <v>0</v>
      </c>
      <c r="H359" s="49">
        <f t="shared" si="34"/>
        <v>0</v>
      </c>
      <c r="I359" s="51">
        <f t="shared" si="35"/>
        <v>0</v>
      </c>
    </row>
    <row r="360" spans="4:9">
      <c r="D360" s="48">
        <f t="shared" si="30"/>
        <v>359</v>
      </c>
      <c r="E360" s="49">
        <f t="shared" si="31"/>
        <v>0</v>
      </c>
      <c r="F360" s="49">
        <f t="shared" si="32"/>
        <v>0</v>
      </c>
      <c r="G360" s="50">
        <f t="shared" si="33"/>
        <v>0</v>
      </c>
      <c r="H360" s="49">
        <f t="shared" si="34"/>
        <v>0</v>
      </c>
      <c r="I360" s="51">
        <f t="shared" si="35"/>
        <v>0</v>
      </c>
    </row>
    <row r="361" spans="4:9">
      <c r="D361" s="54">
        <f t="shared" si="30"/>
        <v>360</v>
      </c>
      <c r="E361" s="55">
        <f t="shared" si="31"/>
        <v>0</v>
      </c>
      <c r="F361" s="55">
        <f t="shared" si="32"/>
        <v>0</v>
      </c>
      <c r="G361" s="56">
        <f t="shared" si="33"/>
        <v>0</v>
      </c>
      <c r="H361" s="55">
        <f t="shared" si="34"/>
        <v>0</v>
      </c>
      <c r="I361" s="57">
        <f t="shared" si="35"/>
        <v>0</v>
      </c>
    </row>
    <row r="363" spans="4:9">
      <c r="D363" s="58"/>
    </row>
    <row r="364" spans="4:9">
      <c r="D364" s="58"/>
    </row>
    <row r="365" spans="4:9">
      <c r="D365" s="58"/>
    </row>
    <row r="366" spans="4:9">
      <c r="D366" s="58"/>
    </row>
    <row r="367" spans="4:9">
      <c r="D367" s="58"/>
    </row>
    <row r="368" spans="4:9">
      <c r="D368" s="58"/>
    </row>
    <row r="369" spans="4:4">
      <c r="D369" s="58"/>
    </row>
    <row r="370" spans="4:4">
      <c r="D370" s="58"/>
    </row>
    <row r="371" spans="4:4">
      <c r="D371" s="58"/>
    </row>
    <row r="372" spans="4:4">
      <c r="D372" s="58"/>
    </row>
    <row r="373" spans="4:4">
      <c r="D373" s="58"/>
    </row>
    <row r="374" spans="4:4">
      <c r="D374" s="58"/>
    </row>
    <row r="375" spans="4:4">
      <c r="D375" s="58"/>
    </row>
    <row r="376" spans="4:4">
      <c r="D376" s="58"/>
    </row>
    <row r="377" spans="4:4">
      <c r="D377" s="58"/>
    </row>
    <row r="378" spans="4:4">
      <c r="D378" s="58"/>
    </row>
    <row r="379" spans="4:4">
      <c r="D379" s="58"/>
    </row>
    <row r="380" spans="4:4">
      <c r="D380" s="58"/>
    </row>
    <row r="381" spans="4:4">
      <c r="D381" s="58"/>
    </row>
    <row r="382" spans="4:4">
      <c r="D382" s="58"/>
    </row>
    <row r="383" spans="4:4">
      <c r="D383" s="58"/>
    </row>
    <row r="384" spans="4:4">
      <c r="D384" s="58"/>
    </row>
    <row r="385" spans="4:4">
      <c r="D385" s="58"/>
    </row>
    <row r="386" spans="4:4">
      <c r="D386" s="58"/>
    </row>
    <row r="387" spans="4:4">
      <c r="D387" s="58"/>
    </row>
    <row r="388" spans="4:4">
      <c r="D388" s="58"/>
    </row>
    <row r="389" spans="4:4">
      <c r="D389" s="58"/>
    </row>
    <row r="390" spans="4:4">
      <c r="D390" s="58"/>
    </row>
    <row r="391" spans="4:4">
      <c r="D391" s="58"/>
    </row>
    <row r="392" spans="4:4">
      <c r="D392" s="58"/>
    </row>
    <row r="393" spans="4:4">
      <c r="D393" s="58"/>
    </row>
    <row r="394" spans="4:4">
      <c r="D394" s="58"/>
    </row>
    <row r="395" spans="4:4">
      <c r="D395" s="58"/>
    </row>
    <row r="396" spans="4:4">
      <c r="D396" s="58"/>
    </row>
    <row r="397" spans="4:4">
      <c r="D397" s="58"/>
    </row>
    <row r="398" spans="4:4">
      <c r="D398" s="58"/>
    </row>
    <row r="399" spans="4:4">
      <c r="D399" s="58"/>
    </row>
    <row r="400" spans="4:4">
      <c r="D400" s="58"/>
    </row>
    <row r="401" spans="4:4">
      <c r="D401" s="58"/>
    </row>
    <row r="402" spans="4:4">
      <c r="D402" s="58"/>
    </row>
    <row r="403" spans="4:4">
      <c r="D403" s="58"/>
    </row>
    <row r="404" spans="4:4">
      <c r="D404" s="58"/>
    </row>
    <row r="405" spans="4:4">
      <c r="D405" s="58"/>
    </row>
    <row r="406" spans="4:4">
      <c r="D406" s="58"/>
    </row>
    <row r="407" spans="4:4">
      <c r="D407" s="58"/>
    </row>
    <row r="408" spans="4:4">
      <c r="D408" s="58"/>
    </row>
    <row r="409" spans="4:4">
      <c r="D409" s="58"/>
    </row>
    <row r="410" spans="4:4">
      <c r="D410" s="58"/>
    </row>
    <row r="411" spans="4:4">
      <c r="D411" s="58"/>
    </row>
    <row r="412" spans="4:4">
      <c r="D412" s="58"/>
    </row>
    <row r="413" spans="4:4">
      <c r="D413" s="58"/>
    </row>
    <row r="414" spans="4:4">
      <c r="D414" s="58"/>
    </row>
    <row r="415" spans="4:4">
      <c r="D415" s="58"/>
    </row>
    <row r="416" spans="4:4">
      <c r="D416" s="58"/>
    </row>
    <row r="417" spans="4:4">
      <c r="D417" s="58"/>
    </row>
    <row r="418" spans="4:4">
      <c r="D418" s="58"/>
    </row>
    <row r="419" spans="4:4">
      <c r="D419" s="58"/>
    </row>
    <row r="420" spans="4:4">
      <c r="D420" s="58"/>
    </row>
    <row r="421" spans="4:4">
      <c r="D421" s="58"/>
    </row>
    <row r="422" spans="4:4">
      <c r="D422" s="58"/>
    </row>
    <row r="423" spans="4:4">
      <c r="D423" s="58"/>
    </row>
    <row r="424" spans="4:4">
      <c r="D424" s="58"/>
    </row>
    <row r="425" spans="4:4">
      <c r="D425" s="58"/>
    </row>
    <row r="426" spans="4:4">
      <c r="D426" s="58"/>
    </row>
    <row r="427" spans="4:4">
      <c r="D427" s="58"/>
    </row>
    <row r="428" spans="4:4">
      <c r="D428" s="58"/>
    </row>
    <row r="429" spans="4:4">
      <c r="D429" s="58"/>
    </row>
    <row r="430" spans="4:4">
      <c r="D430" s="58"/>
    </row>
    <row r="431" spans="4:4">
      <c r="D431" s="58"/>
    </row>
    <row r="432" spans="4:4">
      <c r="D432" s="58"/>
    </row>
    <row r="433" spans="4:4">
      <c r="D433" s="58"/>
    </row>
    <row r="434" spans="4:4">
      <c r="D434" s="58"/>
    </row>
    <row r="435" spans="4:4">
      <c r="D435" s="58"/>
    </row>
    <row r="436" spans="4:4">
      <c r="D436" s="58"/>
    </row>
    <row r="437" spans="4:4">
      <c r="D437" s="58"/>
    </row>
    <row r="438" spans="4:4">
      <c r="D438" s="58"/>
    </row>
    <row r="439" spans="4:4">
      <c r="D439" s="58"/>
    </row>
    <row r="440" spans="4:4">
      <c r="D440" s="58"/>
    </row>
    <row r="441" spans="4:4">
      <c r="D441" s="58"/>
    </row>
    <row r="442" spans="4:4">
      <c r="D442" s="58"/>
    </row>
    <row r="443" spans="4:4">
      <c r="D443" s="58"/>
    </row>
    <row r="444" spans="4:4">
      <c r="D444" s="58"/>
    </row>
    <row r="445" spans="4:4">
      <c r="D445" s="58"/>
    </row>
    <row r="446" spans="4:4">
      <c r="D446" s="58"/>
    </row>
    <row r="447" spans="4:4">
      <c r="D447" s="58"/>
    </row>
    <row r="448" spans="4:4">
      <c r="D448" s="58"/>
    </row>
    <row r="449" spans="4:4">
      <c r="D449" s="58"/>
    </row>
    <row r="450" spans="4:4">
      <c r="D450" s="58"/>
    </row>
    <row r="451" spans="4:4">
      <c r="D451" s="58"/>
    </row>
    <row r="452" spans="4:4">
      <c r="D452" s="58"/>
    </row>
    <row r="453" spans="4:4">
      <c r="D453" s="58"/>
    </row>
    <row r="454" spans="4:4">
      <c r="D454" s="58"/>
    </row>
    <row r="455" spans="4:4">
      <c r="D455" s="58"/>
    </row>
    <row r="456" spans="4:4">
      <c r="D456" s="58"/>
    </row>
    <row r="457" spans="4:4">
      <c r="D457" s="5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7F0A437-F2E0-40D3-81F3-CA5F2B9614E6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42524A16-C711-41BC-AEF0-C45CC7B78307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Unit Mix</vt:lpstr>
      <vt:lpstr>Pro Forma</vt:lpstr>
      <vt:lpstr>Sensitivity Table</vt:lpstr>
      <vt:lpstr>Amortization Table</vt:lpstr>
      <vt:lpstr>Summary!Print_Area</vt:lpstr>
      <vt:lpstr>'Unit Mix'!Print_Area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Microsoft Office User</cp:lastModifiedBy>
  <cp:lastPrinted>2020-06-10T14:10:43Z</cp:lastPrinted>
  <dcterms:created xsi:type="dcterms:W3CDTF">2019-03-17T17:49:27Z</dcterms:created>
  <dcterms:modified xsi:type="dcterms:W3CDTF">2022-06-02T03:52:19Z</dcterms:modified>
</cp:coreProperties>
</file>