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 tabRatio="593" firstSheet="12" activeTab="13"/>
  </bookViews>
  <sheets>
    <sheet name="ΙΑΝΟΥΑΡΙΟΣ 2008" sheetId="4" r:id="rId1"/>
    <sheet name="ΦΕΒΡΟΥΑΡΙΟΣ 2008" sheetId="6" r:id="rId2"/>
    <sheet name="ΜΑΡΤΙΟΣ 2008" sheetId="7" r:id="rId3"/>
    <sheet name="ΑΠΡΙΛΙΟΣ 2008" sheetId="8" r:id="rId4"/>
    <sheet name="ΜΑΙΟΣ 2008" sheetId="10" r:id="rId5"/>
    <sheet name="ΙΟΥΝΙΟΣ 2008" sheetId="9" r:id="rId6"/>
    <sheet name="ΙΟΥΛΙΟΣ 2008" sheetId="47" r:id="rId7"/>
    <sheet name="AYGOUSTOS 2008" sheetId="41" r:id="rId8"/>
    <sheet name="ΣΕΠΤΕΜΒΡΙΟΥ 2008  " sheetId="42" r:id="rId9"/>
    <sheet name="ΟΚΤΩΒΡΙΟΥ 2008" sheetId="43" r:id="rId10"/>
    <sheet name="ΝΟΕΜΒΡΙΟΥ 2008" sheetId="44" r:id="rId11"/>
    <sheet name="ΔΕΚΕΜΒΡΙΟΣ 2008" sheetId="45" r:id="rId12"/>
    <sheet name="ΔΥΤΙΚΗΣ ΕΛΛΑΔ.ΑΝΑΜΟΡΩΣΗ" sheetId="46" r:id="rId13"/>
    <sheet name=" APOTELESMATA A 6MINOU 2008 " sheetId="50" r:id="rId14"/>
    <sheet name=" APOTELESMATA B 6MINOU 2008" sheetId="48" r:id="rId15"/>
    <sheet name="SYNOLIKA APOTELESMATA 2008" sheetId="49" r:id="rId16"/>
    <sheet name="SYNOLIKA APOTELESMATA 2007" sheetId="51" r:id="rId17"/>
    <sheet name="Φύλλο2" sheetId="52" r:id="rId18"/>
    <sheet name="Φύλλο3" sheetId="53" r:id="rId19"/>
  </sheets>
  <calcPr calcId="124519"/>
</workbook>
</file>

<file path=xl/calcChain.xml><?xml version="1.0" encoding="utf-8"?>
<calcChain xmlns="http://schemas.openxmlformats.org/spreadsheetml/2006/main">
  <c r="C19" i="10"/>
  <c r="C18" i="50"/>
  <c r="C18" i="49" s="1"/>
  <c r="D18" i="50"/>
  <c r="I18" s="1"/>
  <c r="E18"/>
  <c r="E18" i="49" s="1"/>
  <c r="F18" i="50"/>
  <c r="F18" i="49" s="1"/>
  <c r="G18" i="50"/>
  <c r="G18" i="49" s="1"/>
  <c r="H18" i="50"/>
  <c r="H18" i="49" s="1"/>
  <c r="B18" i="50"/>
  <c r="B18" i="49" s="1"/>
  <c r="J18" s="1"/>
  <c r="C17" i="50"/>
  <c r="D17"/>
  <c r="E17"/>
  <c r="E17" i="49" s="1"/>
  <c r="F17" i="50"/>
  <c r="F17" i="49" s="1"/>
  <c r="G17" i="50"/>
  <c r="G17" i="49" s="1"/>
  <c r="H17" i="50"/>
  <c r="H17" i="49" s="1"/>
  <c r="C16" i="50"/>
  <c r="C16" i="49" s="1"/>
  <c r="D16" i="50"/>
  <c r="E16"/>
  <c r="F16"/>
  <c r="G16"/>
  <c r="H16"/>
  <c r="B16"/>
  <c r="B17"/>
  <c r="C15"/>
  <c r="C15" i="49" s="1"/>
  <c r="D15" i="50"/>
  <c r="D15" i="49" s="1"/>
  <c r="E15" i="50"/>
  <c r="E15" i="49" s="1"/>
  <c r="F15" i="50"/>
  <c r="F15" i="49" s="1"/>
  <c r="G15" i="50"/>
  <c r="G15" i="49" s="1"/>
  <c r="H15" i="50"/>
  <c r="H15" i="49" s="1"/>
  <c r="B15" i="50"/>
  <c r="B15" i="49" s="1"/>
  <c r="C13" i="50"/>
  <c r="C13" i="49" s="1"/>
  <c r="D13" i="50"/>
  <c r="D13" i="49" s="1"/>
  <c r="E13" i="50"/>
  <c r="F13"/>
  <c r="G13"/>
  <c r="H13"/>
  <c r="B13"/>
  <c r="H14"/>
  <c r="B14"/>
  <c r="B14" i="49" s="1"/>
  <c r="C14" i="50"/>
  <c r="C14" i="49" s="1"/>
  <c r="D14" i="50"/>
  <c r="I14" s="1"/>
  <c r="I19" s="1"/>
  <c r="E14"/>
  <c r="E14" i="49" s="1"/>
  <c r="F14" i="50"/>
  <c r="F14" i="49" s="1"/>
  <c r="G14" i="50"/>
  <c r="G14" i="49" s="1"/>
  <c r="B12" i="50"/>
  <c r="C12"/>
  <c r="D12"/>
  <c r="E12"/>
  <c r="F12"/>
  <c r="G12"/>
  <c r="H12"/>
  <c r="H11"/>
  <c r="C11"/>
  <c r="D11"/>
  <c r="E11"/>
  <c r="F11"/>
  <c r="G11"/>
  <c r="B11"/>
  <c r="H10"/>
  <c r="C10"/>
  <c r="C10" i="49" s="1"/>
  <c r="D10" i="50"/>
  <c r="D10" i="49" s="1"/>
  <c r="E10" i="50"/>
  <c r="E10" i="49" s="1"/>
  <c r="F10" i="50"/>
  <c r="F10" i="49" s="1"/>
  <c r="G10" i="50"/>
  <c r="G10" i="49" s="1"/>
  <c r="B10" i="50"/>
  <c r="B10" i="49" s="1"/>
  <c r="J10" s="1"/>
  <c r="C9" i="50"/>
  <c r="D9"/>
  <c r="I9"/>
  <c r="E9"/>
  <c r="F9"/>
  <c r="G9"/>
  <c r="H9"/>
  <c r="B9"/>
  <c r="H8"/>
  <c r="C8"/>
  <c r="D8"/>
  <c r="E8"/>
  <c r="E8" i="49" s="1"/>
  <c r="F8" i="50"/>
  <c r="F8" i="49" s="1"/>
  <c r="G8" i="50"/>
  <c r="B8"/>
  <c r="C7"/>
  <c r="C7" i="49" s="1"/>
  <c r="D7" i="50"/>
  <c r="D7" i="49" s="1"/>
  <c r="E7" i="50"/>
  <c r="E7" i="49" s="1"/>
  <c r="F7" i="50"/>
  <c r="F7" i="49" s="1"/>
  <c r="G7" i="50"/>
  <c r="G7" i="49" s="1"/>
  <c r="H7" i="50"/>
  <c r="H7" i="49" s="1"/>
  <c r="B7" i="50"/>
  <c r="J7" s="1"/>
  <c r="C6"/>
  <c r="C6" i="49" s="1"/>
  <c r="D6" i="50"/>
  <c r="D6" i="49" s="1"/>
  <c r="E6" i="50"/>
  <c r="F6"/>
  <c r="G6"/>
  <c r="H6"/>
  <c r="B6"/>
  <c r="B6" i="49" s="1"/>
  <c r="J8" i="50"/>
  <c r="J15"/>
  <c r="C5"/>
  <c r="D5"/>
  <c r="E5"/>
  <c r="F5"/>
  <c r="G5"/>
  <c r="H5"/>
  <c r="B5"/>
  <c r="B5" i="49" s="1"/>
  <c r="I6" i="50"/>
  <c r="I7"/>
  <c r="I13"/>
  <c r="I15"/>
  <c r="I17"/>
  <c r="G4"/>
  <c r="G4" i="49" s="1"/>
  <c r="H4" i="50"/>
  <c r="F4"/>
  <c r="E4"/>
  <c r="E19" s="1"/>
  <c r="D4"/>
  <c r="D4" i="49" s="1"/>
  <c r="C4" i="50"/>
  <c r="C19" s="1"/>
  <c r="B4"/>
  <c r="B4" i="49" s="1"/>
  <c r="G19" i="50"/>
  <c r="J19" i="9"/>
  <c r="I19"/>
  <c r="H19"/>
  <c r="G19"/>
  <c r="F19"/>
  <c r="E19"/>
  <c r="D19"/>
  <c r="B19"/>
  <c r="J19" i="10"/>
  <c r="I19"/>
  <c r="H19"/>
  <c r="G19"/>
  <c r="F19"/>
  <c r="E19"/>
  <c r="D19"/>
  <c r="B19"/>
  <c r="J19" i="8"/>
  <c r="I19"/>
  <c r="H19"/>
  <c r="G19"/>
  <c r="F19"/>
  <c r="E19"/>
  <c r="D19"/>
  <c r="B19"/>
  <c r="H19" i="7"/>
  <c r="G19"/>
  <c r="F19"/>
  <c r="D19"/>
  <c r="C19"/>
  <c r="B19"/>
  <c r="I17"/>
  <c r="J17"/>
  <c r="I16"/>
  <c r="J16"/>
  <c r="I15"/>
  <c r="J15"/>
  <c r="I14"/>
  <c r="J14"/>
  <c r="I13"/>
  <c r="J13"/>
  <c r="I12"/>
  <c r="J12"/>
  <c r="I11"/>
  <c r="J11"/>
  <c r="I9"/>
  <c r="J9"/>
  <c r="I8"/>
  <c r="J8"/>
  <c r="I7"/>
  <c r="J7"/>
  <c r="E7"/>
  <c r="E19"/>
  <c r="I6"/>
  <c r="J6"/>
  <c r="I5"/>
  <c r="J5"/>
  <c r="I4"/>
  <c r="J4"/>
  <c r="H19" i="6"/>
  <c r="G19"/>
  <c r="F19"/>
  <c r="D19"/>
  <c r="C19"/>
  <c r="B19"/>
  <c r="I17"/>
  <c r="J17"/>
  <c r="I16"/>
  <c r="J16"/>
  <c r="I15"/>
  <c r="J15"/>
  <c r="I14"/>
  <c r="J14"/>
  <c r="I13"/>
  <c r="J13"/>
  <c r="I12"/>
  <c r="J12"/>
  <c r="I11"/>
  <c r="J11"/>
  <c r="I10"/>
  <c r="J10"/>
  <c r="I9"/>
  <c r="J9"/>
  <c r="I8"/>
  <c r="J8"/>
  <c r="I7"/>
  <c r="J7"/>
  <c r="E7"/>
  <c r="E19"/>
  <c r="I6"/>
  <c r="J6"/>
  <c r="I5"/>
  <c r="J5"/>
  <c r="I4"/>
  <c r="H19" i="4"/>
  <c r="G19"/>
  <c r="F19"/>
  <c r="E19"/>
  <c r="B19"/>
  <c r="J18"/>
  <c r="J17"/>
  <c r="J16"/>
  <c r="J15"/>
  <c r="J14"/>
  <c r="J13"/>
  <c r="J12"/>
  <c r="J11"/>
  <c r="J10"/>
  <c r="J9"/>
  <c r="J8"/>
  <c r="J7"/>
  <c r="J6"/>
  <c r="J5"/>
  <c r="J4"/>
  <c r="A33" i="44"/>
  <c r="A32"/>
  <c r="H14" i="48"/>
  <c r="G14"/>
  <c r="F14"/>
  <c r="E14"/>
  <c r="D14"/>
  <c r="I14" s="1"/>
  <c r="C14"/>
  <c r="F15"/>
  <c r="E15"/>
  <c r="D15"/>
  <c r="D16"/>
  <c r="C15"/>
  <c r="C11"/>
  <c r="C11" i="49" s="1"/>
  <c r="B15" i="48"/>
  <c r="B11"/>
  <c r="B11" i="49" s="1"/>
  <c r="B14" i="48"/>
  <c r="J14"/>
  <c r="B4"/>
  <c r="H5"/>
  <c r="H6"/>
  <c r="H7"/>
  <c r="H8"/>
  <c r="H8" i="49" s="1"/>
  <c r="H9" i="48"/>
  <c r="H9" i="49" s="1"/>
  <c r="H10" i="48"/>
  <c r="H11"/>
  <c r="H11" i="49" s="1"/>
  <c r="H12" i="48"/>
  <c r="H12" i="49" s="1"/>
  <c r="H13" i="48"/>
  <c r="H13" i="49" s="1"/>
  <c r="H15" i="48"/>
  <c r="H16"/>
  <c r="H16" i="49" s="1"/>
  <c r="H17" i="48"/>
  <c r="H18"/>
  <c r="H4"/>
  <c r="H4" i="49" s="1"/>
  <c r="H19" s="1"/>
  <c r="G5" i="48"/>
  <c r="G5" i="49" s="1"/>
  <c r="G6" i="48"/>
  <c r="G6" i="49" s="1"/>
  <c r="G7" i="48"/>
  <c r="G8"/>
  <c r="G8" i="49" s="1"/>
  <c r="G9" i="48"/>
  <c r="G9" i="49" s="1"/>
  <c r="G10" i="48"/>
  <c r="G11"/>
  <c r="G11" i="49" s="1"/>
  <c r="G12" i="48"/>
  <c r="G12" i="49" s="1"/>
  <c r="G13" i="48"/>
  <c r="G13" i="49" s="1"/>
  <c r="G15" i="48"/>
  <c r="G16"/>
  <c r="G16" i="49" s="1"/>
  <c r="G17" i="48"/>
  <c r="G18"/>
  <c r="G4"/>
  <c r="F5"/>
  <c r="F5" i="49" s="1"/>
  <c r="F6" i="48"/>
  <c r="F6" i="49" s="1"/>
  <c r="F7" i="48"/>
  <c r="F8"/>
  <c r="F9"/>
  <c r="F9" i="49" s="1"/>
  <c r="I9" s="1"/>
  <c r="F10" i="48"/>
  <c r="F11"/>
  <c r="F11" i="49" s="1"/>
  <c r="F12" i="48"/>
  <c r="F12" i="49" s="1"/>
  <c r="F13" i="48"/>
  <c r="F13" i="49" s="1"/>
  <c r="F16" i="48"/>
  <c r="F16" i="49" s="1"/>
  <c r="I16" s="1"/>
  <c r="F17" i="48"/>
  <c r="F18"/>
  <c r="F4"/>
  <c r="F4" i="49" s="1"/>
  <c r="E5" i="48"/>
  <c r="E5" i="49" s="1"/>
  <c r="E6" i="48"/>
  <c r="E6" i="49" s="1"/>
  <c r="E7" i="48"/>
  <c r="E8"/>
  <c r="E9"/>
  <c r="E9" i="49" s="1"/>
  <c r="E10" i="48"/>
  <c r="E11"/>
  <c r="E11" i="49" s="1"/>
  <c r="E12" i="48"/>
  <c r="E12" i="49" s="1"/>
  <c r="E13" i="48"/>
  <c r="E13" i="49" s="1"/>
  <c r="E16" i="48"/>
  <c r="E16" i="49" s="1"/>
  <c r="E17" i="48"/>
  <c r="E18"/>
  <c r="E4"/>
  <c r="D5"/>
  <c r="D5" i="49" s="1"/>
  <c r="I5" s="1"/>
  <c r="I5" i="48"/>
  <c r="D6"/>
  <c r="I6" s="1"/>
  <c r="D7"/>
  <c r="I7" s="1"/>
  <c r="D8"/>
  <c r="I8" s="1"/>
  <c r="D9"/>
  <c r="I9" s="1"/>
  <c r="D10"/>
  <c r="I10" s="1"/>
  <c r="D11"/>
  <c r="D11" i="49" s="1"/>
  <c r="I11" s="1"/>
  <c r="D12" i="48"/>
  <c r="D12" i="49" s="1"/>
  <c r="I12" s="1"/>
  <c r="D13" i="48"/>
  <c r="I13" s="1"/>
  <c r="D17"/>
  <c r="D17" i="49" s="1"/>
  <c r="I17" s="1"/>
  <c r="D18" i="48"/>
  <c r="I18" s="1"/>
  <c r="D4"/>
  <c r="I4" s="1"/>
  <c r="C5"/>
  <c r="C5" i="49" s="1"/>
  <c r="C6" i="48"/>
  <c r="C7"/>
  <c r="C8"/>
  <c r="C8" i="49" s="1"/>
  <c r="C9" i="48"/>
  <c r="C9" i="49" s="1"/>
  <c r="C10" i="48"/>
  <c r="C12"/>
  <c r="C12" i="49" s="1"/>
  <c r="C13" i="48"/>
  <c r="C16"/>
  <c r="C17"/>
  <c r="C17" i="49" s="1"/>
  <c r="C18" i="48"/>
  <c r="C4"/>
  <c r="B7"/>
  <c r="J7" s="1"/>
  <c r="B8"/>
  <c r="B8" i="49" s="1"/>
  <c r="J8" s="1"/>
  <c r="B9" i="48"/>
  <c r="B9" i="49" s="1"/>
  <c r="J9" s="1"/>
  <c r="B10" i="48"/>
  <c r="J10" s="1"/>
  <c r="B12"/>
  <c r="J12" s="1"/>
  <c r="B13"/>
  <c r="B13" i="49" s="1"/>
  <c r="J13" s="1"/>
  <c r="B16" i="48"/>
  <c r="B16" i="49" s="1"/>
  <c r="J16" s="1"/>
  <c r="B17" i="48"/>
  <c r="B17" i="49" s="1"/>
  <c r="J17" s="1"/>
  <c r="B18" i="48"/>
  <c r="J18" s="1"/>
  <c r="B6"/>
  <c r="J6" s="1"/>
  <c r="B5"/>
  <c r="J5" s="1"/>
  <c r="J19" i="47"/>
  <c r="I19"/>
  <c r="H19"/>
  <c r="G19"/>
  <c r="F19"/>
  <c r="E19"/>
  <c r="D19"/>
  <c r="C19"/>
  <c r="B19"/>
  <c r="G19" i="48"/>
  <c r="E19"/>
  <c r="I4" i="45"/>
  <c r="J4"/>
  <c r="J19"/>
  <c r="I13"/>
  <c r="I19"/>
  <c r="H19"/>
  <c r="G19"/>
  <c r="F19"/>
  <c r="E19"/>
  <c r="D19"/>
  <c r="C19"/>
  <c r="J18"/>
  <c r="J17"/>
  <c r="J16"/>
  <c r="J15"/>
  <c r="J14"/>
  <c r="J13"/>
  <c r="J12"/>
  <c r="J11"/>
  <c r="J10"/>
  <c r="J9"/>
  <c r="J8"/>
  <c r="J7"/>
  <c r="J6"/>
  <c r="J5"/>
  <c r="B19"/>
  <c r="J11" i="46"/>
  <c r="J8"/>
  <c r="I8"/>
  <c r="H11"/>
  <c r="G11"/>
  <c r="F11"/>
  <c r="E11"/>
  <c r="D11"/>
  <c r="C11"/>
  <c r="B11"/>
  <c r="H26" i="45"/>
  <c r="G26"/>
  <c r="F26"/>
  <c r="E26"/>
  <c r="D26"/>
  <c r="C26"/>
  <c r="B26"/>
  <c r="H27" i="44"/>
  <c r="G27"/>
  <c r="F27"/>
  <c r="E27"/>
  <c r="D27"/>
  <c r="C27"/>
  <c r="I25"/>
  <c r="J25"/>
  <c r="I4"/>
  <c r="J4"/>
  <c r="B19"/>
  <c r="I6"/>
  <c r="J6"/>
  <c r="I17"/>
  <c r="J17"/>
  <c r="I5"/>
  <c r="J5"/>
  <c r="I18"/>
  <c r="J18"/>
  <c r="B26"/>
  <c r="B27"/>
  <c r="I26"/>
  <c r="H19"/>
  <c r="G19"/>
  <c r="F19"/>
  <c r="D19"/>
  <c r="I16"/>
  <c r="J16"/>
  <c r="I15"/>
  <c r="J15"/>
  <c r="I14"/>
  <c r="I13"/>
  <c r="J13"/>
  <c r="I12"/>
  <c r="J12"/>
  <c r="I11"/>
  <c r="J11"/>
  <c r="E19"/>
  <c r="C19"/>
  <c r="I10"/>
  <c r="J10"/>
  <c r="I9"/>
  <c r="J9"/>
  <c r="I8"/>
  <c r="J8"/>
  <c r="I7"/>
  <c r="J7"/>
  <c r="J19" i="43"/>
  <c r="I19"/>
  <c r="H19"/>
  <c r="G19"/>
  <c r="F19"/>
  <c r="E19"/>
  <c r="D19"/>
  <c r="B19"/>
  <c r="C19"/>
  <c r="I4"/>
  <c r="J4"/>
  <c r="E11"/>
  <c r="C11"/>
  <c r="I13"/>
  <c r="J13"/>
  <c r="J18"/>
  <c r="I17"/>
  <c r="J17"/>
  <c r="I16"/>
  <c r="J16"/>
  <c r="I15"/>
  <c r="J15"/>
  <c r="I14"/>
  <c r="J14"/>
  <c r="I12"/>
  <c r="J12"/>
  <c r="I11"/>
  <c r="J11"/>
  <c r="I10"/>
  <c r="J10"/>
  <c r="I9"/>
  <c r="J9"/>
  <c r="I8"/>
  <c r="J8"/>
  <c r="I7"/>
  <c r="J7"/>
  <c r="I5"/>
  <c r="J5"/>
  <c r="I16" i="42"/>
  <c r="J16"/>
  <c r="I14"/>
  <c r="J14"/>
  <c r="I10"/>
  <c r="J10"/>
  <c r="I13"/>
  <c r="J13"/>
  <c r="I6"/>
  <c r="J6"/>
  <c r="I9"/>
  <c r="J9"/>
  <c r="J12"/>
  <c r="I12"/>
  <c r="J4"/>
  <c r="I4"/>
  <c r="I15"/>
  <c r="I17"/>
  <c r="J17"/>
  <c r="I7"/>
  <c r="I8"/>
  <c r="J8"/>
  <c r="J5"/>
  <c r="I5"/>
  <c r="J11"/>
  <c r="I11"/>
  <c r="I18"/>
  <c r="J18"/>
  <c r="J7"/>
  <c r="C11"/>
  <c r="C19"/>
  <c r="E11"/>
  <c r="H19"/>
  <c r="G19"/>
  <c r="F19"/>
  <c r="E19"/>
  <c r="D19"/>
  <c r="B19"/>
  <c r="J15"/>
  <c r="H19" i="41"/>
  <c r="G19"/>
  <c r="F19"/>
  <c r="E19"/>
  <c r="D19"/>
  <c r="C19"/>
  <c r="B19"/>
  <c r="I17"/>
  <c r="J17"/>
  <c r="I16"/>
  <c r="J16"/>
  <c r="I15"/>
  <c r="J15"/>
  <c r="I12"/>
  <c r="J12"/>
  <c r="I11"/>
  <c r="J11"/>
  <c r="I10"/>
  <c r="J10"/>
  <c r="I9"/>
  <c r="J9"/>
  <c r="I8"/>
  <c r="J8"/>
  <c r="I7"/>
  <c r="J7"/>
  <c r="I6"/>
  <c r="J6"/>
  <c r="I5"/>
  <c r="J5"/>
  <c r="I4"/>
  <c r="I19"/>
  <c r="I27" i="44"/>
  <c r="I19"/>
  <c r="J14"/>
  <c r="J26"/>
  <c r="J27"/>
  <c r="J6" i="43"/>
  <c r="I19" i="42"/>
  <c r="J19"/>
  <c r="J4" i="41"/>
  <c r="J19"/>
  <c r="J19" i="44"/>
  <c r="I11" i="46"/>
  <c r="J26" i="45"/>
  <c r="I26"/>
  <c r="J4" i="50"/>
  <c r="J6"/>
  <c r="J11"/>
  <c r="J18"/>
  <c r="E4" i="49"/>
  <c r="C4"/>
  <c r="I8" i="50"/>
  <c r="I10"/>
  <c r="J16"/>
  <c r="B12" i="49"/>
  <c r="J12" s="1"/>
  <c r="H5"/>
  <c r="H6"/>
  <c r="D8"/>
  <c r="I8" s="1"/>
  <c r="H10"/>
  <c r="D16"/>
  <c r="D18"/>
  <c r="I11" i="50"/>
  <c r="J9"/>
  <c r="D19"/>
  <c r="J15" i="48"/>
  <c r="I15"/>
  <c r="J4"/>
  <c r="J11"/>
  <c r="I16"/>
  <c r="B19" i="50"/>
  <c r="I19" i="7"/>
  <c r="J19"/>
  <c r="I19" i="6"/>
  <c r="J4"/>
  <c r="J19"/>
  <c r="H19" i="48"/>
  <c r="D19"/>
  <c r="C19"/>
  <c r="F19"/>
  <c r="B19"/>
  <c r="F19" i="50"/>
  <c r="H19"/>
  <c r="J13"/>
  <c r="H14" i="49"/>
  <c r="D9"/>
  <c r="J12" i="50"/>
  <c r="B7" i="49"/>
  <c r="J14" i="50"/>
  <c r="J5"/>
  <c r="J19" s="1"/>
  <c r="I4"/>
  <c r="I16"/>
  <c r="I12"/>
  <c r="I5"/>
  <c r="J17"/>
  <c r="J10"/>
  <c r="I7" i="49" l="1"/>
  <c r="J7"/>
  <c r="C19"/>
  <c r="E19"/>
  <c r="J6"/>
  <c r="I13"/>
  <c r="J15"/>
  <c r="I18"/>
  <c r="B19"/>
  <c r="J4"/>
  <c r="I4"/>
  <c r="F19"/>
  <c r="J11"/>
  <c r="G19"/>
  <c r="J5"/>
  <c r="I6"/>
  <c r="I10"/>
  <c r="I15"/>
  <c r="J17" i="48"/>
  <c r="J16"/>
  <c r="J13"/>
  <c r="J9"/>
  <c r="J8"/>
  <c r="J19" s="1"/>
  <c r="I17"/>
  <c r="I12"/>
  <c r="I11"/>
  <c r="I19" s="1"/>
  <c r="D14" i="49"/>
  <c r="I14" s="1"/>
  <c r="D19" l="1"/>
  <c r="J19"/>
  <c r="J14"/>
  <c r="I19"/>
</calcChain>
</file>

<file path=xl/sharedStrings.xml><?xml version="1.0" encoding="utf-8"?>
<sst xmlns="http://schemas.openxmlformats.org/spreadsheetml/2006/main" count="492" uniqueCount="75">
  <si>
    <t>Φ.Π.Α, Φ.Μ.Υ κ΄ ΛΟΙΠΟΙ ΠΑΡΑΚΡΑΤΟΥΜΕΝΟΙ ΦΟΡΟΙ</t>
  </si>
  <si>
    <t>ΕΚΤΙΜΩΜΕΝΟ ΥΨΟΣ ΠΡΟΣΤΙΜΩΝ ΤΩΝ ΩΣ ΑΝΩ ΕΚΘΕΣΕΩΝ</t>
  </si>
  <si>
    <t>ΣΥΝΟΛΙΚΟ ΠΟΣΟ ΠΡΟΣΤΙΜΩΝ</t>
  </si>
  <si>
    <t>ΙΟΥΝΙΟΣ</t>
  </si>
  <si>
    <t>ΙΟΥΛΙΟΣ</t>
  </si>
  <si>
    <t>ΑΥΓΟΥΣΤΟΣ</t>
  </si>
  <si>
    <t>ΣΕΠΤΕΜΒΡΙΟΣ</t>
  </si>
  <si>
    <t>ΟΚΤΩΒΡΙΟΣ</t>
  </si>
  <si>
    <t>ΙΑΝΟΥΑΡΙΟΣ</t>
  </si>
  <si>
    <t>ΜΗΝΑΣ</t>
  </si>
  <si>
    <t>ΦΕΒΡΟΥΑΡΙΟΣ</t>
  </si>
  <si>
    <t>ΕΚΤΙΜΩΜΕΝΟ ΥΨΟΣ ΠΡΟΣΤΙΜΩΝ</t>
  </si>
  <si>
    <t>Φ.Π.Α, Φ.Μ.Υ κ΄ ΛΟΙΠΟΙ ΠΑΡΑΚ/ΜΕΝΟΙ ΦΟΡΟΙ</t>
  </si>
  <si>
    <t>ΑΠΟΣΤΑ- ΛΕΙΣΕΣ ΕΚΘΕΣΕΙΣ ΣΕ Δ.Ο.Υ.</t>
  </si>
  <si>
    <t>ΠΑΡΑΒΑ- ΣΕΙΣ ΠΛΑΣΤΩΝ - ΕΙΚΟΝΙΚΩΝ ΦΟΡΟΛ. ΣΤΟΙΧΕΙΩΝ</t>
  </si>
  <si>
    <t>ΑΠΟΣΤΑΛΕΙ- ΣΕΣ ΕΚΘΕΣΕΙΣ ΣΕ ΤΕΛΩΝΕΙΑ</t>
  </si>
  <si>
    <t>ΣΥΝΟΛΙΚΟ ΠΟΣΟ ΠΡΟΣΤΙΜΩΝ + ΦΠΑ</t>
  </si>
  <si>
    <t>ΠΕΡΙΦΕΡΕΙΑΚΗ ΔΙΕΥΘΥΝΣΗ</t>
  </si>
  <si>
    <t xml:space="preserve">ΑΤΤΙΚΗΣ </t>
  </si>
  <si>
    <t>ΔΥΤΙΚΗΣ ΜΑΚΕΔΟΝΙΑΣ</t>
  </si>
  <si>
    <t>ΠΕΛΟΠΟΝΝΗΣΟΥ</t>
  </si>
  <si>
    <t>ΣΤΕΡΕΑΣ ΕΛΛΑΔΑΣ</t>
  </si>
  <si>
    <t>ΙΟΝΙΩΝ ΝΗΣΩΝ</t>
  </si>
  <si>
    <t>ΝΟΤΙΟΥ ΑΙΓΑΙΟΥ</t>
  </si>
  <si>
    <t>ΒΟΡΕΙΟΥ ΑΙΓΑΙΟΥ</t>
  </si>
  <si>
    <t>ΚΕΝΤΡΙΚΗΣ ΜΑΚΕΔΟΝΙΑΣ</t>
  </si>
  <si>
    <t>ΑΝΑΤΟΛΙΚΗΣ ΜΑΚΕΔΟΝΙΑΣ &amp; ΘΡΑΚΗΣ</t>
  </si>
  <si>
    <t>ΕΔΕΥ ΑΘΗΝΩΝ</t>
  </si>
  <si>
    <t>ΔΥΤΙΚΗΣ ΕΛΛΑΔΑΣ</t>
  </si>
  <si>
    <t>ΘΕΣΣΑΛΙΑΣ</t>
  </si>
  <si>
    <t>ΗΠΕΙΡΟΥ</t>
  </si>
  <si>
    <t>ΕΔΕΥ ΘΕΣΣΑΛΟΝΙΚΗΣ</t>
  </si>
  <si>
    <t>ΚΡΗΤΗΣ</t>
  </si>
  <si>
    <t>ΣΥΝΟΛΑ</t>
  </si>
  <si>
    <t>ΑΡΙΘΜΟΣ ΕΚΘΕΣΕΩΝ</t>
  </si>
  <si>
    <t xml:space="preserve">ΕΚΤΙΜΩΜΕΝΟ ΥΨΟΣ ΠΡΟΣΤΙΜΩΝ </t>
  </si>
  <si>
    <t>ΑΠΟΣΤΑΛΕΙΣΕΣ ΕΚΘΕΣΕΙΣ ΣΕ                 Δ.Ο.Υ.</t>
  </si>
  <si>
    <t>ΑΠΟΣΤΑΛΕΙΣΕΣ ΕΚΘΕΣΕΙΣ  ΣΤΑ ΤΕΛΩΝΕΙΑ</t>
  </si>
  <si>
    <t>ΣΥΝΟΛΙΚΟ ΕΚΤΙΜΩΜΕΝΟ ΥΨΟΣ ΠΡΟΣΤΙΜΩΝ           (των εκθέσεων)</t>
  </si>
  <si>
    <t xml:space="preserve">             ΑΠΟΤΕΛΕΣΜΑΤΑ ΕΛΕΓΧΩΝ ΓΙΑ ΤΟ ΧΡΟΝΙΚΟ ΔΙΑΣΤΗΜΑ 1-8-2008 ΕΩΣ 31-8-2008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</si>
  <si>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ΠΑΡΑΒΑΣΕΙΣ ΠΛΑΣΤΩΝ - ΕΙΚΟΝΙΚΩΝ ΦΟΡΟΛ. ΣΤΟΙΧΕΙΩΝ</t>
  </si>
  <si>
    <t xml:space="preserve">             ΑΠΟΤΕΛΕΣΜΑΤΑ ΕΛΕΓΧΩΝ ΓΙΑ ΤΟ ΧΡΟΝΙΚΟ ΔΙΑΣΤΗΜΑ 1-9-2008 ΕΩΣ 30-9-2008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</si>
  <si>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Φ.Π.Α, Φ.Μ.Υ κ΄ ΛΟΙΠΟΙ ΠΑΡΑΚ/ΜΕΝΟΙ ΦΟΡΟΙ               (α)</t>
  </si>
  <si>
    <t>ΕΚΤΙΜΩΜΕΝΟ ΥΨΟΣ ΠΡΟΣΤΙΜΩΝ          (β)</t>
  </si>
  <si>
    <t>ΕΚΤΙΜΩΜΕΝΟ ΥΨΟΣ ΠΡΟΣΤΙΜΩΝ ΤΩΝ ΩΣ ΑΝΩ ΕΚΘΕΣΕΩΝ              (γ)</t>
  </si>
  <si>
    <t>ΕΚΤΙΜΩΜΕΝΟ ΥΨΟΣ ΠΡΟΣΤΙΜΩΝ ΤΩΝ ΩΣ ΑΝΩ ΕΚΘΕΣΕΩΝ              (δ)</t>
  </si>
  <si>
    <t>ΣΥΝΟΛΙΚΟ ΠΟΣΟ ΠΡΟΣΤΙΜΩΝ                       (β)+(γ)+(δ)</t>
  </si>
  <si>
    <t>ΣΥΝΟΛΙΚΟ ΠΟΣΟ ΠΡΟΣΤΙΜΩΝ + ΦΠΑ            (α)+(β)+(γ)+(δ)</t>
  </si>
  <si>
    <t xml:space="preserve">             ΑΠΟΤΕΛΕΣΜΑΤΑ ΕΛΕΓΧΩΝ ΓΙΑ ΤΟ ΧΡΟΝΙΚΟ ΔΙΑΣΤΗΜΑ 1-10-2008 ΕΩΣ 31-10-2008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</si>
  <si>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ΣΥΝΟΛΙΚΟ ΠΟΣΟ ΠΡΟΣΤΙΜΩΝ + ΦΠΑ            (α)+(β)+(γ)+ (δ)</t>
  </si>
  <si>
    <t>ΑΠΟΣΤΑ- ΛΕΙΣΕΣ ΕΚΘΕΣΕΙΣ ΣΕ ΤΕΛΩΝΕΙΑ</t>
  </si>
  <si>
    <t xml:space="preserve">             ΑΠΟΤΕΛΕΣΜΑΤΑ ΕΛΕΓΧΩΝ ΓΙΑ ΤΟ ΧΡΟΝΙΚΟ ΔΙΑΣΤΗΜΑ 1-11-2008 ΕΩΣ 30-11-2008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</si>
  <si>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ΕΠΙΠΛΕΟΝ ΔΕΔΟΜΕΝΑ ΑΠΟ ΑΝΑΜΟΡΦΩΣΗ ΑΠΟΤΕΛΕΣΜΑΤΩΝ ΓΙΑ ΤΟ ΔΙΑΣΤΗΜΑ  ΑΠΟ 1-1-2008 ΕΩΣ 31-10-2008</t>
  </si>
  <si>
    <t xml:space="preserve">       ΑΝΑΜΟΡΦΩΣΗ ΑΠΟΤΕΛΕΣΜΑΤΩΝ ΕΛΕΓΧΩΝ ΔΥΤΙΚΗΣ ΕΛΛΑΔΑΣ ΓΙΑ ΤΟΥΣ ΜΗΝΕΣ 01,02,06,07,08,09,&amp;10/2008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</si>
  <si>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ΠΑΡΑΒΑΣΕΙΣ                             ΠΛΑΣΤΩΝ - ΕΙΚΟΝΙΚΩΝ</t>
  </si>
  <si>
    <t xml:space="preserve">ΑΡΙΘΜΟΣ </t>
  </si>
  <si>
    <t>ΚΡΗΤΗΣ*</t>
  </si>
  <si>
    <t xml:space="preserve">             ΑΠΟΤΕΛΕΣΜΑΤΑ ΕΛΕΓΧΩΝ ΓΙΑ ΤΟ ΧΡΟΝΙΚΟ ΔΙΑΣΤΗΜΑ 1-12-2008 ΕΩΣ 31-12-2008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</si>
  <si>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Φ.Π.Α, Φ.Μ.Υ κ΄ ΛΟΙΠΟΙ ΠΑΡΑΚ/ΜΕΝΟΙ ΦΟΡΟΙ                     (α)</t>
  </si>
  <si>
    <t xml:space="preserve">             ΑΠΟΤΕΛΕΣΜΑΤΑ ΕΛΕΓΧΩΝ ΓΙΑ ΤΟ ΧΡΟΝΙΚΟ ΔΙΑΣΤΗΜΑ 1-7-2008 ΕΩΣ 31-12-2008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</si>
  <si>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1-01-2008 ΕΩΣ 31-01-2008                                   </t>
  </si>
  <si>
    <t xml:space="preserve">ΣΥΝΟΛΙΚΟ ΕΚΤΙΜΩΜΕΝΟ ΥΨΟΣ ΠΡΟΣΤΙΜΩΝ  + ΦΠΑ </t>
  </si>
  <si>
    <t xml:space="preserve">             ΑΠΟΤΕΛΕΣΜΑΤΑ ΕΛΕΓΧΩΝ ΓΙΑ ΤΟ ΧΡΟΝΙΚΟ ΔΙΑΣΤΗΜΑ 1-2-2008 ΕΩΣ 29-2-2008                                    </t>
  </si>
  <si>
    <t xml:space="preserve">ΣΥΝΟΛΙΚΟ ΕΚΤΙΜΩΜΕΝΟ ΥΨΟΣ ΠΡΟΣΤΙΜΩΝ           + ΦΠΑ </t>
  </si>
  <si>
    <t xml:space="preserve">             ΑΠΟΤΕΛΕΣΜΑΤΑ ΕΛΕΓΧΩΝ ΓΙΑ ΤΟ ΧΡΟΝΙΚΟ ΔΙΑΣΤΗΜΑ 1-3-2008 ΕΩΣ 31-3-2008                                    </t>
  </si>
  <si>
    <t xml:space="preserve">ΣΥΝΟΛΙΚΟ ΕΚΤΙΜΩΜΕΝΟ ΥΨΟΣ ΠΡΟΣΤΙΜΩΝ + ΦΠΑ </t>
  </si>
  <si>
    <t xml:space="preserve">             ΑΠΟΤΕΛΕΣΜΑΤΑ ΕΛΕΓΧΩΝ ΓΙΑ ΤΟ ΧΡΟΝΙΚΟ ΔΙΑΣΤΗΜΑ 1-04-2008 ΕΩΣ 30-04-2008                                   </t>
  </si>
  <si>
    <t xml:space="preserve">                     ΑΠΟΤΕΛΕΣΜΑΤΑ ΕΛΕΓΧΩΝ ΓΙΑ ΤΟ ΧΡΟΝΙΚΟ ΔΙΑΣΤΗΜΑ 1-05-2008 ΕΩΣ 31-05-2008                                   </t>
  </si>
  <si>
    <t xml:space="preserve">                     ΑΠΟΤΕΛΕΣΜΑΤΑ ΕΛΕΓΧΩΝ ΓΙΑ ΤΟ ΧΡΟΝΙΚΟ ΔΙΑΣΤΗΜΑ 1-06-2008 ΕΩΣ 30-06-2008                                   </t>
  </si>
  <si>
    <t xml:space="preserve">             ΑΠΟΤΕΛΕΣΜΑΤΑ ΕΛΕΓΧΩΝ ΓΙΑ ΤΟ ΧΡΟΝΙΚΟ ΔΙΑΣΤΗΜΑ 1-1-2008 ΕΩΣ 30-6-2008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</si>
  <si>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1-1-2008 ΕΩΣ 31-12-2008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</si>
  <si>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1-1-2007 ΕΩΣ 31-12-2007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</si>
  <si>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ATTΙΚΗΣ</t>
  </si>
  <si>
    <t xml:space="preserve">ΑΡ/ΜΟΣ </t>
  </si>
  <si>
    <t>ΑΡΙΘΜΟΣ ΕΚΘEΣΕΩΝ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</si>
</sst>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charset val="161"/>
      <scheme val="minor"/>
    </font>
    <font>
      <sz val="10"/>
      <name val="Arial Greek"/>
      <charset val="161"/>
    </font>
    <font>
      <b/>
      <sz val="11"/>
      <name val="Verdana"/>
      <family val="2"/>
      <charset val="161"/>
    </font>
    <font>
      <sz val="11"/>
      <name val="Verdana"/>
      <family val="2"/>
      <charset val="161"/>
    </font>
    <font>
      <b/>
      <sz val="8"/>
      <name val="Verdana"/>
      <family val="2"/>
      <charset val="161"/>
    </font>
    <font>
      <sz val="8"/>
      <name val="Verdana"/>
      <family val="2"/>
      <charset val="161"/>
    </font>
    <font>
      <b/>
      <sz val="12"/>
      <name val="Verdana"/>
      <family val="2"/>
      <charset val="161"/>
    </font>
    <font>
      <b/>
      <sz val="10"/>
      <name val="Verdana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b/>
      <i/>
      <sz val="16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0"/>
      <color theme="1"/>
      <name val="Verdana"/>
      <family val="2"/>
      <charset val="161"/>
    </font>
    <font>
      <b/>
      <sz val="16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theme="1"/>
      <name val="Verdana"/>
      <family val="2"/>
      <charset val="161"/>
    </font>
    <font>
      <b/>
      <sz val="11"/>
      <color theme="1"/>
      <name val="Verdana"/>
      <family val="2"/>
      <charset val="161"/>
    </font>
    <font>
      <b/>
      <i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i/>
      <sz val="1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8"/>
      <color theme="1"/>
      <name val="Verdana"/>
      <family val="2"/>
      <charset val="161"/>
    </font>
    <font>
      <b/>
      <sz val="8"/>
      <name val="Calibri"/>
      <family val="2"/>
      <charset val="161"/>
      <scheme val="minor"/>
    </font>
    <font>
      <b/>
      <i/>
      <sz val="8"/>
      <name val="Calibri"/>
      <family val="2"/>
      <charset val="161"/>
      <scheme val="minor"/>
    </font>
    <font>
      <b/>
      <sz val="10"/>
      <color theme="1"/>
      <name val="Verdana"/>
      <family val="2"/>
      <charset val="161"/>
    </font>
    <font>
      <b/>
      <sz val="14"/>
      <color theme="1"/>
      <name val="Calibri"/>
      <family val="2"/>
      <charset val="161"/>
      <scheme val="minor"/>
    </font>
    <font>
      <b/>
      <sz val="12"/>
      <color theme="1"/>
      <name val="Verdana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9"/>
      <color theme="1"/>
      <name val="Verdana"/>
      <family val="2"/>
      <charset val="161"/>
    </font>
    <font>
      <sz val="14"/>
      <color theme="1"/>
      <name val="Verdana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medium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3" fillId="0" borderId="2" xfId="0" applyFont="1" applyBorder="1"/>
    <xf numFmtId="4" fontId="14" fillId="0" borderId="3" xfId="0" applyNumberFormat="1" applyFont="1" applyBorder="1" applyAlignment="1">
      <alignment horizontal="center"/>
    </xf>
    <xf numFmtId="3" fontId="14" fillId="0" borderId="3" xfId="0" applyNumberFormat="1" applyFont="1" applyBorder="1" applyAlignment="1">
      <alignment horizontal="center"/>
    </xf>
    <xf numFmtId="0" fontId="13" fillId="0" borderId="4" xfId="0" applyFont="1" applyBorder="1"/>
    <xf numFmtId="0" fontId="13" fillId="0" borderId="1" xfId="0" applyFont="1" applyBorder="1" applyAlignment="1">
      <alignment wrapText="1"/>
    </xf>
    <xf numFmtId="0" fontId="13" fillId="0" borderId="5" xfId="0" applyFont="1" applyBorder="1"/>
    <xf numFmtId="4" fontId="15" fillId="0" borderId="3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4" fontId="16" fillId="0" borderId="6" xfId="0" applyNumberFormat="1" applyFont="1" applyBorder="1" applyAlignment="1">
      <alignment horizontal="right"/>
    </xf>
    <xf numFmtId="3" fontId="16" fillId="0" borderId="6" xfId="0" applyNumberFormat="1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0" xfId="0" applyFont="1" applyBorder="1"/>
    <xf numFmtId="0" fontId="16" fillId="0" borderId="0" xfId="0" applyFont="1" applyBorder="1"/>
    <xf numFmtId="0" fontId="1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7" xfId="0" applyFont="1" applyBorder="1"/>
    <xf numFmtId="4" fontId="16" fillId="0" borderId="8" xfId="0" applyNumberFormat="1" applyFont="1" applyBorder="1" applyAlignment="1">
      <alignment horizontal="right"/>
    </xf>
    <xf numFmtId="0" fontId="16" fillId="0" borderId="7" xfId="0" applyFont="1" applyBorder="1" applyAlignment="1">
      <alignment wrapText="1"/>
    </xf>
    <xf numFmtId="4" fontId="17" fillId="0" borderId="9" xfId="0" applyNumberFormat="1" applyFont="1" applyBorder="1" applyAlignment="1">
      <alignment horizontal="center"/>
    </xf>
    <xf numFmtId="4" fontId="17" fillId="0" borderId="10" xfId="0" applyNumberFormat="1" applyFont="1" applyBorder="1" applyAlignment="1">
      <alignment horizontal="right"/>
    </xf>
    <xf numFmtId="3" fontId="17" fillId="0" borderId="10" xfId="0" applyNumberFormat="1" applyFont="1" applyBorder="1" applyAlignment="1">
      <alignment horizontal="center"/>
    </xf>
    <xf numFmtId="4" fontId="17" fillId="0" borderId="11" xfId="0" applyNumberFormat="1" applyFont="1" applyBorder="1" applyAlignment="1">
      <alignment horizontal="right"/>
    </xf>
    <xf numFmtId="0" fontId="19" fillId="0" borderId="0" xfId="0" applyFont="1" applyBorder="1"/>
    <xf numFmtId="0" fontId="3" fillId="0" borderId="7" xfId="0" applyFont="1" applyBorder="1"/>
    <xf numFmtId="4" fontId="3" fillId="0" borderId="6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0" fontId="3" fillId="0" borderId="0" xfId="0" applyFont="1" applyBorder="1"/>
    <xf numFmtId="3" fontId="3" fillId="0" borderId="6" xfId="0" applyNumberFormat="1" applyFont="1" applyBorder="1" applyAlignment="1">
      <alignment horizontal="right"/>
    </xf>
    <xf numFmtId="4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horizontal="right"/>
    </xf>
    <xf numFmtId="4" fontId="2" fillId="0" borderId="9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" fontId="20" fillId="0" borderId="0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0" xfId="0" applyFont="1" applyBorder="1"/>
    <xf numFmtId="0" fontId="5" fillId="0" borderId="12" xfId="0" applyFont="1" applyBorder="1"/>
    <xf numFmtId="4" fontId="5" fillId="0" borderId="13" xfId="0" applyNumberFormat="1" applyFont="1" applyBorder="1" applyAlignment="1">
      <alignment horizontal="right"/>
    </xf>
    <xf numFmtId="4" fontId="5" fillId="0" borderId="13" xfId="0" applyNumberFormat="1" applyFont="1" applyBorder="1"/>
    <xf numFmtId="0" fontId="5" fillId="0" borderId="13" xfId="0" applyFont="1" applyBorder="1"/>
    <xf numFmtId="0" fontId="5" fillId="0" borderId="0" xfId="0" applyFont="1" applyBorder="1"/>
    <xf numFmtId="0" fontId="5" fillId="0" borderId="7" xfId="0" applyFont="1" applyBorder="1"/>
    <xf numFmtId="4" fontId="5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0" fontId="5" fillId="0" borderId="6" xfId="0" applyFont="1" applyBorder="1"/>
    <xf numFmtId="1" fontId="5" fillId="0" borderId="6" xfId="0" applyNumberFormat="1" applyFont="1" applyBorder="1" applyAlignment="1">
      <alignment horizontal="right"/>
    </xf>
    <xf numFmtId="4" fontId="5" fillId="0" borderId="6" xfId="0" applyNumberFormat="1" applyFont="1" applyBorder="1"/>
    <xf numFmtId="4" fontId="5" fillId="0" borderId="8" xfId="0" applyNumberFormat="1" applyFont="1" applyBorder="1" applyAlignment="1">
      <alignment horizontal="right"/>
    </xf>
    <xf numFmtId="0" fontId="23" fillId="0" borderId="7" xfId="0" applyFont="1" applyBorder="1"/>
    <xf numFmtId="0" fontId="5" fillId="0" borderId="7" xfId="0" applyFont="1" applyBorder="1" applyAlignment="1">
      <alignment wrapText="1"/>
    </xf>
    <xf numFmtId="4" fontId="5" fillId="0" borderId="0" xfId="0" applyNumberFormat="1" applyFont="1" applyBorder="1"/>
    <xf numFmtId="0" fontId="5" fillId="0" borderId="6" xfId="0" applyFont="1" applyBorder="1" applyAlignment="1">
      <alignment horizontal="right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4" fontId="4" fillId="0" borderId="11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3" fontId="24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4" fontId="25" fillId="0" borderId="0" xfId="0" applyNumberFormat="1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5" fillId="0" borderId="13" xfId="0" applyNumberFormat="1" applyFont="1" applyBorder="1"/>
    <xf numFmtId="1" fontId="5" fillId="0" borderId="0" xfId="0" applyNumberFormat="1" applyFont="1" applyBorder="1" applyAlignment="1">
      <alignment horizontal="right"/>
    </xf>
    <xf numFmtId="1" fontId="4" fillId="0" borderId="10" xfId="0" applyNumberFormat="1" applyFont="1" applyBorder="1" applyAlignment="1">
      <alignment horizontal="right"/>
    </xf>
    <xf numFmtId="49" fontId="24" fillId="0" borderId="0" xfId="0" applyNumberFormat="1" applyFont="1" applyBorder="1" applyAlignment="1">
      <alignment horizontal="center"/>
    </xf>
    <xf numFmtId="0" fontId="5" fillId="2" borderId="6" xfId="0" applyFont="1" applyFill="1" applyBorder="1"/>
    <xf numFmtId="4" fontId="5" fillId="0" borderId="14" xfId="0" applyNumberFormat="1" applyFont="1" applyBorder="1" applyAlignment="1">
      <alignment horizontal="right"/>
    </xf>
    <xf numFmtId="1" fontId="5" fillId="0" borderId="14" xfId="0" applyNumberFormat="1" applyFont="1" applyBorder="1"/>
    <xf numFmtId="4" fontId="5" fillId="0" borderId="14" xfId="0" applyNumberFormat="1" applyFont="1" applyBorder="1"/>
    <xf numFmtId="0" fontId="5" fillId="0" borderId="14" xfId="0" applyFont="1" applyBorder="1"/>
    <xf numFmtId="0" fontId="23" fillId="2" borderId="7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24" fillId="0" borderId="0" xfId="0" applyFont="1" applyBorder="1"/>
    <xf numFmtId="0" fontId="4" fillId="0" borderId="9" xfId="0" applyFont="1" applyBorder="1"/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" fontId="27" fillId="0" borderId="3" xfId="0" applyNumberFormat="1" applyFont="1" applyBorder="1" applyAlignment="1">
      <alignment horizontal="center"/>
    </xf>
    <xf numFmtId="3" fontId="27" fillId="0" borderId="3" xfId="0" applyNumberFormat="1" applyFont="1" applyBorder="1" applyAlignment="1">
      <alignment horizontal="center"/>
    </xf>
    <xf numFmtId="4" fontId="5" fillId="2" borderId="6" xfId="0" applyNumberFormat="1" applyFont="1" applyFill="1" applyBorder="1"/>
    <xf numFmtId="4" fontId="4" fillId="2" borderId="6" xfId="0" applyNumberFormat="1" applyFont="1" applyFill="1" applyBorder="1"/>
    <xf numFmtId="3" fontId="4" fillId="2" borderId="6" xfId="0" applyNumberFormat="1" applyFont="1" applyFill="1" applyBorder="1"/>
    <xf numFmtId="3" fontId="5" fillId="2" borderId="6" xfId="0" applyNumberFormat="1" applyFont="1" applyFill="1" applyBorder="1"/>
    <xf numFmtId="0" fontId="28" fillId="0" borderId="17" xfId="0" applyFont="1" applyBorder="1" applyAlignment="1">
      <alignment horizontal="center" wrapText="1"/>
    </xf>
    <xf numFmtId="0" fontId="23" fillId="0" borderId="18" xfId="0" applyFont="1" applyBorder="1"/>
    <xf numFmtId="4" fontId="4" fillId="0" borderId="19" xfId="0" applyNumberFormat="1" applyFont="1" applyBorder="1" applyAlignment="1">
      <alignment horizontal="left"/>
    </xf>
    <xf numFmtId="4" fontId="4" fillId="2" borderId="20" xfId="0" applyNumberFormat="1" applyFont="1" applyFill="1" applyBorder="1"/>
    <xf numFmtId="3" fontId="4" fillId="2" borderId="20" xfId="0" applyNumberFormat="1" applyFont="1" applyFill="1" applyBorder="1"/>
    <xf numFmtId="4" fontId="4" fillId="2" borderId="21" xfId="0" applyNumberFormat="1" applyFont="1" applyFill="1" applyBorder="1"/>
    <xf numFmtId="4" fontId="22" fillId="0" borderId="0" xfId="0" applyNumberFormat="1" applyFont="1" applyBorder="1"/>
    <xf numFmtId="3" fontId="13" fillId="0" borderId="4" xfId="0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4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7" fillId="0" borderId="3" xfId="0" applyNumberFormat="1" applyFont="1" applyBorder="1" applyAlignment="1">
      <alignment horizontal="left"/>
    </xf>
    <xf numFmtId="4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 wrapText="1"/>
    </xf>
    <xf numFmtId="0" fontId="29" fillId="0" borderId="0" xfId="0" applyFont="1"/>
    <xf numFmtId="0" fontId="30" fillId="3" borderId="22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 wrapText="1"/>
    </xf>
    <xf numFmtId="0" fontId="30" fillId="3" borderId="24" xfId="0" applyFont="1" applyFill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/>
    </xf>
    <xf numFmtId="4" fontId="13" fillId="0" borderId="26" xfId="0" applyNumberFormat="1" applyFont="1" applyBorder="1" applyAlignment="1">
      <alignment horizontal="center"/>
    </xf>
    <xf numFmtId="4" fontId="13" fillId="0" borderId="27" xfId="0" applyNumberFormat="1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4" fontId="13" fillId="0" borderId="28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4" fontId="31" fillId="0" borderId="16" xfId="0" applyNumberFormat="1" applyFont="1" applyBorder="1" applyAlignment="1">
      <alignment horizontal="center"/>
    </xf>
    <xf numFmtId="4" fontId="31" fillId="0" borderId="0" xfId="0" applyNumberFormat="1" applyFont="1" applyBorder="1" applyAlignment="1">
      <alignment horizontal="center"/>
    </xf>
    <xf numFmtId="4" fontId="13" fillId="0" borderId="29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" fontId="5" fillId="2" borderId="6" xfId="0" applyNumberFormat="1" applyFont="1" applyFill="1" applyBorder="1"/>
    <xf numFmtId="4" fontId="7" fillId="0" borderId="9" xfId="0" applyNumberFormat="1" applyFont="1" applyBorder="1" applyAlignment="1">
      <alignment horizontal="left"/>
    </xf>
    <xf numFmtId="3" fontId="7" fillId="2" borderId="6" xfId="0" applyNumberFormat="1" applyFont="1" applyFill="1" applyBorder="1"/>
    <xf numFmtId="0" fontId="7" fillId="0" borderId="0" xfId="0" applyFont="1" applyBorder="1" applyAlignment="1">
      <alignment horizontal="center"/>
    </xf>
    <xf numFmtId="0" fontId="28" fillId="0" borderId="17" xfId="0" applyFont="1" applyBorder="1" applyAlignment="1">
      <alignment horizontal="center" wrapText="1"/>
    </xf>
    <xf numFmtId="0" fontId="26" fillId="3" borderId="30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wrapText="1"/>
    </xf>
    <xf numFmtId="0" fontId="26" fillId="3" borderId="32" xfId="0" applyFont="1" applyFill="1" applyBorder="1" applyAlignment="1">
      <alignment horizontal="center" vertical="center" wrapText="1"/>
    </xf>
    <xf numFmtId="0" fontId="26" fillId="3" borderId="33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6" xfId="0" applyFont="1" applyFill="1" applyBorder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3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3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4" fillId="3" borderId="38" xfId="0" applyFont="1" applyFill="1" applyBorder="1" applyAlignment="1">
      <alignment horizontal="center" wrapText="1"/>
    </xf>
    <xf numFmtId="0" fontId="22" fillId="0" borderId="38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5" fillId="0" borderId="38" xfId="0" applyFont="1" applyBorder="1" applyAlignment="1">
      <alignment horizontal="center" wrapText="1"/>
    </xf>
    <xf numFmtId="0" fontId="4" fillId="3" borderId="39" xfId="0" applyFont="1" applyFill="1" applyBorder="1" applyAlignment="1">
      <alignment horizontal="center" wrapText="1"/>
    </xf>
  </cellXfs>
  <cellStyles count="2">
    <cellStyle name="Κανονικό" xfId="0" builtinId="0"/>
    <cellStyle name="Κανονικό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opLeftCell="A3" workbookViewId="0">
      <selection activeCell="A2" sqref="A1:IV65536"/>
    </sheetView>
  </sheetViews>
  <sheetFormatPr defaultRowHeight="15"/>
  <cols>
    <col min="1" max="1" width="19.140625" customWidth="1"/>
    <col min="2" max="2" width="20" customWidth="1"/>
    <col min="3" max="3" width="9.28515625" customWidth="1"/>
    <col min="4" max="4" width="19.85546875" customWidth="1"/>
    <col min="5" max="5" width="10.28515625" customWidth="1"/>
    <col min="6" max="6" width="21.140625" customWidth="1"/>
    <col min="7" max="7" width="11.7109375" customWidth="1"/>
    <col min="8" max="8" width="19.42578125" customWidth="1"/>
    <col min="9" max="9" width="18.7109375" customWidth="1"/>
    <col min="10" max="10" width="21.42578125" customWidth="1"/>
  </cols>
  <sheetData>
    <row r="1" spans="1:10" s="4" customFormat="1" ht="34.5" customHeight="1" thickBot="1">
      <c r="A1" s="162" t="s">
        <v>60</v>
      </c>
      <c r="B1" s="162"/>
      <c r="C1" s="162"/>
      <c r="D1" s="162"/>
      <c r="E1" s="162"/>
      <c r="F1" s="162"/>
      <c r="G1" s="162"/>
      <c r="H1" s="162"/>
      <c r="I1" s="162"/>
      <c r="J1" s="123"/>
    </row>
    <row r="2" spans="1:10" s="1" customFormat="1" ht="42.75" customHeight="1" thickTop="1" thickBot="1">
      <c r="A2" s="163" t="s">
        <v>17</v>
      </c>
      <c r="B2" s="160" t="s">
        <v>0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61</v>
      </c>
    </row>
    <row r="3" spans="1:10" s="2" customFormat="1" ht="45.75" thickBot="1">
      <c r="A3" s="164"/>
      <c r="B3" s="164"/>
      <c r="C3" s="142" t="s">
        <v>73</v>
      </c>
      <c r="D3" s="143" t="s">
        <v>35</v>
      </c>
      <c r="E3" s="142" t="s">
        <v>34</v>
      </c>
      <c r="F3" s="143" t="s">
        <v>35</v>
      </c>
      <c r="G3" s="142" t="s">
        <v>74</v>
      </c>
      <c r="H3" s="144" t="s">
        <v>35</v>
      </c>
      <c r="I3" s="161"/>
      <c r="J3" s="161"/>
    </row>
    <row r="4" spans="1:10" s="2" customFormat="1" ht="15.75" thickTop="1">
      <c r="A4" s="11" t="s">
        <v>27</v>
      </c>
      <c r="B4" s="112">
        <v>16</v>
      </c>
      <c r="C4" s="113">
        <v>0</v>
      </c>
      <c r="D4" s="112">
        <v>0</v>
      </c>
      <c r="E4" s="113">
        <v>23</v>
      </c>
      <c r="F4" s="112">
        <v>7130338</v>
      </c>
      <c r="G4" s="113">
        <v>1</v>
      </c>
      <c r="H4" s="112">
        <v>5964.9</v>
      </c>
      <c r="I4" s="146">
        <v>7136302.9000000004</v>
      </c>
      <c r="J4" s="112">
        <f t="shared" ref="J4:J10" si="0">I4+B4</f>
        <v>7136318.9000000004</v>
      </c>
    </row>
    <row r="5" spans="1:10">
      <c r="A5" s="7" t="s">
        <v>31</v>
      </c>
      <c r="B5" s="112">
        <v>0</v>
      </c>
      <c r="C5" s="113">
        <v>0</v>
      </c>
      <c r="D5" s="112">
        <v>0</v>
      </c>
      <c r="E5" s="113">
        <v>28</v>
      </c>
      <c r="F5" s="112">
        <v>144234</v>
      </c>
      <c r="G5" s="113">
        <v>0</v>
      </c>
      <c r="H5" s="112">
        <v>0</v>
      </c>
      <c r="I5" s="147">
        <v>144234</v>
      </c>
      <c r="J5" s="112">
        <f t="shared" si="0"/>
        <v>144234</v>
      </c>
    </row>
    <row r="6" spans="1:10">
      <c r="A6" s="7" t="s">
        <v>18</v>
      </c>
      <c r="B6" s="112">
        <v>26090700</v>
      </c>
      <c r="C6" s="113">
        <v>4172</v>
      </c>
      <c r="D6" s="112">
        <v>96184137</v>
      </c>
      <c r="E6" s="113">
        <v>540</v>
      </c>
      <c r="F6" s="112">
        <v>2350000</v>
      </c>
      <c r="G6" s="113">
        <v>17</v>
      </c>
      <c r="H6" s="112">
        <v>17754000</v>
      </c>
      <c r="I6" s="147">
        <v>116288137</v>
      </c>
      <c r="J6" s="112">
        <f t="shared" si="0"/>
        <v>142378837</v>
      </c>
    </row>
    <row r="7" spans="1:10">
      <c r="A7" s="7" t="s">
        <v>25</v>
      </c>
      <c r="B7" s="112">
        <v>0</v>
      </c>
      <c r="C7" s="113">
        <v>0</v>
      </c>
      <c r="D7" s="112">
        <v>0</v>
      </c>
      <c r="E7" s="113">
        <v>246</v>
      </c>
      <c r="F7" s="112">
        <v>191103</v>
      </c>
      <c r="G7" s="113">
        <v>20</v>
      </c>
      <c r="H7" s="112">
        <v>92527</v>
      </c>
      <c r="I7" s="147">
        <v>283630</v>
      </c>
      <c r="J7" s="112">
        <f t="shared" si="0"/>
        <v>283630</v>
      </c>
    </row>
    <row r="8" spans="1:10" ht="39">
      <c r="A8" s="12" t="s">
        <v>26</v>
      </c>
      <c r="B8" s="112">
        <v>24428.26</v>
      </c>
      <c r="C8" s="113">
        <v>0</v>
      </c>
      <c r="D8" s="112">
        <v>0</v>
      </c>
      <c r="E8" s="113">
        <v>168</v>
      </c>
      <c r="F8" s="112">
        <v>511625</v>
      </c>
      <c r="G8" s="113">
        <v>0</v>
      </c>
      <c r="H8" s="112">
        <v>0</v>
      </c>
      <c r="I8" s="147">
        <v>511625</v>
      </c>
      <c r="J8" s="112">
        <f t="shared" si="0"/>
        <v>536053.26</v>
      </c>
    </row>
    <row r="9" spans="1:10">
      <c r="A9" s="7" t="s">
        <v>19</v>
      </c>
      <c r="B9" s="112">
        <v>320305</v>
      </c>
      <c r="C9" s="113">
        <v>0</v>
      </c>
      <c r="D9" s="112">
        <v>0</v>
      </c>
      <c r="E9" s="113">
        <v>79</v>
      </c>
      <c r="F9" s="112">
        <v>123318</v>
      </c>
      <c r="G9" s="113">
        <v>6</v>
      </c>
      <c r="H9" s="112">
        <v>26744</v>
      </c>
      <c r="I9" s="147">
        <v>150062</v>
      </c>
      <c r="J9" s="112">
        <f t="shared" si="0"/>
        <v>470367</v>
      </c>
    </row>
    <row r="10" spans="1:10">
      <c r="A10" s="7" t="s">
        <v>28</v>
      </c>
      <c r="B10" s="112">
        <v>0</v>
      </c>
      <c r="C10" s="113">
        <v>40</v>
      </c>
      <c r="D10" s="112">
        <v>0</v>
      </c>
      <c r="E10" s="113">
        <v>72</v>
      </c>
      <c r="F10" s="112">
        <v>1824644.94</v>
      </c>
      <c r="G10" s="113">
        <v>14</v>
      </c>
      <c r="H10" s="112">
        <v>121833.08</v>
      </c>
      <c r="I10" s="147">
        <v>1946478.02</v>
      </c>
      <c r="J10" s="112">
        <f t="shared" si="0"/>
        <v>1946478.02</v>
      </c>
    </row>
    <row r="11" spans="1:10">
      <c r="A11" s="7" t="s">
        <v>30</v>
      </c>
      <c r="B11" s="112">
        <v>0</v>
      </c>
      <c r="C11" s="113">
        <v>0</v>
      </c>
      <c r="D11" s="112">
        <v>0</v>
      </c>
      <c r="E11" s="113">
        <v>80</v>
      </c>
      <c r="F11" s="112">
        <v>73229</v>
      </c>
      <c r="G11" s="113">
        <v>3</v>
      </c>
      <c r="H11" s="112">
        <v>17000</v>
      </c>
      <c r="I11" s="147">
        <v>90229</v>
      </c>
      <c r="J11" s="112">
        <f>I11+B11</f>
        <v>90229</v>
      </c>
    </row>
    <row r="12" spans="1:10">
      <c r="A12" s="7" t="s">
        <v>29</v>
      </c>
      <c r="B12" s="112">
        <v>0</v>
      </c>
      <c r="C12" s="113">
        <v>364</v>
      </c>
      <c r="D12" s="112">
        <v>0</v>
      </c>
      <c r="E12" s="113">
        <v>123</v>
      </c>
      <c r="F12" s="112">
        <v>3475344</v>
      </c>
      <c r="G12" s="113">
        <v>3</v>
      </c>
      <c r="H12" s="112">
        <v>22930</v>
      </c>
      <c r="I12" s="147">
        <v>3498274</v>
      </c>
      <c r="J12" s="112">
        <f t="shared" ref="J12:J18" si="1">I12+B12</f>
        <v>3498274</v>
      </c>
    </row>
    <row r="13" spans="1:10">
      <c r="A13" s="7" t="s">
        <v>22</v>
      </c>
      <c r="B13" s="112">
        <v>223370.25</v>
      </c>
      <c r="C13" s="113">
        <v>40</v>
      </c>
      <c r="D13" s="112">
        <v>184983.1</v>
      </c>
      <c r="E13" s="113">
        <v>51</v>
      </c>
      <c r="F13" s="112">
        <v>988193.78</v>
      </c>
      <c r="G13" s="113">
        <v>2</v>
      </c>
      <c r="H13" s="112">
        <v>9000</v>
      </c>
      <c r="I13" s="147">
        <v>1182176.8799999999</v>
      </c>
      <c r="J13" s="112">
        <f t="shared" si="1"/>
        <v>1405547.13</v>
      </c>
    </row>
    <row r="14" spans="1:10">
      <c r="A14" s="7" t="s">
        <v>21</v>
      </c>
      <c r="B14" s="112">
        <v>4235</v>
      </c>
      <c r="C14" s="113">
        <v>1</v>
      </c>
      <c r="D14" s="112">
        <v>0</v>
      </c>
      <c r="E14" s="113">
        <v>23</v>
      </c>
      <c r="F14" s="112">
        <v>30399</v>
      </c>
      <c r="G14" s="113">
        <v>4</v>
      </c>
      <c r="H14" s="112">
        <v>5500</v>
      </c>
      <c r="I14" s="147">
        <v>35899</v>
      </c>
      <c r="J14" s="112">
        <f t="shared" si="1"/>
        <v>40134</v>
      </c>
    </row>
    <row r="15" spans="1:10">
      <c r="A15" s="7" t="s">
        <v>20</v>
      </c>
      <c r="B15" s="112">
        <v>47671.67</v>
      </c>
      <c r="C15" s="113">
        <v>54</v>
      </c>
      <c r="D15" s="112">
        <v>0</v>
      </c>
      <c r="E15" s="113">
        <v>240</v>
      </c>
      <c r="F15" s="112">
        <v>740206.29</v>
      </c>
      <c r="G15" s="113">
        <v>2</v>
      </c>
      <c r="H15" s="112">
        <v>3776.6</v>
      </c>
      <c r="I15" s="147">
        <v>743982.29</v>
      </c>
      <c r="J15" s="112">
        <f t="shared" si="1"/>
        <v>791653.96000000008</v>
      </c>
    </row>
    <row r="16" spans="1:10">
      <c r="A16" s="7" t="s">
        <v>24</v>
      </c>
      <c r="B16" s="112">
        <v>27640.58</v>
      </c>
      <c r="C16" s="113">
        <v>0</v>
      </c>
      <c r="D16" s="112">
        <v>0</v>
      </c>
      <c r="E16" s="113">
        <v>94</v>
      </c>
      <c r="F16" s="112">
        <v>106834</v>
      </c>
      <c r="G16" s="113">
        <v>0</v>
      </c>
      <c r="H16" s="112">
        <v>0</v>
      </c>
      <c r="I16" s="147">
        <v>106834</v>
      </c>
      <c r="J16" s="112">
        <f t="shared" si="1"/>
        <v>134474.58000000002</v>
      </c>
    </row>
    <row r="17" spans="1:10">
      <c r="A17" s="7" t="s">
        <v>23</v>
      </c>
      <c r="B17" s="112">
        <v>139820</v>
      </c>
      <c r="C17" s="113">
        <v>55</v>
      </c>
      <c r="D17" s="112">
        <v>0</v>
      </c>
      <c r="E17" s="113">
        <v>66</v>
      </c>
      <c r="F17" s="112">
        <v>728376</v>
      </c>
      <c r="G17" s="113">
        <v>3</v>
      </c>
      <c r="H17" s="112">
        <v>19445</v>
      </c>
      <c r="I17" s="147">
        <v>747821</v>
      </c>
      <c r="J17" s="112">
        <f t="shared" si="1"/>
        <v>887641</v>
      </c>
    </row>
    <row r="18" spans="1:10" ht="15.75" thickBot="1">
      <c r="A18" s="13" t="s">
        <v>32</v>
      </c>
      <c r="B18" s="112">
        <v>181463.47</v>
      </c>
      <c r="C18" s="113">
        <v>0</v>
      </c>
      <c r="D18" s="112">
        <v>0</v>
      </c>
      <c r="E18" s="113">
        <v>90</v>
      </c>
      <c r="F18" s="112">
        <v>139814.93</v>
      </c>
      <c r="G18" s="115">
        <v>1</v>
      </c>
      <c r="H18" s="112">
        <v>1500</v>
      </c>
      <c r="I18" s="149">
        <v>141314.93</v>
      </c>
      <c r="J18" s="112">
        <f t="shared" si="1"/>
        <v>322778.40000000002</v>
      </c>
    </row>
    <row r="19" spans="1:10" ht="22.5" thickTop="1" thickBot="1">
      <c r="A19" s="116" t="s">
        <v>33</v>
      </c>
      <c r="B19" s="9">
        <f>SUM(B4:B18)</f>
        <v>27059650.23</v>
      </c>
      <c r="C19" s="10">
        <v>4726</v>
      </c>
      <c r="D19" s="9">
        <v>96369120.099999994</v>
      </c>
      <c r="E19" s="10">
        <f>SUM(E4:E18)</f>
        <v>1923</v>
      </c>
      <c r="F19" s="9">
        <f>SUM(F4:F18)</f>
        <v>18557659.939999998</v>
      </c>
      <c r="G19" s="10">
        <f>SUM(G4:G18)</f>
        <v>76</v>
      </c>
      <c r="H19" s="9">
        <f>SUM(H4:H18)</f>
        <v>18080220.579999998</v>
      </c>
      <c r="I19" s="10">
        <v>133007000.62</v>
      </c>
      <c r="J19" s="9">
        <v>160066650.84999999</v>
      </c>
    </row>
    <row r="20" spans="1:10" ht="15.75" thickTop="1"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B21" s="2"/>
      <c r="C21" s="2"/>
      <c r="D21" s="2"/>
      <c r="E21" s="2"/>
      <c r="F21" s="2"/>
      <c r="G21" s="2"/>
      <c r="H21" s="2"/>
      <c r="I21" s="2"/>
      <c r="J21" s="2"/>
    </row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1" sqref="B11"/>
    </sheetView>
  </sheetViews>
  <sheetFormatPr defaultRowHeight="11.25"/>
  <cols>
    <col min="1" max="1" width="27.28515625" style="63" customWidth="1"/>
    <col min="2" max="2" width="12.85546875" style="63" customWidth="1"/>
    <col min="3" max="3" width="12.5703125" style="63" customWidth="1"/>
    <col min="4" max="4" width="14.140625" style="63" customWidth="1"/>
    <col min="5" max="5" width="9.85546875" style="63" customWidth="1"/>
    <col min="6" max="6" width="13.42578125" style="63" customWidth="1"/>
    <col min="7" max="7" width="10.85546875" style="63" customWidth="1"/>
    <col min="8" max="8" width="13" style="63" customWidth="1"/>
    <col min="9" max="9" width="14" style="63" customWidth="1"/>
    <col min="10" max="10" width="14" style="92" customWidth="1"/>
    <col min="11" max="11" width="12.7109375" style="63" bestFit="1" customWidth="1"/>
    <col min="12" max="16384" width="9.140625" style="63"/>
  </cols>
  <sheetData>
    <row r="1" spans="1:10" ht="33" customHeight="1" thickBot="1">
      <c r="A1" s="194" t="s">
        <v>48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0" ht="50.25" customHeight="1">
      <c r="A2" s="195" t="s">
        <v>17</v>
      </c>
      <c r="B2" s="189" t="s">
        <v>42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49</v>
      </c>
    </row>
    <row r="3" spans="1:10" ht="49.5" customHeight="1" thickBot="1">
      <c r="A3" s="196"/>
      <c r="B3" s="191"/>
      <c r="C3" s="197"/>
      <c r="D3" s="197"/>
      <c r="E3" s="191"/>
      <c r="F3" s="191"/>
      <c r="G3" s="190"/>
      <c r="H3" s="191"/>
      <c r="I3" s="191"/>
      <c r="J3" s="193"/>
    </row>
    <row r="4" spans="1:10" s="68" customFormat="1" ht="10.5">
      <c r="A4" s="64" t="s">
        <v>18</v>
      </c>
      <c r="B4" s="65">
        <v>8842765</v>
      </c>
      <c r="C4" s="93">
        <v>3552</v>
      </c>
      <c r="D4" s="66">
        <v>21594663</v>
      </c>
      <c r="E4" s="67">
        <v>430</v>
      </c>
      <c r="F4" s="66">
        <v>1350550</v>
      </c>
      <c r="G4" s="67">
        <v>12</v>
      </c>
      <c r="H4" s="66">
        <v>1010700</v>
      </c>
      <c r="I4" s="65">
        <f>D4+F4+H4</f>
        <v>23955913</v>
      </c>
      <c r="J4" s="65">
        <f>B4+I4</f>
        <v>32798678</v>
      </c>
    </row>
    <row r="5" spans="1:10" s="68" customFormat="1" ht="10.5">
      <c r="A5" s="69" t="s">
        <v>19</v>
      </c>
      <c r="B5" s="70">
        <v>40226.74</v>
      </c>
      <c r="C5" s="73"/>
      <c r="D5" s="72"/>
      <c r="E5" s="73">
        <v>28</v>
      </c>
      <c r="F5" s="74">
        <v>88457.18</v>
      </c>
      <c r="G5" s="73">
        <v>8</v>
      </c>
      <c r="H5" s="70">
        <v>49926</v>
      </c>
      <c r="I5" s="70">
        <f t="shared" ref="I5:I10" si="0">D5+F5+H5</f>
        <v>138383.18</v>
      </c>
      <c r="J5" s="70">
        <f>B5+I5</f>
        <v>178609.91999999998</v>
      </c>
    </row>
    <row r="6" spans="1:10" s="68" customFormat="1" ht="10.5">
      <c r="A6" s="69" t="s">
        <v>20</v>
      </c>
      <c r="B6" s="70">
        <v>21340</v>
      </c>
      <c r="C6" s="73">
        <v>2</v>
      </c>
      <c r="D6" s="70">
        <v>191594</v>
      </c>
      <c r="E6" s="73">
        <v>237</v>
      </c>
      <c r="F6" s="70">
        <v>444974</v>
      </c>
      <c r="G6" s="73">
        <v>0</v>
      </c>
      <c r="H6" s="70">
        <v>0</v>
      </c>
      <c r="I6" s="70">
        <v>657908</v>
      </c>
      <c r="J6" s="70">
        <f>B6+I6</f>
        <v>679248</v>
      </c>
    </row>
    <row r="7" spans="1:10" s="68" customFormat="1" ht="10.5">
      <c r="A7" s="69" t="s">
        <v>21</v>
      </c>
      <c r="B7" s="70">
        <v>0</v>
      </c>
      <c r="C7" s="73">
        <v>76</v>
      </c>
      <c r="D7" s="70">
        <v>1372432.04</v>
      </c>
      <c r="E7" s="73">
        <v>54</v>
      </c>
      <c r="F7" s="70">
        <v>53110</v>
      </c>
      <c r="G7" s="73">
        <v>0</v>
      </c>
      <c r="H7" s="70">
        <v>0</v>
      </c>
      <c r="I7" s="70">
        <f t="shared" si="0"/>
        <v>1425542.04</v>
      </c>
      <c r="J7" s="70">
        <f>I7+B7</f>
        <v>1425542.04</v>
      </c>
    </row>
    <row r="8" spans="1:10" s="68" customFormat="1" ht="10.5">
      <c r="A8" s="69" t="s">
        <v>22</v>
      </c>
      <c r="B8" s="70">
        <v>134344.94</v>
      </c>
      <c r="C8" s="73">
        <v>0</v>
      </c>
      <c r="D8" s="70">
        <v>0</v>
      </c>
      <c r="E8" s="73">
        <v>73</v>
      </c>
      <c r="F8" s="70">
        <v>386333.82</v>
      </c>
      <c r="G8" s="73">
        <v>1</v>
      </c>
      <c r="H8" s="70">
        <v>4000</v>
      </c>
      <c r="I8" s="70">
        <f t="shared" si="0"/>
        <v>390333.82</v>
      </c>
      <c r="J8" s="75">
        <f>I8+B8</f>
        <v>524678.76</v>
      </c>
    </row>
    <row r="9" spans="1:10" s="68" customFormat="1" ht="10.5">
      <c r="A9" s="69" t="s">
        <v>23</v>
      </c>
      <c r="B9" s="70">
        <v>160660</v>
      </c>
      <c r="C9" s="73">
        <v>0</v>
      </c>
      <c r="D9" s="70">
        <v>0</v>
      </c>
      <c r="E9" s="73">
        <v>72</v>
      </c>
      <c r="F9" s="70">
        <v>350806</v>
      </c>
      <c r="G9" s="73">
        <v>2</v>
      </c>
      <c r="H9" s="70">
        <v>4000</v>
      </c>
      <c r="I9" s="70">
        <f t="shared" si="0"/>
        <v>354806</v>
      </c>
      <c r="J9" s="75">
        <f>I9+B9</f>
        <v>515466</v>
      </c>
    </row>
    <row r="10" spans="1:10" s="68" customFormat="1" ht="10.5">
      <c r="A10" s="76" t="s">
        <v>24</v>
      </c>
      <c r="B10" s="70">
        <v>22142.86</v>
      </c>
      <c r="C10" s="73">
        <v>0</v>
      </c>
      <c r="D10" s="70">
        <v>0</v>
      </c>
      <c r="E10" s="73">
        <v>130</v>
      </c>
      <c r="F10" s="70">
        <v>305827</v>
      </c>
      <c r="G10" s="73">
        <v>0</v>
      </c>
      <c r="H10" s="70">
        <v>0</v>
      </c>
      <c r="I10" s="70">
        <f t="shared" si="0"/>
        <v>305827</v>
      </c>
      <c r="J10" s="75">
        <f>I10+B10</f>
        <v>327969.86</v>
      </c>
    </row>
    <row r="11" spans="1:10" s="68" customFormat="1" ht="10.5">
      <c r="A11" s="69" t="s">
        <v>25</v>
      </c>
      <c r="B11" s="70">
        <v>359563.44</v>
      </c>
      <c r="C11" s="94">
        <f>170+44+1</f>
        <v>215</v>
      </c>
      <c r="D11" s="70">
        <v>8476600.3599999994</v>
      </c>
      <c r="E11" s="71">
        <f>1707+368+42</f>
        <v>2117</v>
      </c>
      <c r="F11" s="70">
        <v>1366509</v>
      </c>
      <c r="G11" s="73">
        <v>8</v>
      </c>
      <c r="H11" s="70">
        <v>66850</v>
      </c>
      <c r="I11" s="70">
        <f>D11+F11+H11</f>
        <v>9909959.3599999994</v>
      </c>
      <c r="J11" s="70">
        <f>B11+I11</f>
        <v>10269522.799999999</v>
      </c>
    </row>
    <row r="12" spans="1:10" s="68" customFormat="1" ht="21">
      <c r="A12" s="77" t="s">
        <v>26</v>
      </c>
      <c r="B12" s="70">
        <v>0</v>
      </c>
      <c r="C12" s="73">
        <v>4</v>
      </c>
      <c r="D12" s="70">
        <v>289940</v>
      </c>
      <c r="E12" s="73">
        <v>119</v>
      </c>
      <c r="F12" s="70">
        <v>634096</v>
      </c>
      <c r="G12" s="71">
        <v>2</v>
      </c>
      <c r="H12" s="70">
        <v>4600</v>
      </c>
      <c r="I12" s="70">
        <f>D12+F12+H12</f>
        <v>928636</v>
      </c>
      <c r="J12" s="70">
        <f>B12+I12</f>
        <v>928636</v>
      </c>
    </row>
    <row r="13" spans="1:10" s="68" customFormat="1" ht="10.5">
      <c r="A13" s="69" t="s">
        <v>27</v>
      </c>
      <c r="B13" s="70">
        <v>1860</v>
      </c>
      <c r="C13" s="73">
        <v>107</v>
      </c>
      <c r="D13" s="78">
        <v>4008737.25</v>
      </c>
      <c r="E13" s="73">
        <v>22</v>
      </c>
      <c r="F13" s="70">
        <v>791871.37</v>
      </c>
      <c r="G13" s="79">
        <v>0</v>
      </c>
      <c r="H13" s="70">
        <v>0</v>
      </c>
      <c r="I13" s="70">
        <f>D13+F13+H13</f>
        <v>4800608.62</v>
      </c>
      <c r="J13" s="70">
        <f>B13+I13</f>
        <v>4802468.62</v>
      </c>
    </row>
    <row r="14" spans="1:10" s="68" customFormat="1" ht="10.5">
      <c r="A14" s="76" t="s">
        <v>28</v>
      </c>
      <c r="B14" s="70">
        <v>0</v>
      </c>
      <c r="C14" s="73">
        <v>22</v>
      </c>
      <c r="D14" s="70">
        <v>166610</v>
      </c>
      <c r="E14" s="79">
        <v>195</v>
      </c>
      <c r="F14" s="70">
        <v>257917.46</v>
      </c>
      <c r="G14" s="79">
        <v>12</v>
      </c>
      <c r="H14" s="70">
        <v>16500</v>
      </c>
      <c r="I14" s="70">
        <f>D14+F14+H14</f>
        <v>441027.45999999996</v>
      </c>
      <c r="J14" s="70">
        <f>B14+I14</f>
        <v>441027.45999999996</v>
      </c>
    </row>
    <row r="15" spans="1:10" s="68" customFormat="1" ht="10.5">
      <c r="A15" s="69" t="s">
        <v>29</v>
      </c>
      <c r="B15" s="70">
        <v>0</v>
      </c>
      <c r="C15" s="94">
        <v>94</v>
      </c>
      <c r="D15" s="70">
        <v>1443586</v>
      </c>
      <c r="E15" s="79">
        <v>213</v>
      </c>
      <c r="F15" s="70">
        <v>242604</v>
      </c>
      <c r="G15" s="79">
        <v>9</v>
      </c>
      <c r="H15" s="70">
        <v>61424</v>
      </c>
      <c r="I15" s="70">
        <f>F15+H15+D15</f>
        <v>1747614</v>
      </c>
      <c r="J15" s="75">
        <f>I15+B15</f>
        <v>1747614</v>
      </c>
    </row>
    <row r="16" spans="1:10" s="68" customFormat="1" ht="10.5">
      <c r="A16" s="76" t="s">
        <v>30</v>
      </c>
      <c r="B16" s="70">
        <v>8384.51</v>
      </c>
      <c r="C16" s="73">
        <v>0</v>
      </c>
      <c r="D16" s="70">
        <v>0</v>
      </c>
      <c r="E16" s="79">
        <v>152</v>
      </c>
      <c r="F16" s="70">
        <v>282360.40000000002</v>
      </c>
      <c r="G16" s="79">
        <v>2</v>
      </c>
      <c r="H16" s="70">
        <v>7269.51</v>
      </c>
      <c r="I16" s="70">
        <f>D16+F16+H16</f>
        <v>289629.91000000003</v>
      </c>
      <c r="J16" s="70">
        <f>B16+I16</f>
        <v>298014.42000000004</v>
      </c>
    </row>
    <row r="17" spans="1:10" s="68" customFormat="1" ht="10.5">
      <c r="A17" s="69" t="s">
        <v>31</v>
      </c>
      <c r="B17" s="70">
        <v>0</v>
      </c>
      <c r="C17" s="73">
        <v>0</v>
      </c>
      <c r="D17" s="70">
        <v>0</v>
      </c>
      <c r="E17" s="79">
        <v>26</v>
      </c>
      <c r="F17" s="70">
        <v>110657</v>
      </c>
      <c r="G17" s="79">
        <v>0</v>
      </c>
      <c r="H17" s="70">
        <v>0</v>
      </c>
      <c r="I17" s="70">
        <f>D17+F17+H17</f>
        <v>110657</v>
      </c>
      <c r="J17" s="75">
        <f>I17+B17</f>
        <v>110657</v>
      </c>
    </row>
    <row r="18" spans="1:10" s="68" customFormat="1" ht="10.5">
      <c r="A18" s="76" t="s">
        <v>32</v>
      </c>
      <c r="B18" s="70">
        <v>0</v>
      </c>
      <c r="C18" s="73">
        <v>20</v>
      </c>
      <c r="D18" s="70">
        <v>50000</v>
      </c>
      <c r="E18" s="79">
        <v>109</v>
      </c>
      <c r="F18" s="70">
        <v>272160</v>
      </c>
      <c r="G18" s="79">
        <v>1</v>
      </c>
      <c r="H18" s="70">
        <v>1500</v>
      </c>
      <c r="I18" s="70">
        <v>323660</v>
      </c>
      <c r="J18" s="75">
        <f>I18+B18</f>
        <v>323660</v>
      </c>
    </row>
    <row r="19" spans="1:10" s="84" customFormat="1" thickBot="1">
      <c r="A19" s="80"/>
      <c r="B19" s="81">
        <f t="shared" ref="B19:J19" si="1">SUM(B4:B18)</f>
        <v>9591287.4899999984</v>
      </c>
      <c r="C19" s="95">
        <f t="shared" si="1"/>
        <v>4092</v>
      </c>
      <c r="D19" s="81">
        <f t="shared" si="1"/>
        <v>37594162.649999999</v>
      </c>
      <c r="E19" s="82">
        <f t="shared" si="1"/>
        <v>3977</v>
      </c>
      <c r="F19" s="81">
        <f t="shared" si="1"/>
        <v>6938233.2300000004</v>
      </c>
      <c r="G19" s="82">
        <f t="shared" si="1"/>
        <v>57</v>
      </c>
      <c r="H19" s="81">
        <f t="shared" si="1"/>
        <v>1226769.51</v>
      </c>
      <c r="I19" s="81">
        <f t="shared" si="1"/>
        <v>45780505.389999993</v>
      </c>
      <c r="J19" s="83">
        <f t="shared" si="1"/>
        <v>55371792.879999995</v>
      </c>
    </row>
    <row r="20" spans="1:10" s="85" customFormat="1" ht="25.5" customHeight="1">
      <c r="B20" s="86"/>
      <c r="C20" s="86"/>
      <c r="D20" s="86"/>
      <c r="E20" s="87"/>
      <c r="F20" s="86"/>
      <c r="G20" s="87"/>
      <c r="H20" s="86"/>
      <c r="I20" s="86"/>
      <c r="J20" s="86"/>
    </row>
    <row r="21" spans="1:10" s="88" customFormat="1" ht="22.5" customHeight="1">
      <c r="B21" s="89"/>
      <c r="C21" s="89"/>
      <c r="D21" s="89"/>
      <c r="E21" s="90"/>
      <c r="F21" s="89"/>
      <c r="G21" s="90"/>
      <c r="H21" s="89"/>
      <c r="I21" s="91"/>
    </row>
    <row r="22" spans="1:10" s="92" customFormat="1" ht="24.75" customHeight="1">
      <c r="B22" s="91"/>
      <c r="C22" s="91"/>
      <c r="D22" s="91"/>
      <c r="F22" s="91"/>
      <c r="H22" s="91"/>
      <c r="I22" s="91"/>
    </row>
    <row r="23" spans="1:10" s="92" customFormat="1">
      <c r="H23" s="91"/>
      <c r="I23" s="91"/>
    </row>
    <row r="24" spans="1:10" s="92" customFormat="1">
      <c r="H24" s="91"/>
      <c r="I24" s="91"/>
    </row>
    <row r="25" spans="1:10" s="92" customFormat="1"/>
  </sheetData>
  <mergeCells count="11">
    <mergeCell ref="F2:F3"/>
    <mergeCell ref="G2:G3"/>
    <mergeCell ref="H2:H3"/>
    <mergeCell ref="I2:I3"/>
    <mergeCell ref="J2:J3"/>
    <mergeCell ref="A1:J1"/>
    <mergeCell ref="A2:A3"/>
    <mergeCell ref="B2:B3"/>
    <mergeCell ref="C2:C3"/>
    <mergeCell ref="D2:D3"/>
    <mergeCell ref="E2:E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3"/>
  <sheetViews>
    <sheetView topLeftCell="A2" workbookViewId="0">
      <selection activeCell="A33" sqref="A33"/>
    </sheetView>
  </sheetViews>
  <sheetFormatPr defaultRowHeight="11.25"/>
  <cols>
    <col min="1" max="1" width="23.140625" style="63" customWidth="1"/>
    <col min="2" max="2" width="16.42578125" style="63" customWidth="1"/>
    <col min="3" max="3" width="12.5703125" style="63" customWidth="1"/>
    <col min="4" max="4" width="14.140625" style="63" customWidth="1"/>
    <col min="5" max="5" width="9.85546875" style="63" customWidth="1"/>
    <col min="6" max="6" width="15.85546875" style="63" customWidth="1"/>
    <col min="7" max="7" width="10.85546875" style="63" customWidth="1"/>
    <col min="8" max="8" width="13" style="63" customWidth="1"/>
    <col min="9" max="9" width="14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51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42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49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10.5">
      <c r="A4" s="104" t="s">
        <v>18</v>
      </c>
      <c r="B4" s="98">
        <v>5916264</v>
      </c>
      <c r="C4" s="99">
        <v>889</v>
      </c>
      <c r="D4" s="100">
        <v>16128830</v>
      </c>
      <c r="E4" s="101">
        <v>480</v>
      </c>
      <c r="F4" s="100">
        <v>1454400</v>
      </c>
      <c r="G4" s="101">
        <v>12</v>
      </c>
      <c r="H4" s="100">
        <v>250750</v>
      </c>
      <c r="I4" s="70">
        <f t="shared" ref="I4:I14" si="0">D4+F4+H4</f>
        <v>17833980</v>
      </c>
      <c r="J4" s="75">
        <f t="shared" ref="J4:J10" si="1">I4+B4</f>
        <v>23750244</v>
      </c>
    </row>
    <row r="5" spans="1:10" s="68" customFormat="1" ht="10.5">
      <c r="A5" s="69" t="s">
        <v>19</v>
      </c>
      <c r="B5" s="70">
        <v>508133</v>
      </c>
      <c r="C5" s="97"/>
      <c r="D5" s="97"/>
      <c r="E5" s="73">
        <v>85</v>
      </c>
      <c r="F5" s="70">
        <v>229643</v>
      </c>
      <c r="G5" s="73">
        <v>6</v>
      </c>
      <c r="H5" s="70">
        <v>22200</v>
      </c>
      <c r="I5" s="70">
        <f t="shared" si="0"/>
        <v>251843</v>
      </c>
      <c r="J5" s="75">
        <f t="shared" si="1"/>
        <v>759976</v>
      </c>
    </row>
    <row r="6" spans="1:10" s="68" customFormat="1" ht="10.5">
      <c r="A6" s="103" t="s">
        <v>20</v>
      </c>
      <c r="B6" s="70">
        <v>126657</v>
      </c>
      <c r="C6" s="73">
        <v>0</v>
      </c>
      <c r="D6" s="70">
        <v>0</v>
      </c>
      <c r="E6" s="73">
        <v>291</v>
      </c>
      <c r="F6" s="70">
        <v>468344</v>
      </c>
      <c r="G6" s="73">
        <v>1</v>
      </c>
      <c r="H6" s="70">
        <v>3000</v>
      </c>
      <c r="I6" s="70">
        <f t="shared" si="0"/>
        <v>471344</v>
      </c>
      <c r="J6" s="75">
        <f t="shared" si="1"/>
        <v>598001</v>
      </c>
    </row>
    <row r="7" spans="1:10" s="68" customFormat="1" ht="10.5">
      <c r="A7" s="69" t="s">
        <v>21</v>
      </c>
      <c r="B7" s="70">
        <v>254017.78</v>
      </c>
      <c r="C7" s="73">
        <v>97</v>
      </c>
      <c r="D7" s="70">
        <v>524000.78</v>
      </c>
      <c r="E7" s="73">
        <v>99</v>
      </c>
      <c r="F7" s="70">
        <v>144592</v>
      </c>
      <c r="G7" s="73">
        <v>0</v>
      </c>
      <c r="H7" s="70">
        <v>0</v>
      </c>
      <c r="I7" s="70">
        <f t="shared" si="0"/>
        <v>668592.78</v>
      </c>
      <c r="J7" s="75">
        <f t="shared" si="1"/>
        <v>922610.56</v>
      </c>
    </row>
    <row r="8" spans="1:10" s="68" customFormat="1" ht="10.5">
      <c r="A8" s="103" t="s">
        <v>22</v>
      </c>
      <c r="B8" s="70">
        <v>495606.25</v>
      </c>
      <c r="C8" s="73">
        <v>0</v>
      </c>
      <c r="D8" s="70">
        <v>0</v>
      </c>
      <c r="E8" s="73">
        <v>115</v>
      </c>
      <c r="F8" s="70">
        <v>601139.29</v>
      </c>
      <c r="G8" s="73">
        <v>0</v>
      </c>
      <c r="H8" s="70">
        <v>0</v>
      </c>
      <c r="I8" s="70">
        <f t="shared" si="0"/>
        <v>601139.29</v>
      </c>
      <c r="J8" s="75">
        <f t="shared" si="1"/>
        <v>1096745.54</v>
      </c>
    </row>
    <row r="9" spans="1:10" s="68" customFormat="1" ht="10.5">
      <c r="A9" s="69" t="s">
        <v>23</v>
      </c>
      <c r="B9" s="70">
        <v>9543</v>
      </c>
      <c r="C9" s="73">
        <v>1</v>
      </c>
      <c r="D9" s="70">
        <v>137588</v>
      </c>
      <c r="E9" s="73">
        <v>95</v>
      </c>
      <c r="F9" s="70">
        <v>280490</v>
      </c>
      <c r="G9" s="73">
        <v>3</v>
      </c>
      <c r="H9" s="70">
        <v>17229</v>
      </c>
      <c r="I9" s="70">
        <f t="shared" si="0"/>
        <v>435307</v>
      </c>
      <c r="J9" s="75">
        <f t="shared" si="1"/>
        <v>444850</v>
      </c>
    </row>
    <row r="10" spans="1:10" s="68" customFormat="1" ht="10.5">
      <c r="A10" s="102" t="s">
        <v>24</v>
      </c>
      <c r="B10" s="70">
        <v>11133</v>
      </c>
      <c r="C10" s="73">
        <v>0</v>
      </c>
      <c r="D10" s="70">
        <v>0</v>
      </c>
      <c r="E10" s="73">
        <v>168</v>
      </c>
      <c r="F10" s="70">
        <v>302005</v>
      </c>
      <c r="G10" s="73">
        <v>4</v>
      </c>
      <c r="H10" s="70">
        <v>6000</v>
      </c>
      <c r="I10" s="70">
        <f t="shared" si="0"/>
        <v>308005</v>
      </c>
      <c r="J10" s="75">
        <f t="shared" si="1"/>
        <v>319138</v>
      </c>
    </row>
    <row r="11" spans="1:10" s="68" customFormat="1" ht="10.5">
      <c r="A11" s="69" t="s">
        <v>25</v>
      </c>
      <c r="B11" s="70">
        <v>195708.65</v>
      </c>
      <c r="C11" s="73">
        <v>501</v>
      </c>
      <c r="D11" s="70">
        <v>9776650.8399999999</v>
      </c>
      <c r="E11" s="71">
        <v>339</v>
      </c>
      <c r="F11" s="70">
        <v>705731</v>
      </c>
      <c r="G11" s="73">
        <v>8</v>
      </c>
      <c r="H11" s="70">
        <v>15170</v>
      </c>
      <c r="I11" s="70">
        <f t="shared" si="0"/>
        <v>10497551.84</v>
      </c>
      <c r="J11" s="75">
        <f>B11+I11</f>
        <v>10693260.49</v>
      </c>
    </row>
    <row r="12" spans="1:10" s="68" customFormat="1" ht="21">
      <c r="A12" s="77" t="s">
        <v>26</v>
      </c>
      <c r="B12" s="70">
        <v>8291.2000000000007</v>
      </c>
      <c r="C12" s="73">
        <v>44</v>
      </c>
      <c r="D12" s="70">
        <v>42029</v>
      </c>
      <c r="E12" s="73">
        <v>96</v>
      </c>
      <c r="F12" s="70">
        <v>123423.4</v>
      </c>
      <c r="G12" s="71">
        <v>1</v>
      </c>
      <c r="H12" s="70">
        <v>1618</v>
      </c>
      <c r="I12" s="70">
        <f t="shared" si="0"/>
        <v>167070.39999999999</v>
      </c>
      <c r="J12" s="75">
        <f>B12+I12</f>
        <v>175361.6</v>
      </c>
    </row>
    <row r="13" spans="1:10" s="68" customFormat="1" ht="10.5">
      <c r="A13" s="69" t="s">
        <v>27</v>
      </c>
      <c r="B13" s="70">
        <v>22725.45</v>
      </c>
      <c r="C13" s="73">
        <v>1978</v>
      </c>
      <c r="D13" s="74">
        <v>43546775.979999997</v>
      </c>
      <c r="E13" s="73">
        <v>574</v>
      </c>
      <c r="F13" s="70">
        <v>5893834</v>
      </c>
      <c r="G13" s="79">
        <v>8</v>
      </c>
      <c r="H13" s="70">
        <v>61683</v>
      </c>
      <c r="I13" s="70">
        <f t="shared" si="0"/>
        <v>49502292.979999997</v>
      </c>
      <c r="J13" s="75">
        <f>B13+I13</f>
        <v>49525018.43</v>
      </c>
    </row>
    <row r="14" spans="1:10" s="68" customFormat="1" ht="10.5">
      <c r="A14" s="102" t="s">
        <v>28</v>
      </c>
      <c r="B14" s="70">
        <v>94581</v>
      </c>
      <c r="C14" s="73">
        <v>23</v>
      </c>
      <c r="D14" s="70">
        <v>472345</v>
      </c>
      <c r="E14" s="79">
        <v>150</v>
      </c>
      <c r="F14" s="70">
        <v>577450</v>
      </c>
      <c r="G14" s="79">
        <v>10</v>
      </c>
      <c r="H14" s="70">
        <v>1500</v>
      </c>
      <c r="I14" s="70">
        <f t="shared" si="0"/>
        <v>1051295</v>
      </c>
      <c r="J14" s="75">
        <f>B14+I14</f>
        <v>1145876</v>
      </c>
    </row>
    <row r="15" spans="1:10" s="68" customFormat="1" ht="10.5">
      <c r="A15" s="69" t="s">
        <v>29</v>
      </c>
      <c r="B15" s="70">
        <v>174384.8</v>
      </c>
      <c r="C15" s="73">
        <v>87</v>
      </c>
      <c r="D15" s="70">
        <v>1729620</v>
      </c>
      <c r="E15" s="79">
        <v>29</v>
      </c>
      <c r="F15" s="70">
        <v>36332</v>
      </c>
      <c r="G15" s="79">
        <v>2</v>
      </c>
      <c r="H15" s="70">
        <v>9334</v>
      </c>
      <c r="I15" s="70">
        <f>F15+H15+D15</f>
        <v>1775286</v>
      </c>
      <c r="J15" s="75">
        <f>I15+B15</f>
        <v>1949670.8</v>
      </c>
    </row>
    <row r="16" spans="1:10" s="68" customFormat="1" ht="10.5">
      <c r="A16" s="76" t="s">
        <v>30</v>
      </c>
      <c r="B16" s="70">
        <v>859.26</v>
      </c>
      <c r="C16" s="73">
        <v>1</v>
      </c>
      <c r="D16" s="70">
        <v>20343.45</v>
      </c>
      <c r="E16" s="79">
        <v>36</v>
      </c>
      <c r="F16" s="70">
        <v>283664.24</v>
      </c>
      <c r="G16" s="79">
        <v>0</v>
      </c>
      <c r="H16" s="70">
        <v>0</v>
      </c>
      <c r="I16" s="70">
        <f>D16+F16+H16</f>
        <v>304007.69</v>
      </c>
      <c r="J16" s="75">
        <f>B16+I16</f>
        <v>304866.95</v>
      </c>
    </row>
    <row r="17" spans="1:10" s="68" customFormat="1" ht="10.5">
      <c r="A17" s="69" t="s">
        <v>31</v>
      </c>
      <c r="B17" s="70">
        <v>204184</v>
      </c>
      <c r="C17" s="73">
        <v>217</v>
      </c>
      <c r="D17" s="70">
        <v>2748114</v>
      </c>
      <c r="E17" s="79">
        <v>17</v>
      </c>
      <c r="F17" s="70">
        <v>75050</v>
      </c>
      <c r="G17" s="79">
        <v>0</v>
      </c>
      <c r="H17" s="70">
        <v>0</v>
      </c>
      <c r="I17" s="70">
        <f>F17+H17+D17</f>
        <v>2823164</v>
      </c>
      <c r="J17" s="75">
        <f>B17+I17</f>
        <v>3027348</v>
      </c>
    </row>
    <row r="18" spans="1:10" s="68" customFormat="1" ht="10.5">
      <c r="A18" s="76" t="s">
        <v>32</v>
      </c>
      <c r="B18" s="70">
        <v>16900</v>
      </c>
      <c r="C18" s="73">
        <v>35</v>
      </c>
      <c r="D18" s="70">
        <v>340095</v>
      </c>
      <c r="E18" s="79">
        <v>143</v>
      </c>
      <c r="F18" s="70">
        <v>531465</v>
      </c>
      <c r="G18" s="79">
        <v>2</v>
      </c>
      <c r="H18" s="70">
        <v>3000</v>
      </c>
      <c r="I18" s="70">
        <f>F18+H18+D18</f>
        <v>874560</v>
      </c>
      <c r="J18" s="75">
        <f>B18+I18</f>
        <v>891460</v>
      </c>
    </row>
    <row r="19" spans="1:10" s="84" customFormat="1" thickBot="1">
      <c r="A19" s="111" t="s">
        <v>33</v>
      </c>
      <c r="B19" s="81">
        <f>SUM(B4:B18)</f>
        <v>8038988.3900000006</v>
      </c>
      <c r="C19" s="82">
        <f t="shared" ref="C19:H19" si="2">SUM(C4:C18)</f>
        <v>3873</v>
      </c>
      <c r="D19" s="81">
        <f t="shared" si="2"/>
        <v>75466392.049999997</v>
      </c>
      <c r="E19" s="82">
        <f t="shared" si="2"/>
        <v>2717</v>
      </c>
      <c r="F19" s="81">
        <f t="shared" si="2"/>
        <v>11707562.930000002</v>
      </c>
      <c r="G19" s="82">
        <f t="shared" si="2"/>
        <v>57</v>
      </c>
      <c r="H19" s="81">
        <f t="shared" si="2"/>
        <v>391484</v>
      </c>
      <c r="I19" s="81">
        <f>SUM(I4:I18)</f>
        <v>87565438.979999989</v>
      </c>
      <c r="J19" s="83">
        <f>SUM(J4:J18)</f>
        <v>95604427.370000005</v>
      </c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B21" s="96"/>
      <c r="C21" s="86"/>
      <c r="D21" s="86"/>
      <c r="E21" s="87"/>
      <c r="F21" s="86"/>
      <c r="G21" s="87"/>
      <c r="H21" s="86"/>
      <c r="I21" s="86"/>
      <c r="J21" s="86"/>
    </row>
    <row r="22" spans="1:10" s="88" customFormat="1" ht="22.5" customHeight="1" thickBot="1">
      <c r="A22" s="200" t="s">
        <v>52</v>
      </c>
      <c r="B22" s="200"/>
      <c r="C22" s="200"/>
      <c r="D22" s="200"/>
      <c r="E22" s="200"/>
      <c r="F22" s="200"/>
      <c r="G22" s="200"/>
      <c r="H22" s="200"/>
      <c r="I22" s="200"/>
      <c r="J22" s="200"/>
    </row>
    <row r="23" spans="1:10" s="92" customFormat="1" ht="11.25" customHeight="1">
      <c r="A23" s="195" t="s">
        <v>17</v>
      </c>
      <c r="B23" s="189" t="s">
        <v>42</v>
      </c>
      <c r="C23" s="189" t="s">
        <v>40</v>
      </c>
      <c r="D23" s="189" t="s">
        <v>43</v>
      </c>
      <c r="E23" s="189" t="s">
        <v>13</v>
      </c>
      <c r="F23" s="189" t="s">
        <v>44</v>
      </c>
      <c r="G23" s="189" t="s">
        <v>50</v>
      </c>
      <c r="H23" s="189" t="s">
        <v>45</v>
      </c>
      <c r="I23" s="189" t="s">
        <v>46</v>
      </c>
      <c r="J23" s="192" t="s">
        <v>49</v>
      </c>
    </row>
    <row r="24" spans="1:10" s="92" customFormat="1" ht="60" customHeight="1">
      <c r="A24" s="201"/>
      <c r="B24" s="198"/>
      <c r="C24" s="199"/>
      <c r="D24" s="199"/>
      <c r="E24" s="198"/>
      <c r="F24" s="198"/>
      <c r="G24" s="202"/>
      <c r="H24" s="198"/>
      <c r="I24" s="198"/>
      <c r="J24" s="203"/>
    </row>
    <row r="25" spans="1:10">
      <c r="A25" s="69" t="s">
        <v>25</v>
      </c>
      <c r="B25" s="70">
        <v>8423759.3800000008</v>
      </c>
      <c r="C25" s="73"/>
      <c r="D25" s="70"/>
      <c r="E25" s="71"/>
      <c r="F25" s="70"/>
      <c r="G25" s="73"/>
      <c r="H25" s="70"/>
      <c r="I25" s="70">
        <f>D25+F25+H25</f>
        <v>0</v>
      </c>
      <c r="J25" s="75">
        <f>B25+I25</f>
        <v>8423759.3800000008</v>
      </c>
    </row>
    <row r="26" spans="1:10">
      <c r="A26" s="69" t="s">
        <v>29</v>
      </c>
      <c r="B26" s="70">
        <f>173768.98+195746.45+110233.3+15403.98+19395.27+352408.35+2995799.25+343840.22</f>
        <v>4206595.8</v>
      </c>
      <c r="C26" s="73">
        <v>1</v>
      </c>
      <c r="D26" s="70">
        <v>17000</v>
      </c>
      <c r="E26" s="79">
        <v>146</v>
      </c>
      <c r="F26" s="70">
        <v>151744</v>
      </c>
      <c r="G26" s="79">
        <v>0</v>
      </c>
      <c r="H26" s="70">
        <v>0</v>
      </c>
      <c r="I26" s="70">
        <f>F26+H26+D26</f>
        <v>168744</v>
      </c>
      <c r="J26" s="75">
        <f>I26+B26</f>
        <v>4375339.8</v>
      </c>
    </row>
    <row r="27" spans="1:10" s="105" customFormat="1" ht="12" thickBot="1">
      <c r="A27" s="106" t="s">
        <v>33</v>
      </c>
      <c r="B27" s="81">
        <f>SUM(B25:B26)</f>
        <v>12630355.18</v>
      </c>
      <c r="C27" s="95">
        <f t="shared" ref="C27:J27" si="3">SUM(C25:C26)</f>
        <v>1</v>
      </c>
      <c r="D27" s="81">
        <f t="shared" si="3"/>
        <v>17000</v>
      </c>
      <c r="E27" s="95">
        <f t="shared" si="3"/>
        <v>146</v>
      </c>
      <c r="F27" s="81">
        <f t="shared" si="3"/>
        <v>151744</v>
      </c>
      <c r="G27" s="95">
        <f t="shared" si="3"/>
        <v>0</v>
      </c>
      <c r="H27" s="81">
        <f t="shared" si="3"/>
        <v>0</v>
      </c>
      <c r="I27" s="81">
        <f t="shared" si="3"/>
        <v>168744</v>
      </c>
      <c r="J27" s="83">
        <f t="shared" si="3"/>
        <v>12799099.18</v>
      </c>
    </row>
    <row r="32" spans="1:10">
      <c r="A32" s="63">
        <f>175115654.41+905530328.87+187501822.16+33836756.54</f>
        <v>1301984561.98</v>
      </c>
    </row>
    <row r="33" spans="1:1">
      <c r="A33" s="63">
        <f>1302005899.98-A32</f>
        <v>21338</v>
      </c>
    </row>
  </sheetData>
  <mergeCells count="22">
    <mergeCell ref="A23:A24"/>
    <mergeCell ref="J2:J3"/>
    <mergeCell ref="J23:J24"/>
    <mergeCell ref="H23:H24"/>
    <mergeCell ref="I23:I24"/>
    <mergeCell ref="G2:G3"/>
    <mergeCell ref="A1:J1"/>
    <mergeCell ref="A2:A3"/>
    <mergeCell ref="B2:B3"/>
    <mergeCell ref="C2:C3"/>
    <mergeCell ref="D2:D3"/>
    <mergeCell ref="F23:F24"/>
    <mergeCell ref="A22:J22"/>
    <mergeCell ref="G23:G24"/>
    <mergeCell ref="E23:E24"/>
    <mergeCell ref="C23:C24"/>
    <mergeCell ref="I2:I3"/>
    <mergeCell ref="F2:F3"/>
    <mergeCell ref="H2:H3"/>
    <mergeCell ref="D23:D24"/>
    <mergeCell ref="B23:B24"/>
    <mergeCell ref="E2:E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15" sqref="F15"/>
    </sheetView>
  </sheetViews>
  <sheetFormatPr defaultRowHeight="11.25"/>
  <cols>
    <col min="1" max="1" width="23.140625" style="63" customWidth="1"/>
    <col min="2" max="2" width="16.42578125" style="63" customWidth="1"/>
    <col min="3" max="3" width="12.5703125" style="63" customWidth="1"/>
    <col min="4" max="4" width="14.140625" style="63" customWidth="1"/>
    <col min="5" max="5" width="9.85546875" style="63" customWidth="1"/>
    <col min="6" max="6" width="15.85546875" style="63" customWidth="1"/>
    <col min="7" max="7" width="10.85546875" style="63" customWidth="1"/>
    <col min="8" max="8" width="13" style="63" customWidth="1"/>
    <col min="9" max="9" width="14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57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58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47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10.5">
      <c r="A4" s="104" t="s">
        <v>18</v>
      </c>
      <c r="B4" s="119">
        <v>15868452</v>
      </c>
      <c r="C4" s="122">
        <v>2750</v>
      </c>
      <c r="D4" s="119">
        <v>25255440</v>
      </c>
      <c r="E4" s="122">
        <v>457</v>
      </c>
      <c r="F4" s="119">
        <v>950000</v>
      </c>
      <c r="G4" s="122">
        <v>13</v>
      </c>
      <c r="H4" s="119">
        <v>580650</v>
      </c>
      <c r="I4" s="119">
        <f>D4+F4+H4</f>
        <v>26786090</v>
      </c>
      <c r="J4" s="119">
        <f>I4+B4</f>
        <v>42654542</v>
      </c>
    </row>
    <row r="5" spans="1:10" s="68" customFormat="1" ht="10.5">
      <c r="A5" s="69" t="s">
        <v>19</v>
      </c>
      <c r="B5" s="119">
        <v>142747.94</v>
      </c>
      <c r="C5" s="122">
        <v>0</v>
      </c>
      <c r="D5" s="119">
        <v>0</v>
      </c>
      <c r="E5" s="122">
        <v>72</v>
      </c>
      <c r="F5" s="119">
        <v>98841.279999999999</v>
      </c>
      <c r="G5" s="122">
        <v>8</v>
      </c>
      <c r="H5" s="119">
        <v>13420</v>
      </c>
      <c r="I5" s="119">
        <v>112261.28</v>
      </c>
      <c r="J5" s="119">
        <f>I5+B5</f>
        <v>255009.22</v>
      </c>
    </row>
    <row r="6" spans="1:10" s="68" customFormat="1" ht="10.5">
      <c r="A6" s="103" t="s">
        <v>20</v>
      </c>
      <c r="B6" s="119">
        <v>155943</v>
      </c>
      <c r="C6" s="122">
        <v>3</v>
      </c>
      <c r="D6" s="119">
        <v>162400</v>
      </c>
      <c r="E6" s="122">
        <v>239</v>
      </c>
      <c r="F6" s="119">
        <v>538276</v>
      </c>
      <c r="G6" s="122">
        <v>1</v>
      </c>
      <c r="H6" s="119">
        <v>4488</v>
      </c>
      <c r="I6" s="119">
        <v>705164</v>
      </c>
      <c r="J6" s="119">
        <f>I6+B6</f>
        <v>861107</v>
      </c>
    </row>
    <row r="7" spans="1:10" s="68" customFormat="1" ht="10.5">
      <c r="A7" s="69" t="s">
        <v>21</v>
      </c>
      <c r="B7" s="119">
        <v>160075.38</v>
      </c>
      <c r="C7" s="122">
        <v>87</v>
      </c>
      <c r="D7" s="119">
        <v>639994.81999999995</v>
      </c>
      <c r="E7" s="122">
        <v>111</v>
      </c>
      <c r="F7" s="119">
        <v>177661</v>
      </c>
      <c r="G7" s="122">
        <v>1</v>
      </c>
      <c r="H7" s="119">
        <v>3000</v>
      </c>
      <c r="I7" s="119">
        <v>820655.82</v>
      </c>
      <c r="J7" s="119">
        <f>I7+B7</f>
        <v>980731.2</v>
      </c>
    </row>
    <row r="8" spans="1:10" s="68" customFormat="1" ht="10.5">
      <c r="A8" s="103" t="s">
        <v>22</v>
      </c>
      <c r="B8" s="119">
        <v>1360991.31</v>
      </c>
      <c r="C8" s="122">
        <v>0</v>
      </c>
      <c r="D8" s="119">
        <v>0</v>
      </c>
      <c r="E8" s="122">
        <v>88</v>
      </c>
      <c r="F8" s="119">
        <v>859835.73</v>
      </c>
      <c r="G8" s="122">
        <v>0</v>
      </c>
      <c r="H8" s="119">
        <v>0</v>
      </c>
      <c r="I8" s="119">
        <v>859835.73</v>
      </c>
      <c r="J8" s="119">
        <f>I8+B8</f>
        <v>2220827.04</v>
      </c>
    </row>
    <row r="9" spans="1:10" s="68" customFormat="1" ht="10.5">
      <c r="A9" s="69" t="s">
        <v>23</v>
      </c>
      <c r="B9" s="119">
        <v>253813</v>
      </c>
      <c r="C9" s="122">
        <v>72</v>
      </c>
      <c r="D9" s="119">
        <v>1061860</v>
      </c>
      <c r="E9" s="122">
        <v>73</v>
      </c>
      <c r="F9" s="119">
        <v>281242</v>
      </c>
      <c r="G9" s="122">
        <v>0</v>
      </c>
      <c r="H9" s="119">
        <v>0</v>
      </c>
      <c r="I9" s="119">
        <v>1343102</v>
      </c>
      <c r="J9" s="119">
        <f t="shared" ref="J9:J18" si="0">I9+B9</f>
        <v>1596915</v>
      </c>
    </row>
    <row r="10" spans="1:10" s="68" customFormat="1" ht="10.5">
      <c r="A10" s="102" t="s">
        <v>24</v>
      </c>
      <c r="B10" s="119">
        <v>23273</v>
      </c>
      <c r="C10" s="122">
        <v>0</v>
      </c>
      <c r="D10" s="119">
        <v>0</v>
      </c>
      <c r="E10" s="122">
        <v>112</v>
      </c>
      <c r="F10" s="119">
        <v>364000</v>
      </c>
      <c r="G10" s="122">
        <v>2</v>
      </c>
      <c r="H10" s="119">
        <v>4500</v>
      </c>
      <c r="I10" s="119">
        <v>368500</v>
      </c>
      <c r="J10" s="119">
        <f t="shared" si="0"/>
        <v>391773</v>
      </c>
    </row>
    <row r="11" spans="1:10" s="68" customFormat="1" ht="10.5">
      <c r="A11" s="69" t="s">
        <v>25</v>
      </c>
      <c r="B11" s="119">
        <v>89247.4</v>
      </c>
      <c r="C11" s="122">
        <v>168</v>
      </c>
      <c r="D11" s="119">
        <v>3336070.08</v>
      </c>
      <c r="E11" s="122">
        <v>981</v>
      </c>
      <c r="F11" s="119">
        <v>617365</v>
      </c>
      <c r="G11" s="122">
        <v>5</v>
      </c>
      <c r="H11" s="119">
        <v>16700</v>
      </c>
      <c r="I11" s="119">
        <v>3970135.08</v>
      </c>
      <c r="J11" s="119">
        <f t="shared" si="0"/>
        <v>4059382.48</v>
      </c>
    </row>
    <row r="12" spans="1:10" s="68" customFormat="1" ht="21">
      <c r="A12" s="77" t="s">
        <v>26</v>
      </c>
      <c r="B12" s="119">
        <v>9671.3700000000008</v>
      </c>
      <c r="C12" s="122">
        <v>0</v>
      </c>
      <c r="D12" s="119">
        <v>0</v>
      </c>
      <c r="E12" s="122">
        <v>71</v>
      </c>
      <c r="F12" s="119">
        <v>110779.1</v>
      </c>
      <c r="G12" s="122">
        <v>4</v>
      </c>
      <c r="H12" s="119">
        <v>13020.1</v>
      </c>
      <c r="I12" s="119">
        <v>123799.2</v>
      </c>
      <c r="J12" s="119">
        <f t="shared" si="0"/>
        <v>133470.57</v>
      </c>
    </row>
    <row r="13" spans="1:10" s="68" customFormat="1" ht="10.5">
      <c r="A13" s="69" t="s">
        <v>27</v>
      </c>
      <c r="B13" s="119">
        <v>0</v>
      </c>
      <c r="C13" s="122">
        <v>511</v>
      </c>
      <c r="D13" s="119">
        <v>4185789.54</v>
      </c>
      <c r="E13" s="122">
        <v>57</v>
      </c>
      <c r="F13" s="119">
        <v>623110</v>
      </c>
      <c r="G13" s="122">
        <v>52</v>
      </c>
      <c r="H13" s="119">
        <v>476166</v>
      </c>
      <c r="I13" s="119">
        <f>D13+F13+H13</f>
        <v>5285065.54</v>
      </c>
      <c r="J13" s="119">
        <f t="shared" si="0"/>
        <v>5285065.54</v>
      </c>
    </row>
    <row r="14" spans="1:10" s="68" customFormat="1" ht="10.5">
      <c r="A14" s="102" t="s">
        <v>28</v>
      </c>
      <c r="B14" s="119">
        <v>128394.77</v>
      </c>
      <c r="C14" s="122">
        <v>76</v>
      </c>
      <c r="D14" s="119">
        <v>654470</v>
      </c>
      <c r="E14" s="122">
        <v>54</v>
      </c>
      <c r="F14" s="119">
        <v>254689</v>
      </c>
      <c r="G14" s="122">
        <v>4</v>
      </c>
      <c r="H14" s="119">
        <v>7724</v>
      </c>
      <c r="I14" s="119">
        <v>916883</v>
      </c>
      <c r="J14" s="119">
        <f t="shared" si="0"/>
        <v>1045277.77</v>
      </c>
    </row>
    <row r="15" spans="1:10" s="68" customFormat="1" ht="10.5">
      <c r="A15" s="69" t="s">
        <v>29</v>
      </c>
      <c r="B15" s="119">
        <v>69758.33</v>
      </c>
      <c r="C15" s="122">
        <v>9</v>
      </c>
      <c r="D15" s="119">
        <v>286501.8</v>
      </c>
      <c r="E15" s="122">
        <v>83</v>
      </c>
      <c r="F15" s="119">
        <v>111340</v>
      </c>
      <c r="G15" s="122">
        <v>0</v>
      </c>
      <c r="H15" s="119">
        <v>0</v>
      </c>
      <c r="I15" s="119">
        <v>397841.8</v>
      </c>
      <c r="J15" s="119">
        <f t="shared" si="0"/>
        <v>467600.13</v>
      </c>
    </row>
    <row r="16" spans="1:10" s="68" customFormat="1" ht="10.5">
      <c r="A16" s="76" t="s">
        <v>30</v>
      </c>
      <c r="B16" s="119">
        <v>261454.4</v>
      </c>
      <c r="C16" s="122">
        <v>1</v>
      </c>
      <c r="D16" s="119">
        <v>1185000</v>
      </c>
      <c r="E16" s="122">
        <v>71</v>
      </c>
      <c r="F16" s="119">
        <v>172432.8</v>
      </c>
      <c r="G16" s="122">
        <v>2</v>
      </c>
      <c r="H16" s="119">
        <v>9000</v>
      </c>
      <c r="I16" s="119">
        <v>1366432.8</v>
      </c>
      <c r="J16" s="119">
        <f t="shared" si="0"/>
        <v>1627887.2</v>
      </c>
    </row>
    <row r="17" spans="1:10" s="68" customFormat="1" ht="10.5">
      <c r="A17" s="69" t="s">
        <v>31</v>
      </c>
      <c r="B17" s="119">
        <v>77845</v>
      </c>
      <c r="C17" s="122">
        <v>198</v>
      </c>
      <c r="D17" s="119">
        <v>2565830</v>
      </c>
      <c r="E17" s="122">
        <v>5</v>
      </c>
      <c r="F17" s="119">
        <v>64720</v>
      </c>
      <c r="G17" s="122">
        <v>0</v>
      </c>
      <c r="H17" s="119">
        <v>0</v>
      </c>
      <c r="I17" s="119">
        <v>2630550</v>
      </c>
      <c r="J17" s="119">
        <f t="shared" si="0"/>
        <v>2708395</v>
      </c>
    </row>
    <row r="18" spans="1:10" s="68" customFormat="1" ht="10.5">
      <c r="A18" s="76" t="s">
        <v>32</v>
      </c>
      <c r="B18" s="119">
        <v>205946</v>
      </c>
      <c r="C18" s="122">
        <v>11</v>
      </c>
      <c r="D18" s="119">
        <v>995423</v>
      </c>
      <c r="E18" s="122">
        <v>721</v>
      </c>
      <c r="F18" s="119">
        <v>2203783</v>
      </c>
      <c r="G18" s="122">
        <v>2</v>
      </c>
      <c r="H18" s="119">
        <v>4100</v>
      </c>
      <c r="I18" s="119">
        <v>3203306</v>
      </c>
      <c r="J18" s="119">
        <f t="shared" si="0"/>
        <v>3409252</v>
      </c>
    </row>
    <row r="19" spans="1:10" s="84" customFormat="1" thickBot="1">
      <c r="A19" s="111" t="s">
        <v>33</v>
      </c>
      <c r="B19" s="120">
        <f>SUM(B4:B18)</f>
        <v>18807612.899999995</v>
      </c>
      <c r="C19" s="121">
        <f>SUM(C4:C18)</f>
        <v>3886</v>
      </c>
      <c r="D19" s="120">
        <f>SUM(D4:D18)</f>
        <v>40328779.239999995</v>
      </c>
      <c r="E19" s="121">
        <f t="shared" ref="E19:J19" si="1">SUM(E4:E18)</f>
        <v>3195</v>
      </c>
      <c r="F19" s="120">
        <f t="shared" si="1"/>
        <v>7428074.9099999992</v>
      </c>
      <c r="G19" s="121">
        <f t="shared" si="1"/>
        <v>94</v>
      </c>
      <c r="H19" s="120">
        <f t="shared" si="1"/>
        <v>1132768.1000000001</v>
      </c>
      <c r="I19" s="120">
        <f t="shared" si="1"/>
        <v>48889622.25</v>
      </c>
      <c r="J19" s="120">
        <f t="shared" si="1"/>
        <v>67697235.150000006</v>
      </c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B21" s="96"/>
      <c r="C21" s="86"/>
      <c r="D21" s="86"/>
      <c r="E21" s="87"/>
      <c r="F21" s="86"/>
      <c r="G21" s="87"/>
      <c r="H21" s="86"/>
      <c r="I21" s="86"/>
      <c r="J21" s="86"/>
    </row>
    <row r="22" spans="1:10" s="88" customFormat="1" ht="22.5" customHeight="1" thickBot="1">
      <c r="A22" s="200" t="s">
        <v>52</v>
      </c>
      <c r="B22" s="200"/>
      <c r="C22" s="200"/>
      <c r="D22" s="200"/>
      <c r="E22" s="200"/>
      <c r="F22" s="200"/>
      <c r="G22" s="200"/>
      <c r="H22" s="200"/>
      <c r="I22" s="200"/>
      <c r="J22" s="200"/>
    </row>
    <row r="23" spans="1:10" s="92" customFormat="1" ht="11.25" customHeight="1">
      <c r="A23" s="195" t="s">
        <v>17</v>
      </c>
      <c r="B23" s="189" t="s">
        <v>42</v>
      </c>
      <c r="C23" s="189" t="s">
        <v>40</v>
      </c>
      <c r="D23" s="189" t="s">
        <v>43</v>
      </c>
      <c r="E23" s="189" t="s">
        <v>13</v>
      </c>
      <c r="F23" s="189" t="s">
        <v>44</v>
      </c>
      <c r="G23" s="189" t="s">
        <v>50</v>
      </c>
      <c r="H23" s="189" t="s">
        <v>45</v>
      </c>
      <c r="I23" s="189" t="s">
        <v>46</v>
      </c>
      <c r="J23" s="192" t="s">
        <v>49</v>
      </c>
    </row>
    <row r="24" spans="1:10" s="92" customFormat="1" ht="60" customHeight="1">
      <c r="A24" s="201"/>
      <c r="B24" s="198"/>
      <c r="C24" s="199"/>
      <c r="D24" s="199"/>
      <c r="E24" s="198"/>
      <c r="F24" s="198"/>
      <c r="G24" s="202"/>
      <c r="H24" s="198"/>
      <c r="I24" s="198"/>
      <c r="J24" s="203"/>
    </row>
    <row r="25" spans="1:10">
      <c r="A25" s="69" t="s">
        <v>28</v>
      </c>
      <c r="B25" s="70">
        <v>1042310</v>
      </c>
      <c r="C25" s="73">
        <v>118</v>
      </c>
      <c r="D25" s="70">
        <v>171613</v>
      </c>
      <c r="E25" s="79">
        <v>32</v>
      </c>
      <c r="F25" s="70">
        <v>122856</v>
      </c>
      <c r="G25" s="79">
        <v>7</v>
      </c>
      <c r="H25" s="70">
        <v>10500</v>
      </c>
      <c r="I25" s="70">
        <v>304969</v>
      </c>
      <c r="J25" s="75">
        <v>1347279</v>
      </c>
    </row>
    <row r="26" spans="1:10" s="105" customFormat="1" ht="12" thickBot="1">
      <c r="A26" s="106" t="s">
        <v>33</v>
      </c>
      <c r="B26" s="81">
        <f t="shared" ref="B26:J26" si="2">SUM(B25:B25)</f>
        <v>1042310</v>
      </c>
      <c r="C26" s="95">
        <f t="shared" si="2"/>
        <v>118</v>
      </c>
      <c r="D26" s="81">
        <f t="shared" si="2"/>
        <v>171613</v>
      </c>
      <c r="E26" s="95">
        <f t="shared" si="2"/>
        <v>32</v>
      </c>
      <c r="F26" s="81">
        <f t="shared" si="2"/>
        <v>122856</v>
      </c>
      <c r="G26" s="95">
        <f t="shared" si="2"/>
        <v>7</v>
      </c>
      <c r="H26" s="81">
        <f t="shared" si="2"/>
        <v>10500</v>
      </c>
      <c r="I26" s="81">
        <f t="shared" si="2"/>
        <v>304969</v>
      </c>
      <c r="J26" s="83">
        <f t="shared" si="2"/>
        <v>1347279</v>
      </c>
    </row>
  </sheetData>
  <mergeCells count="22">
    <mergeCell ref="A1:J1"/>
    <mergeCell ref="A2:A3"/>
    <mergeCell ref="B2:B3"/>
    <mergeCell ref="C2:C3"/>
    <mergeCell ref="D2:D3"/>
    <mergeCell ref="E2:E3"/>
    <mergeCell ref="G23:G24"/>
    <mergeCell ref="H23:H24"/>
    <mergeCell ref="E23:E24"/>
    <mergeCell ref="F23:F24"/>
    <mergeCell ref="F2:F3"/>
    <mergeCell ref="G2:G3"/>
    <mergeCell ref="I23:I24"/>
    <mergeCell ref="J23:J24"/>
    <mergeCell ref="J2:J3"/>
    <mergeCell ref="A22:J22"/>
    <mergeCell ref="A23:A24"/>
    <mergeCell ref="B23:B24"/>
    <mergeCell ref="C23:C24"/>
    <mergeCell ref="D23:D24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15" sqref="A15"/>
    </sheetView>
  </sheetViews>
  <sheetFormatPr defaultRowHeight="11.25"/>
  <cols>
    <col min="1" max="1" width="23.140625" style="63" customWidth="1"/>
    <col min="2" max="2" width="16.42578125" style="63" customWidth="1"/>
    <col min="3" max="3" width="12.5703125" style="63" customWidth="1"/>
    <col min="4" max="4" width="14.140625" style="63" customWidth="1"/>
    <col min="5" max="5" width="9.85546875" style="63" customWidth="1"/>
    <col min="6" max="6" width="15.85546875" style="63" customWidth="1"/>
    <col min="7" max="7" width="10.85546875" style="63" customWidth="1"/>
    <col min="8" max="8" width="13" style="63" customWidth="1"/>
    <col min="9" max="9" width="14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53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9</v>
      </c>
      <c r="B2" s="189" t="s">
        <v>42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49</v>
      </c>
    </row>
    <row r="3" spans="1:10" ht="49.5" customHeigh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10.5">
      <c r="A4" s="102" t="s">
        <v>8</v>
      </c>
      <c r="B4" s="70">
        <v>385824</v>
      </c>
      <c r="C4" s="73"/>
      <c r="D4" s="70"/>
      <c r="E4" s="79"/>
      <c r="F4" s="70"/>
      <c r="G4" s="79"/>
      <c r="H4" s="70"/>
      <c r="I4" s="70"/>
      <c r="J4" s="75"/>
    </row>
    <row r="5" spans="1:10" s="68" customFormat="1" ht="10.5">
      <c r="A5" s="69" t="s">
        <v>10</v>
      </c>
      <c r="B5" s="70">
        <v>131559</v>
      </c>
      <c r="C5" s="73"/>
      <c r="D5" s="70"/>
      <c r="E5" s="79"/>
      <c r="F5" s="70"/>
      <c r="G5" s="79"/>
      <c r="H5" s="70"/>
      <c r="I5" s="70"/>
      <c r="J5" s="75"/>
    </row>
    <row r="6" spans="1:10" s="68" customFormat="1" ht="10.5">
      <c r="A6" s="76" t="s">
        <v>3</v>
      </c>
      <c r="B6" s="70">
        <v>5411</v>
      </c>
      <c r="C6" s="73"/>
      <c r="D6" s="70"/>
      <c r="E6" s="79"/>
      <c r="F6" s="70"/>
      <c r="G6" s="79"/>
      <c r="H6" s="70"/>
      <c r="I6" s="70"/>
      <c r="J6" s="75"/>
    </row>
    <row r="7" spans="1:10" s="68" customFormat="1" ht="10.5">
      <c r="A7" s="76" t="s">
        <v>4</v>
      </c>
      <c r="B7" s="70">
        <v>451022</v>
      </c>
      <c r="C7" s="73"/>
      <c r="D7" s="70"/>
      <c r="E7" s="79"/>
      <c r="F7" s="70"/>
      <c r="G7" s="79"/>
      <c r="H7" s="70"/>
      <c r="I7" s="70"/>
      <c r="J7" s="75"/>
    </row>
    <row r="8" spans="1:10" s="68" customFormat="1" ht="10.5">
      <c r="A8" s="76" t="s">
        <v>5</v>
      </c>
      <c r="B8" s="70">
        <v>33187</v>
      </c>
      <c r="C8" s="73">
        <v>118</v>
      </c>
      <c r="D8" s="70">
        <v>171613</v>
      </c>
      <c r="E8" s="79">
        <v>32</v>
      </c>
      <c r="F8" s="70">
        <v>122856</v>
      </c>
      <c r="G8" s="79">
        <v>7</v>
      </c>
      <c r="H8" s="70">
        <v>10500</v>
      </c>
      <c r="I8" s="70">
        <f>D8+F8+H8</f>
        <v>304969</v>
      </c>
      <c r="J8" s="75">
        <f>B8+D8+F8+H8</f>
        <v>338156</v>
      </c>
    </row>
    <row r="9" spans="1:10" s="68" customFormat="1" ht="10.5">
      <c r="A9" s="69" t="s">
        <v>6</v>
      </c>
      <c r="B9" s="70">
        <v>3724</v>
      </c>
      <c r="C9" s="73"/>
      <c r="D9" s="70"/>
      <c r="E9" s="79"/>
      <c r="F9" s="70"/>
      <c r="G9" s="79"/>
      <c r="H9" s="70"/>
      <c r="I9" s="70"/>
      <c r="J9" s="75"/>
    </row>
    <row r="10" spans="1:10" s="68" customFormat="1" ht="10.5">
      <c r="A10" s="76" t="s">
        <v>7</v>
      </c>
      <c r="B10" s="70">
        <v>31583</v>
      </c>
      <c r="C10" s="73"/>
      <c r="D10" s="70"/>
      <c r="E10" s="79"/>
      <c r="F10" s="70"/>
      <c r="G10" s="79"/>
      <c r="H10" s="70"/>
      <c r="I10" s="70"/>
      <c r="J10" s="75"/>
    </row>
    <row r="11" spans="1:10" s="84" customFormat="1" thickBot="1">
      <c r="A11" s="111" t="s">
        <v>33</v>
      </c>
      <c r="B11" s="81">
        <f t="shared" ref="B11:I11" si="0">SUM(B4:B10)</f>
        <v>1042310</v>
      </c>
      <c r="C11" s="82">
        <f t="shared" si="0"/>
        <v>118</v>
      </c>
      <c r="D11" s="81">
        <f t="shared" si="0"/>
        <v>171613</v>
      </c>
      <c r="E11" s="82">
        <f t="shared" si="0"/>
        <v>32</v>
      </c>
      <c r="F11" s="81">
        <f t="shared" si="0"/>
        <v>122856</v>
      </c>
      <c r="G11" s="82">
        <f t="shared" si="0"/>
        <v>7</v>
      </c>
      <c r="H11" s="81">
        <f t="shared" si="0"/>
        <v>10500</v>
      </c>
      <c r="I11" s="81">
        <f t="shared" si="0"/>
        <v>304969</v>
      </c>
      <c r="J11" s="81">
        <f>B11+D11+F11+H11</f>
        <v>1347279</v>
      </c>
    </row>
    <row r="12" spans="1:10" s="84" customFormat="1" ht="10.5">
      <c r="A12" s="107"/>
      <c r="B12" s="108"/>
      <c r="C12" s="109"/>
      <c r="D12" s="108"/>
      <c r="E12" s="110"/>
      <c r="F12" s="108"/>
      <c r="G12" s="110"/>
      <c r="H12" s="108"/>
      <c r="I12" s="108"/>
      <c r="J12" s="108"/>
    </row>
  </sheetData>
  <mergeCells count="11">
    <mergeCell ref="G2:G3"/>
    <mergeCell ref="H2:H3"/>
    <mergeCell ref="I2:I3"/>
    <mergeCell ref="J2:J3"/>
    <mergeCell ref="A1:J1"/>
    <mergeCell ref="A2:A3"/>
    <mergeCell ref="B2:B3"/>
    <mergeCell ref="C2:C3"/>
    <mergeCell ref="D2:D3"/>
    <mergeCell ref="E2:E3"/>
    <mergeCell ref="F2:F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A2" workbookViewId="0">
      <selection activeCell="H21" sqref="H21"/>
    </sheetView>
  </sheetViews>
  <sheetFormatPr defaultRowHeight="11.25"/>
  <cols>
    <col min="1" max="1" width="23.140625" style="63" customWidth="1"/>
    <col min="2" max="2" width="16.42578125" style="63" customWidth="1"/>
    <col min="3" max="3" width="12.5703125" style="63" customWidth="1"/>
    <col min="4" max="4" width="15.85546875" style="63" customWidth="1"/>
    <col min="5" max="5" width="9.85546875" style="63" customWidth="1"/>
    <col min="6" max="6" width="15.85546875" style="63" customWidth="1"/>
    <col min="7" max="7" width="10.85546875" style="63" customWidth="1"/>
    <col min="8" max="8" width="15.28515625" style="63" customWidth="1"/>
    <col min="9" max="9" width="15.140625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69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58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47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10.5">
      <c r="A4" s="104" t="s">
        <v>18</v>
      </c>
      <c r="B4" s="119">
        <f>SUM('ΙΑΝΟΥΑΡΙΟΣ 2008'!B6,'ΦΕΒΡΟΥΑΡΙΟΣ 2008'!B6,'ΜΑΡΤΙΟΣ 2008'!B6,'ΑΠΡΙΛΙΟΣ 2008'!B6,'ΜΑΙΟΣ 2008'!B6+'ΙΟΥΝΙΟΣ 2008'!B6)</f>
        <v>91887575</v>
      </c>
      <c r="C4" s="122">
        <f>SUM('ΙΑΝΟΥΑΡΙΟΣ 2008'!C6,'ΦΕΒΡΟΥΑΡΙΟΣ 2008'!C6,'ΜΑΡΤΙΟΣ 2008'!C6,'ΑΠΡΙΛΙΟΣ 2008'!C6,'ΜΑΙΟΣ 2008'!C6+'ΙΟΥΝΙΟΣ 2008'!C6)</f>
        <v>11790</v>
      </c>
      <c r="D4" s="122">
        <f>SUM('ΙΑΝΟΥΑΡΙΟΣ 2008'!D6,'ΦΕΒΡΟΥΑΡΙΟΣ 2008'!D6,'ΜΑΡΤΙΟΣ 2008'!D6,'ΑΠΡΙΛΙΟΣ 2008'!D6,'ΜΑΙΟΣ 2008'!D6+'ΙΟΥΝΙΟΣ 2008'!D6)</f>
        <v>299454102</v>
      </c>
      <c r="E4" s="122">
        <f>SUM('ΙΑΝΟΥΑΡΙΟΣ 2008'!E6,'ΦΕΒΡΟΥΑΡΙΟΣ 2008'!E6,'ΜΑΡΤΙΟΣ 2008'!E6,'ΑΠΡΙΛΙΟΣ 2008'!E6,'ΜΑΙΟΣ 2008'!E6+'ΙΟΥΝΙΟΣ 2008'!E6)</f>
        <v>3117</v>
      </c>
      <c r="F4" s="122">
        <f>SUM('ΙΑΝΟΥΑΡΙΟΣ 2008'!F6,'ΦΕΒΡΟΥΑΡΙΟΣ 2008'!F6,'ΜΑΡΤΙΟΣ 2008'!F6,'ΑΠΡΙΛΙΟΣ 2008'!F6,'ΜΑΙΟΣ 2008'!F6+'ΙΟΥΝΙΟΣ 2008'!F6)</f>
        <v>15037457</v>
      </c>
      <c r="G4" s="122">
        <f>SUM('ΙΑΝΟΥΑΡΙΟΣ 2008'!G6,'ΦΕΒΡΟΥΑΡΙΟΣ 2008'!G6,'ΜΑΡΤΙΟΣ 2008'!G6,'ΑΠΡΙΛΙΟΣ 2008'!G6,'ΜΑΙΟΣ 2008'!G6+'ΙΟΥΝΙΟΣ 2008'!G6)</f>
        <v>86</v>
      </c>
      <c r="H4" s="122">
        <f>SUM('ΙΑΝΟΥΑΡΙΟΣ 2008'!H6,'ΦΕΒΡΟΥΑΡΙΟΣ 2008'!H6,'ΜΑΡΤΙΟΣ 2008'!H6,'ΑΠΡΙΛΙΟΣ 2008'!H6,'ΜΑΙΟΣ 2008'!H6+'ΙΟΥΝΙΟΣ 2008'!H6)</f>
        <v>20476201</v>
      </c>
      <c r="I4" s="122">
        <f>D4+F4+H4</f>
        <v>334967760</v>
      </c>
      <c r="J4" s="122">
        <f>B4+D4+F4+H4</f>
        <v>426855335</v>
      </c>
    </row>
    <row r="5" spans="1:10" s="68" customFormat="1" ht="10.5">
      <c r="A5" s="69" t="s">
        <v>19</v>
      </c>
      <c r="B5" s="119">
        <f>SUM('ΙΑΝΟΥΑΡΙΟΣ 2008'!B9,'ΦΕΒΡΟΥΑΡΙΟΣ 2008'!B9,'ΜΑΡΤΙΟΣ 2008'!B9,'ΑΠΡΙΛΙΟΣ 2008'!B9,'ΜΑΙΟΣ 2008'!B9+'ΙΟΥΝΙΟΣ 2008'!B9)</f>
        <v>879168.99</v>
      </c>
      <c r="C5" s="155">
        <f>SUM('ΙΑΝΟΥΑΡΙΟΣ 2008'!C9,'ΦΕΒΡΟΥΑΡΙΟΣ 2008'!C9,'ΜΑΡΤΙΟΣ 2008'!C9,'ΑΠΡΙΛΙΟΣ 2008'!C9,'ΜΑΙΟΣ 2008'!C9+'ΙΟΥΝΙΟΣ 2008'!C9)</f>
        <v>62</v>
      </c>
      <c r="D5" s="119">
        <f>SUM('ΙΑΝΟΥΑΡΙΟΣ 2008'!D9,'ΦΕΒΡΟΥΑΡΙΟΣ 2008'!D9,'ΜΑΡΤΙΟΣ 2008'!D9,'ΑΠΡΙΛΙΟΣ 2008'!D9,'ΜΑΙΟΣ 2008'!D9+'ΙΟΥΝΙΟΣ 2008'!D9)</f>
        <v>0</v>
      </c>
      <c r="E5" s="119">
        <f>SUM('ΙΑΝΟΥΑΡΙΟΣ 2008'!E9,'ΦΕΒΡΟΥΑΡΙΟΣ 2008'!E9,'ΜΑΡΤΙΟΣ 2008'!E9,'ΑΠΡΙΛΙΟΣ 2008'!E9,'ΜΑΙΟΣ 2008'!E9+'ΙΟΥΝΙΟΣ 2008'!E9)</f>
        <v>268</v>
      </c>
      <c r="F5" s="119">
        <f>SUM('ΙΑΝΟΥΑΡΙΟΣ 2008'!F9,'ΦΕΒΡΟΥΑΡΙΟΣ 2008'!F9,'ΜΑΡΤΙΟΣ 2008'!F9,'ΑΠΡΙΛΙΟΣ 2008'!F9,'ΜΑΙΟΣ 2008'!F9+'ΙΟΥΝΙΟΣ 2008'!F9)</f>
        <v>1105621.3599999999</v>
      </c>
      <c r="G5" s="155">
        <f>SUM('ΙΑΝΟΥΑΡΙΟΣ 2008'!G9,'ΦΕΒΡΟΥΑΡΙΟΣ 2008'!G9,'ΜΑΡΤΙΟΣ 2008'!G9,'ΑΠΡΙΛΙΟΣ 2008'!G9,'ΜΑΙΟΣ 2008'!G9+'ΙΟΥΝΙΟΣ 2008'!G9)</f>
        <v>23</v>
      </c>
      <c r="H5" s="119">
        <f>SUM('ΙΑΝΟΥΑΡΙΟΣ 2008'!H9,'ΦΕΒΡΟΥΑΡΙΟΣ 2008'!H9,'ΜΑΡΤΙΟΣ 2008'!H9,'ΑΠΡΙΛΙΟΣ 2008'!H9,'ΜΑΙΟΣ 2008'!H9+'ΙΟΥΝΙΟΣ 2008'!H9)</f>
        <v>97558.959999999992</v>
      </c>
      <c r="I5" s="122">
        <f t="shared" ref="I5:I18" si="0">D5+F5+H5</f>
        <v>1203180.3199999998</v>
      </c>
      <c r="J5" s="122">
        <f t="shared" ref="J5:J18" si="1">B5+D5+F5+H5</f>
        <v>2082349.3099999998</v>
      </c>
    </row>
    <row r="6" spans="1:10" s="68" customFormat="1" ht="10.5">
      <c r="A6" s="103" t="s">
        <v>20</v>
      </c>
      <c r="B6" s="119">
        <f>SUM('ΙΑΝΟΥΑΡΙΟΣ 2008'!B15,'ΦΕΒΡΟΥΑΡΙΟΣ 2008'!B15,'ΜΑΡΤΙΟΣ 2008'!B15,'ΑΠΡΙΛΙΟΣ 2008'!B15,'ΜΑΙΟΣ 2008'!B15+'ΙΟΥΝΙΟΣ 2008'!B15)</f>
        <v>197118.66999999998</v>
      </c>
      <c r="C6" s="155">
        <f>SUM('ΙΑΝΟΥΑΡΙΟΣ 2008'!C15,'ΦΕΒΡΟΥΑΡΙΟΣ 2008'!C15,'ΜΑΡΤΙΟΣ 2008'!C15,'ΑΠΡΙΛΙΟΣ 2008'!C15,'ΜΑΙΟΣ 2008'!C15+'ΙΟΥΝΙΟΣ 2008'!C15)</f>
        <v>75</v>
      </c>
      <c r="D6" s="119">
        <f>SUM('ΙΑΝΟΥΑΡΙΟΣ 2008'!D15,'ΦΕΒΡΟΥΑΡΙΟΣ 2008'!D15,'ΜΑΡΤΙΟΣ 2008'!D15,'ΑΠΡΙΛΙΟΣ 2008'!D15,'ΜΑΙΟΣ 2008'!D15+'ΙΟΥΝΙΟΣ 2008'!D15)</f>
        <v>1980412</v>
      </c>
      <c r="E6" s="119">
        <f>SUM('ΙΑΝΟΥΑΡΙΟΣ 2008'!E15,'ΦΕΒΡΟΥΑΡΙΟΣ 2008'!E15,'ΜΑΡΤΙΟΣ 2008'!E15,'ΑΠΡΙΛΙΟΣ 2008'!E15,'ΜΑΙΟΣ 2008'!E15+'ΙΟΥΝΙΟΣ 2008'!E15)</f>
        <v>733</v>
      </c>
      <c r="F6" s="119">
        <f>SUM('ΙΑΝΟΥΑΡΙΟΣ 2008'!F15,'ΦΕΒΡΟΥΑΡΙΟΣ 2008'!F15,'ΜΑΡΤΙΟΣ 2008'!F15,'ΑΠΡΙΛΙΟΣ 2008'!F15,'ΜΑΙΟΣ 2008'!F15+'ΙΟΥΝΙΟΣ 2008'!F15)</f>
        <v>5208503.29</v>
      </c>
      <c r="G6" s="155">
        <f>SUM('ΙΑΝΟΥΑΡΙΟΣ 2008'!G15,'ΦΕΒΡΟΥΑΡΙΟΣ 2008'!G15,'ΜΑΡΤΙΟΣ 2008'!G15,'ΑΠΡΙΛΙΟΣ 2008'!G15,'ΜΑΙΟΣ 2008'!G15+'ΙΟΥΝΙΟΣ 2008'!G15)</f>
        <v>3</v>
      </c>
      <c r="H6" s="119">
        <f>SUM('ΙΑΝΟΥΑΡΙΟΣ 2008'!H15,'ΦΕΒΡΟΥΑΡΙΟΣ 2008'!H15,'ΜΑΡΤΙΟΣ 2008'!H15,'ΑΠΡΙΛΙΟΣ 2008'!H15,'ΜΑΙΟΣ 2008'!H15+'ΙΟΥΝΙΟΣ 2008'!H15)</f>
        <v>8276.6</v>
      </c>
      <c r="I6" s="122">
        <f t="shared" si="0"/>
        <v>7197191.8899999997</v>
      </c>
      <c r="J6" s="122">
        <f t="shared" si="1"/>
        <v>7394310.5599999996</v>
      </c>
    </row>
    <row r="7" spans="1:10" s="68" customFormat="1" ht="10.5">
      <c r="A7" s="69" t="s">
        <v>21</v>
      </c>
      <c r="B7" s="119">
        <f>SUM('ΙΑΝΟΥΑΡΙΟΣ 2008'!B14,'ΦΕΒΡΟΥΑΡΙΟΣ 2008'!B14,'ΜΑΡΤΙΟΣ 2008'!B14,'ΑΠΡΙΛΙΟΣ 2008'!B14,'ΜΑΙΟΣ 2008'!B14+'ΙΟΥΝΙΟΣ 2008'!B14)</f>
        <v>13417.58</v>
      </c>
      <c r="C7" s="155">
        <f>SUM('ΙΑΝΟΥΑΡΙΟΣ 2008'!C14,'ΦΕΒΡΟΥΑΡΙΟΣ 2008'!C14,'ΜΑΡΤΙΟΣ 2008'!C14,'ΑΠΡΙΛΙΟΣ 2008'!C14,'ΜΑΙΟΣ 2008'!C14+'ΙΟΥΝΙΟΣ 2008'!C14)</f>
        <v>340</v>
      </c>
      <c r="D7" s="119">
        <f>SUM('ΙΑΝΟΥΑΡΙΟΣ 2008'!D14,'ΦΕΒΡΟΥΑΡΙΟΣ 2008'!D14,'ΜΑΡΤΙΟΣ 2008'!D14,'ΑΠΡΙΛΙΟΣ 2008'!D14,'ΜΑΙΟΣ 2008'!D14+'ΙΟΥΝΙΟΣ 2008'!D14)</f>
        <v>2977369.86</v>
      </c>
      <c r="E7" s="119">
        <f>SUM('ΙΑΝΟΥΑΡΙΟΣ 2008'!E14,'ΦΕΒΡΟΥΑΡΙΟΣ 2008'!E14,'ΜΑΡΤΙΟΣ 2008'!E14,'ΑΠΡΙΛΙΟΣ 2008'!E14,'ΜΑΙΟΣ 2008'!E14+'ΙΟΥΝΙΟΣ 2008'!E14)</f>
        <v>210</v>
      </c>
      <c r="F7" s="119">
        <f>SUM('ΙΑΝΟΥΑΡΙΟΣ 2008'!F14,'ΦΕΒΡΟΥΑΡΙΟΣ 2008'!F14,'ΜΑΡΤΙΟΣ 2008'!F14,'ΑΠΡΙΛΙΟΣ 2008'!F14,'ΜΑΙΟΣ 2008'!F14+'ΙΟΥΝΙΟΣ 2008'!F14)</f>
        <v>404432.23</v>
      </c>
      <c r="G7" s="155">
        <f>SUM('ΙΑΝΟΥΑΡΙΟΣ 2008'!G14,'ΦΕΒΡΟΥΑΡΙΟΣ 2008'!G14,'ΜΑΡΤΙΟΣ 2008'!G14,'ΑΠΡΙΛΙΟΣ 2008'!G14,'ΜΑΙΟΣ 2008'!G14+'ΙΟΥΝΙΟΣ 2008'!G14)</f>
        <v>17</v>
      </c>
      <c r="H7" s="119">
        <f>SUM('ΙΑΝΟΥΑΡΙΟΣ 2008'!H14,'ΦΕΒΡΟΥΑΡΙΟΣ 2008'!H14,'ΜΑΡΤΙΟΣ 2008'!H14,'ΑΠΡΙΛΙΟΣ 2008'!H14,'ΜΑΙΟΣ 2008'!H14+'ΙΟΥΝΙΟΣ 2008'!H14)</f>
        <v>35500</v>
      </c>
      <c r="I7" s="122">
        <f t="shared" si="0"/>
        <v>3417302.09</v>
      </c>
      <c r="J7" s="122">
        <f t="shared" si="1"/>
        <v>3430719.67</v>
      </c>
    </row>
    <row r="8" spans="1:10" s="68" customFormat="1" ht="10.5">
      <c r="A8" s="103" t="s">
        <v>22</v>
      </c>
      <c r="B8" s="119">
        <f>SUM('ΙΑΝΟΥΑΡΙΟΣ 2008'!B13,'ΦΕΒΡΟΥΑΡΙΟΣ 2008'!B13,'ΜΑΡΤΙΟΣ 2008'!B13,'ΑΠΡΙΛΙΟΣ 2008'!B13,'ΜΑΙΟΣ 2008'!B13+'ΙΟΥΝΙΟΣ 2008'!B13)</f>
        <v>1746874.3499999999</v>
      </c>
      <c r="C8" s="155">
        <f>SUM('ΙΑΝΟΥΑΡΙΟΣ 2008'!C13,'ΦΕΒΡΟΥΑΡΙΟΣ 2008'!C13,'ΜΑΡΤΙΟΣ 2008'!C13,'ΑΠΡΙΛΙΟΣ 2008'!C13,'ΜΑΙΟΣ 2008'!C13+'ΙΟΥΝΙΟΣ 2008'!C13)</f>
        <v>40</v>
      </c>
      <c r="D8" s="119">
        <f>SUM('ΙΑΝΟΥΑΡΙΟΣ 2008'!D13,'ΦΕΒΡΟΥΑΡΙΟΣ 2008'!D13,'ΜΑΡΤΙΟΣ 2008'!D13,'ΑΠΡΙΛΙΟΣ 2008'!D13,'ΜΑΙΟΣ 2008'!D13+'ΙΟΥΝΙΟΣ 2008'!D13)</f>
        <v>184983.1</v>
      </c>
      <c r="E8" s="119">
        <f>SUM('ΙΑΝΟΥΑΡΙΟΣ 2008'!E13,'ΦΕΒΡΟΥΑΡΙΟΣ 2008'!E13,'ΜΑΡΤΙΟΣ 2008'!E13,'ΑΠΡΙΛΙΟΣ 2008'!E13,'ΜΑΙΟΣ 2008'!E13+'ΙΟΥΝΙΟΣ 2008'!E13)</f>
        <v>260</v>
      </c>
      <c r="F8" s="119">
        <f>SUM('ΙΑΝΟΥΑΡΙΟΣ 2008'!F13,'ΦΕΒΡΟΥΑΡΙΟΣ 2008'!F13,'ΜΑΡΤΙΟΣ 2008'!F13,'ΑΠΡΙΛΙΟΣ 2008'!F13,'ΜΑΙΟΣ 2008'!F13+'ΙΟΥΝΙΟΣ 2008'!F13)</f>
        <v>4801995.18</v>
      </c>
      <c r="G8" s="155">
        <f>SUM('ΙΑΝΟΥΑΡΙΟΣ 2008'!G13,'ΦΕΒΡΟΥΑΡΙΟΣ 2008'!G13,'ΜΑΡΤΙΟΣ 2008'!G13,'ΑΠΡΙΛΙΟΣ 2008'!G13,'ΜΑΙΟΣ 2008'!G13+'ΙΟΥΝΙΟΣ 2008'!G13)</f>
        <v>5</v>
      </c>
      <c r="H8" s="119">
        <f>SUM('ΙΑΝΟΥΑΡΙΟΣ 2008'!H13,'ΦΕΒΡΟΥΑΡΙΟΣ 2008'!H13,'ΜΑΡΤΙΟΣ 2008'!H13,'ΑΠΡΙΛΙΟΣ 2008'!H13,'ΜΑΙΟΣ 2008'!H13+'ΙΟΥΝΙΟΣ 2008'!H13)</f>
        <v>19500</v>
      </c>
      <c r="I8" s="122">
        <f t="shared" si="0"/>
        <v>5006478.2799999993</v>
      </c>
      <c r="J8" s="122">
        <f t="shared" si="1"/>
        <v>6753352.6299999999</v>
      </c>
    </row>
    <row r="9" spans="1:10" s="68" customFormat="1" ht="10.5">
      <c r="A9" s="69" t="s">
        <v>23</v>
      </c>
      <c r="B9" s="119">
        <f>SUM('ΙΑΝΟΥΑΡΙΟΣ 2008'!B17,'ΦΕΒΡΟΥΑΡΙΟΣ 2008'!B17,'ΜΑΡΤΙΟΣ 2008'!B17,'ΑΠΡΙΛΙΟΣ 2008'!B17,'ΜΑΙΟΣ 2008'!B17+'ΙΟΥΝΙΟΣ 2008'!B17)</f>
        <v>297617.15999999997</v>
      </c>
      <c r="C9" s="155">
        <f>SUM('ΙΑΝΟΥΑΡΙΟΣ 2008'!C17,'ΦΕΒΡΟΥΑΡΙΟΣ 2008'!C17,'ΜΑΡΤΙΟΣ 2008'!C17,'ΑΠΡΙΛΙΟΣ 2008'!C17,'ΜΑΙΟΣ 2008'!C17+'ΙΟΥΝΙΟΣ 2008'!C17)</f>
        <v>64</v>
      </c>
      <c r="D9" s="119">
        <f>SUM('ΙΑΝΟΥΑΡΙΟΣ 2008'!D17,'ΦΕΒΡΟΥΑΡΙΟΣ 2008'!D17,'ΜΑΡΤΙΟΣ 2008'!D17,'ΑΠΡΙΛΙΟΣ 2008'!D17,'ΜΑΙΟΣ 2008'!D17+'ΙΟΥΝΙΟΣ 2008'!D17)</f>
        <v>93950</v>
      </c>
      <c r="E9" s="119">
        <f>SUM('ΙΑΝΟΥΑΡΙΟΣ 2008'!E17,'ΦΕΒΡΟΥΑΡΙΟΣ 2008'!E17,'ΜΑΡΤΙΟΣ 2008'!E17,'ΑΠΡΙΛΙΟΣ 2008'!E17,'ΜΑΙΟΣ 2008'!E17+'ΙΟΥΝΙΟΣ 2008'!E17)</f>
        <v>235</v>
      </c>
      <c r="F9" s="119">
        <f>SUM('ΙΑΝΟΥΑΡΙΟΣ 2008'!F17,'ΦΕΒΡΟΥΑΡΙΟΣ 2008'!F17,'ΜΑΡΤΙΟΣ 2008'!F17,'ΑΠΡΙΛΙΟΣ 2008'!F17,'ΜΑΙΟΣ 2008'!F17+'ΙΟΥΝΙΟΣ 2008'!F17)</f>
        <v>1547513</v>
      </c>
      <c r="G9" s="155">
        <f>SUM('ΙΑΝΟΥΑΡΙΟΣ 2008'!G17,'ΦΕΒΡΟΥΑΡΙΟΣ 2008'!G17,'ΜΑΡΤΙΟΣ 2008'!G17,'ΑΠΡΙΛΙΟΣ 2008'!G17,'ΜΑΙΟΣ 2008'!G17+'ΙΟΥΝΙΟΣ 2008'!G17)</f>
        <v>7</v>
      </c>
      <c r="H9" s="119">
        <f>SUM('ΙΑΝΟΥΑΡΙΟΣ 2008'!H17,'ΦΕΒΡΟΥΑΡΙΟΣ 2008'!H17,'ΜΑΡΤΙΟΣ 2008'!H17,'ΑΠΡΙΛΙΟΣ 2008'!H17,'ΜΑΙΟΣ 2008'!H17+'ΙΟΥΝΙΟΣ 2008'!H17)</f>
        <v>41902.699999999997</v>
      </c>
      <c r="I9" s="122">
        <f t="shared" si="0"/>
        <v>1683365.7</v>
      </c>
      <c r="J9" s="122">
        <f t="shared" si="1"/>
        <v>1980982.8599999999</v>
      </c>
    </row>
    <row r="10" spans="1:10" s="68" customFormat="1" ht="10.5">
      <c r="A10" s="102" t="s">
        <v>24</v>
      </c>
      <c r="B10" s="119">
        <f>SUM('ΙΑΝΟΥΑΡΙΟΣ 2008'!B16,'ΦΕΒΡΟΥΑΡΙΟΣ 2008'!B16,'ΜΑΡΤΙΟΣ 2008'!B16,'ΑΠΡΙΛΙΟΣ 2008'!B16,'ΜΑΙΟΣ 2008'!B16+'ΙΟΥΝΙΟΣ 2008'!B16)</f>
        <v>140907.58000000002</v>
      </c>
      <c r="C10" s="155">
        <f>SUM('ΙΑΝΟΥΑΡΙΟΣ 2008'!C16,'ΦΕΒΡΟΥΑΡΙΟΣ 2008'!C16,'ΜΑΡΤΙΟΣ 2008'!C16,'ΑΠΡΙΛΙΟΣ 2008'!C16,'ΜΑΙΟΣ 2008'!C16+'ΙΟΥΝΙΟΣ 2008'!C16)</f>
        <v>166</v>
      </c>
      <c r="D10" s="119">
        <f>SUM('ΙΑΝΟΥΑΡΙΟΣ 2008'!D16,'ΦΕΒΡΟΥΑΡΙΟΣ 2008'!D16,'ΜΑΡΤΙΟΣ 2008'!D16,'ΑΠΡΙΛΙΟΣ 2008'!D16,'ΜΑΙΟΣ 2008'!D16+'ΙΟΥΝΙΟΣ 2008'!D16)</f>
        <v>1479000</v>
      </c>
      <c r="E10" s="119">
        <f>SUM('ΙΑΝΟΥΑΡΙΟΣ 2008'!E16,'ΦΕΒΡΟΥΑΡΙΟΣ 2008'!E16,'ΜΑΡΤΙΟΣ 2008'!E16,'ΑΠΡΙΛΙΟΣ 2008'!E16,'ΜΑΙΟΣ 2008'!E16+'ΙΟΥΝΙΟΣ 2008'!E16)</f>
        <v>214</v>
      </c>
      <c r="F10" s="119">
        <f>SUM('ΙΑΝΟΥΑΡΙΟΣ 2008'!F16,'ΦΕΒΡΟΥΑΡΙΟΣ 2008'!F16,'ΜΑΡΤΙΟΣ 2008'!F16,'ΑΠΡΙΛΙΟΣ 2008'!F16,'ΜΑΙΟΣ 2008'!F16+'ΙΟΥΝΙΟΣ 2008'!F16)</f>
        <v>293932</v>
      </c>
      <c r="G10" s="155">
        <f>SUM('ΙΑΝΟΥΑΡΙΟΣ 2008'!G16,'ΦΕΒΡΟΥΑΡΙΟΣ 2008'!G16,'ΜΑΡΤΙΟΣ 2008'!G16,'ΑΠΡΙΛΙΟΣ 2008'!G16,'ΜΑΙΟΣ 2008'!G16+'ΙΟΥΝΙΟΣ 2008'!G16)</f>
        <v>0</v>
      </c>
      <c r="H10" s="119">
        <f>SUM('ΙΑΝΟΥΑΡΙΟΣ 2008'!H16,'ΦΕΒΡΟΥΑΡΙΟΣ 2008'!H16,'ΜΑΡΤΙΟΣ 2008'!H16,'ΑΠΡΙΛΙΟΣ 2008'!H16,'ΜΑΙΟΣ 2008'!H16+'ΙΟΥΝΙΟΣ 2008'!H16)</f>
        <v>0</v>
      </c>
      <c r="I10" s="122">
        <f t="shared" si="0"/>
        <v>1772932</v>
      </c>
      <c r="J10" s="122">
        <f t="shared" si="1"/>
        <v>1913839.58</v>
      </c>
    </row>
    <row r="11" spans="1:10" s="68" customFormat="1" ht="10.5">
      <c r="A11" s="69" t="s">
        <v>25</v>
      </c>
      <c r="B11" s="119">
        <f>SUM('ΙΑΝΟΥΑΡΙΟΣ 2008'!B7,'ΦΕΒΡΟΥΑΡΙΟΣ 2008'!B7,'ΜΑΡΤΙΟΣ 2008'!B7,'ΑΠΡΙΛΙΟΣ 2008'!B7,'ΜΑΙΟΣ 2008'!B7+'ΙΟΥΝΙΟΣ 2008'!B7)</f>
        <v>0</v>
      </c>
      <c r="C11" s="155">
        <f>SUM('ΙΑΝΟΥΑΡΙΟΣ 2008'!C7,'ΦΕΒΡΟΥΑΡΙΟΣ 2008'!C7,'ΜΑΡΤΙΟΣ 2008'!C7,'ΑΠΡΙΛΙΟΣ 2008'!C7,'ΜΑΙΟΣ 2008'!C7+'ΙΟΥΝΙΟΣ 2008'!C7)</f>
        <v>0</v>
      </c>
      <c r="D11" s="119">
        <f>SUM('ΙΑΝΟΥΑΡΙΟΣ 2008'!D7,'ΦΕΒΡΟΥΑΡΙΟΣ 2008'!D7,'ΜΑΡΤΙΟΣ 2008'!D7,'ΑΠΡΙΛΙΟΣ 2008'!D7,'ΜΑΙΟΣ 2008'!D7+'ΙΟΥΝΙΟΣ 2008'!D7)</f>
        <v>0</v>
      </c>
      <c r="E11" s="119">
        <f>SUM('ΙΑΝΟΥΑΡΙΟΣ 2008'!E7,'ΦΕΒΡΟΥΑΡΙΟΣ 2008'!E7,'ΜΑΡΤΙΟΣ 2008'!E7,'ΑΠΡΙΛΙΟΣ 2008'!E7,'ΜΑΙΟΣ 2008'!E7+'ΙΟΥΝΙΟΣ 2008'!E7)</f>
        <v>1041</v>
      </c>
      <c r="F11" s="119">
        <f>SUM('ΙΑΝΟΥΑΡΙΟΣ 2008'!F7,'ΦΕΒΡΟΥΑΡΙΟΣ 2008'!F7,'ΜΑΡΤΙΟΣ 2008'!F7,'ΑΠΡΙΛΙΟΣ 2008'!F7,'ΜΑΙΟΣ 2008'!F7+'ΙΟΥΝΙΟΣ 2008'!F7)</f>
        <v>71507847.409999996</v>
      </c>
      <c r="G11" s="155">
        <f>SUM('ΙΑΝΟΥΑΡΙΟΣ 2008'!G7,'ΦΕΒΡΟΥΑΡΙΟΣ 2008'!G7,'ΜΑΡΤΙΟΣ 2008'!G7,'ΑΠΡΙΛΙΟΣ 2008'!G7,'ΜΑΙΟΣ 2008'!G7+'ΙΟΥΝΙΟΣ 2008'!G7)</f>
        <v>148</v>
      </c>
      <c r="H11" s="119">
        <f>SUM('ΙΑΝΟΥΑΡΙΟΣ 2008'!H7,'ΦΕΒΡΟΥΑΡΙΟΣ 2008'!H7,'ΜΑΡΤΙΟΣ 2008'!H7,'ΑΠΡΙΛΙΟΣ 2008'!H7,'ΜΑΙΟΣ 2008'!H7+'ΙΟΥΝΙΟΣ 2008'!H7)</f>
        <v>5292132.04</v>
      </c>
      <c r="I11" s="122">
        <f t="shared" si="0"/>
        <v>76799979.450000003</v>
      </c>
      <c r="J11" s="122">
        <f t="shared" si="1"/>
        <v>76799979.450000003</v>
      </c>
    </row>
    <row r="12" spans="1:10" s="68" customFormat="1" ht="21">
      <c r="A12" s="77" t="s">
        <v>26</v>
      </c>
      <c r="B12" s="119">
        <f>SUM('ΙΑΝΟΥΑΡΙΟΣ 2008'!B8,'ΦΕΒΡΟΥΑΡΙΟΣ 2008'!B8,'ΜΑΡΤΙΟΣ 2008'!B8,'ΑΠΡΙΛΙΟΣ 2008'!B8,'ΜΑΙΟΣ 2008'!B8+'ΙΟΥΝΙΟΣ 2008'!B8)</f>
        <v>225672.03000000003</v>
      </c>
      <c r="C12" s="155">
        <f>SUM('ΙΑΝΟΥΑΡΙΟΣ 2008'!C8,'ΦΕΒΡΟΥΑΡΙΟΣ 2008'!C8,'ΜΑΡΤΙΟΣ 2008'!C8,'ΑΠΡΙΛΙΟΣ 2008'!C8,'ΜΑΙΟΣ 2008'!C8+'ΙΟΥΝΙΟΣ 2008'!C8)</f>
        <v>5</v>
      </c>
      <c r="D12" s="119">
        <f>SUM('ΙΑΝΟΥΑΡΙΟΣ 2008'!D8,'ΦΕΒΡΟΥΑΡΙΟΣ 2008'!D8,'ΜΑΡΤΙΟΣ 2008'!D8,'ΑΠΡΙΛΙΟΣ 2008'!D8,'ΜΑΙΟΣ 2008'!D8+'ΙΟΥΝΙΟΣ 2008'!D8)</f>
        <v>376539</v>
      </c>
      <c r="E12" s="119">
        <f>SUM('ΙΑΝΟΥΑΡΙΟΣ 2008'!E8,'ΦΕΒΡΟΥΑΡΙΟΣ 2008'!E8,'ΜΑΡΤΙΟΣ 2008'!E8,'ΑΠΡΙΛΙΟΣ 2008'!E8,'ΜΑΙΟΣ 2008'!E8+'ΙΟΥΝΙΟΣ 2008'!E8)</f>
        <v>788</v>
      </c>
      <c r="F12" s="119">
        <f>SUM('ΙΑΝΟΥΑΡΙΟΣ 2008'!F8,'ΦΕΒΡΟΥΑΡΙΟΣ 2008'!F8,'ΜΑΡΤΙΟΣ 2008'!F8,'ΑΠΡΙΛΙΟΣ 2008'!F8,'ΜΑΙΟΣ 2008'!F8+'ΙΟΥΝΙΟΣ 2008'!F8)</f>
        <v>2411678.2000000002</v>
      </c>
      <c r="G12" s="155">
        <f>SUM('ΙΑΝΟΥΑΡΙΟΣ 2008'!G8,'ΦΕΒΡΟΥΑΡΙΟΣ 2008'!G8,'ΜΑΡΤΙΟΣ 2008'!G8,'ΑΠΡΙΛΙΟΣ 2008'!G8,'ΜΑΙΟΣ 2008'!G8+'ΙΟΥΝΙΟΣ 2008'!G8)</f>
        <v>6</v>
      </c>
      <c r="H12" s="119">
        <f>SUM('ΙΑΝΟΥΑΡΙΟΣ 2008'!H8,'ΦΕΒΡΟΥΑΡΙΟΣ 2008'!H8,'ΜΑΡΤΙΟΣ 2008'!H8,'ΑΠΡΙΛΙΟΣ 2008'!H8,'ΜΑΙΟΣ 2008'!H8+'ΙΟΥΝΙΟΣ 2008'!H8)</f>
        <v>37600</v>
      </c>
      <c r="I12" s="122">
        <f t="shared" si="0"/>
        <v>2825817.2</v>
      </c>
      <c r="J12" s="122">
        <f t="shared" si="1"/>
        <v>3051489.2300000004</v>
      </c>
    </row>
    <row r="13" spans="1:10" s="68" customFormat="1" ht="10.5">
      <c r="A13" s="69" t="s">
        <v>27</v>
      </c>
      <c r="B13" s="119">
        <f>SUM('ΙΑΝΟΥΑΡΙΟΣ 2008'!B4,'ΦΕΒΡΟΥΑΡΙΟΣ 2008'!B4,'ΜΑΡΤΙΟΣ 2008'!B4,'ΑΠΡΙΛΙΟΣ 2008'!B4,'ΜΑΙΟΣ 2008'!B4+'ΙΟΥΝΙΟΣ 2008'!B4)</f>
        <v>7380</v>
      </c>
      <c r="C13" s="119">
        <f>SUM('ΙΑΝΟΥΑΡΙΟΣ 2008'!C4,'ΦΕΒΡΟΥΑΡΙΟΣ 2008'!C4,'ΜΑΡΤΙΟΣ 2008'!C4,'ΑΠΡΙΛΙΟΣ 2008'!C4,'ΜΑΙΟΣ 2008'!C4+'ΙΟΥΝΙΟΣ 2008'!C4)</f>
        <v>5259</v>
      </c>
      <c r="D13" s="119">
        <f>SUM('ΙΑΝΟΥΑΡΙΟΣ 2008'!D4,'ΦΕΒΡΟΥΑΡΙΟΣ 2008'!D4,'ΜΑΡΤΙΟΣ 2008'!D4,'ΑΠΡΙΛΙΟΣ 2008'!D4,'ΜΑΙΟΣ 2008'!D4+'ΙΟΥΝΙΟΣ 2008'!D4)</f>
        <v>64473500</v>
      </c>
      <c r="E13" s="119">
        <f>SUM('ΙΑΝΟΥΑΡΙΟΣ 2008'!E4,'ΦΕΒΡΟΥΑΡΙΟΣ 2008'!E4,'ΜΑΡΤΙΟΣ 2008'!E4,'ΑΠΡΙΛΙΟΣ 2008'!E4,'ΜΑΙΟΣ 2008'!E4+'ΙΟΥΝΙΟΣ 2008'!E4)</f>
        <v>530</v>
      </c>
      <c r="F13" s="119">
        <f>SUM('ΙΑΝΟΥΑΡΙΟΣ 2008'!F4,'ΦΕΒΡΟΥΑΡΙΟΣ 2008'!F4,'ΜΑΡΤΙΟΣ 2008'!F4,'ΑΠΡΙΛΙΟΣ 2008'!F4,'ΜΑΙΟΣ 2008'!F4+'ΙΟΥΝΙΟΣ 2008'!F4)</f>
        <v>42090681.540000007</v>
      </c>
      <c r="G13" s="119">
        <f>SUM('ΙΑΝΟΥΑΡΙΟΣ 2008'!G4,'ΦΕΒΡΟΥΑΡΙΟΣ 2008'!G4,'ΜΑΡΤΙΟΣ 2008'!G4,'ΑΠΡΙΛΙΟΣ 2008'!G4,'ΜΑΙΟΣ 2008'!G4+'ΙΟΥΝΙΟΣ 2008'!G4)</f>
        <v>2</v>
      </c>
      <c r="H13" s="119">
        <f>SUM('ΙΑΝΟΥΑΡΙΟΣ 2008'!H4,'ΦΕΒΡΟΥΑΡΙΟΣ 2008'!H4,'ΜΑΡΤΙΟΣ 2008'!H4,'ΑΠΡΙΛΙΟΣ 2008'!H4,'ΜΑΙΟΣ 2008'!H4+'ΙΟΥΝΙΟΣ 2008'!H4)</f>
        <v>4189118.9</v>
      </c>
      <c r="I13" s="122">
        <f t="shared" si="0"/>
        <v>110753300.44000001</v>
      </c>
      <c r="J13" s="122">
        <f t="shared" si="1"/>
        <v>110760680.44000001</v>
      </c>
    </row>
    <row r="14" spans="1:10" s="68" customFormat="1" ht="10.5">
      <c r="A14" s="102" t="s">
        <v>28</v>
      </c>
      <c r="B14" s="119">
        <f>SUM('ΙΑΝΟΥΑΡΙΟΣ 2008'!B10,'ΦΕΒΡΟΥΑΡΙΟΣ 2008'!B10,'ΜΑΡΤΙΟΣ 2008'!B10,'ΑΠΡΙΛΙΟΣ 2008'!B10,'ΜΑΙΟΣ 2008'!B10+'ΙΟΥΝΙΟΣ 2008'!B10)</f>
        <v>0</v>
      </c>
      <c r="C14" s="155">
        <f>SUM('ΙΑΝΟΥΑΡΙΟΣ 2008'!C10,'ΦΕΒΡΟΥΑΡΙΟΣ 2008'!C10,'ΜΑΡΤΙΟΣ 2008'!C10,'ΑΠΡΙΛΙΟΣ 2008'!C10,'ΜΑΙΟΣ 2008'!C10+'ΙΟΥΝΙΟΣ 2008'!C10)</f>
        <v>131</v>
      </c>
      <c r="D14" s="119">
        <f>SUM('ΙΑΝΟΥΑΡΙΟΣ 2008'!D10,'ΦΕΒΡΟΥΑΡΙΟΣ 2008'!D10,'ΜΑΡΤΙΟΣ 2008'!D10,'ΑΠΡΙΛΙΟΣ 2008'!D10,'ΜΑΙΟΣ 2008'!D10+'ΙΟΥΝΙΟΣ 2008'!D10)</f>
        <v>1214054.54</v>
      </c>
      <c r="E14" s="119">
        <f>SUM('ΙΑΝΟΥΑΡΙΟΣ 2008'!E10,'ΦΕΒΡΟΥΑΡΙΟΣ 2008'!E10,'ΜΑΡΤΙΟΣ 2008'!E10,'ΑΠΡΙΛΙΟΣ 2008'!E10,'ΜΑΙΟΣ 2008'!E10+'ΙΟΥΝΙΟΣ 2008'!E10)</f>
        <v>177</v>
      </c>
      <c r="F14" s="119">
        <f>SUM('ΙΑΝΟΥΑΡΙΟΣ 2008'!F10,'ΦΕΒΡΟΥΑΡΙΟΣ 2008'!F10,'ΜΑΡΤΙΟΣ 2008'!F10,'ΑΠΡΙΛΙΟΣ 2008'!F10,'ΜΑΙΟΣ 2008'!F10+'ΙΟΥΝΙΟΣ 2008'!F10)</f>
        <v>2031961.8499999999</v>
      </c>
      <c r="G14" s="155">
        <f>SUM('ΙΑΝΟΥΑΡΙΟΣ 2008'!G10,'ΦΕΒΡΟΥΑΡΙΟΣ 2008'!G10,'ΜΑΡΤΙΟΣ 2008'!G10,'ΑΠΡΙΛΙΟΣ 2008'!G10,'ΜΑΙΟΣ 2008'!G10+'ΙΟΥΝΙΟΣ 2008'!G10)</f>
        <v>28</v>
      </c>
      <c r="H14" s="119">
        <f>SUM('ΙΑΝΟΥΑΡΙΟΣ 2008'!H10,'ΦΕΒΡΟΥΑΡΙΟΣ 2008'!H10,'ΜΑΡΤΙΟΣ 2008'!H10,'ΑΠΡΙΛΙΟΣ 2008'!H10,'ΜΑΙΟΣ 2008'!H10+'ΙΟΥΝΙΟΣ 2008'!H10)</f>
        <v>256234.08000000002</v>
      </c>
      <c r="I14" s="122">
        <f t="shared" si="0"/>
        <v>3502250.4699999997</v>
      </c>
      <c r="J14" s="122">
        <f t="shared" si="1"/>
        <v>3502250.4699999997</v>
      </c>
    </row>
    <row r="15" spans="1:10" s="68" customFormat="1" ht="10.5">
      <c r="A15" s="69" t="s">
        <v>29</v>
      </c>
      <c r="B15" s="119">
        <f>SUM('ΙΑΝΟΥΑΡΙΟΣ 2008'!B12,'ΦΕΒΡΟΥΑΡΙΟΣ 2008'!B12,'ΜΑΡΤΙΟΣ 2008'!B12,'ΑΠΡΙΛΙΟΣ 2008'!B12,'ΜΑΙΟΣ 2008'!B12+'ΙΟΥΝΙΟΣ 2008'!B12)</f>
        <v>0</v>
      </c>
      <c r="C15" s="119">
        <f>SUM('ΙΑΝΟΥΑΡΙΟΣ 2008'!C12,'ΦΕΒΡΟΥΑΡΙΟΣ 2008'!C12,'ΜΑΡΤΙΟΣ 2008'!C12,'ΑΠΡΙΛΙΟΣ 2008'!C12,'ΜΑΙΟΣ 2008'!C12+'ΙΟΥΝΙΟΣ 2008'!C12)</f>
        <v>630</v>
      </c>
      <c r="D15" s="119">
        <f>SUM('ΙΑΝΟΥΑΡΙΟΣ 2008'!D12,'ΦΕΒΡΟΥΑΡΙΟΣ 2008'!D12,'ΜΑΡΤΙΟΣ 2008'!D12,'ΑΠΡΙΛΙΟΣ 2008'!D12,'ΜΑΙΟΣ 2008'!D12+'ΙΟΥΝΙΟΣ 2008'!D12)</f>
        <v>32493163.629999999</v>
      </c>
      <c r="E15" s="119">
        <f>SUM('ΙΑΝΟΥΑΡΙΟΣ 2008'!E12,'ΦΕΒΡΟΥΑΡΙΟΣ 2008'!E12,'ΜΑΡΤΙΟΣ 2008'!E12,'ΑΠΡΙΛΙΟΣ 2008'!E12,'ΜΑΙΟΣ 2008'!E12+'ΙΟΥΝΙΟΣ 2008'!E12)</f>
        <v>668</v>
      </c>
      <c r="F15" s="119">
        <f>SUM('ΙΑΝΟΥΑΡΙΟΣ 2008'!F12,'ΦΕΒΡΟΥΑΡΙΟΣ 2008'!F12,'ΜΑΡΤΙΟΣ 2008'!F12,'ΑΠΡΙΛΙΟΣ 2008'!F12,'ΜΑΙΟΣ 2008'!F12+'ΙΟΥΝΙΟΣ 2008'!F12)</f>
        <v>4109952</v>
      </c>
      <c r="G15" s="119">
        <f>SUM('ΙΑΝΟΥΑΡΙΟΣ 2008'!G12,'ΦΕΒΡΟΥΑΡΙΟΣ 2008'!G12,'ΜΑΡΤΙΟΣ 2008'!G12,'ΑΠΡΙΛΙΟΣ 2008'!G12,'ΜΑΙΟΣ 2008'!G12+'ΙΟΥΝΙΟΣ 2008'!G12)</f>
        <v>7</v>
      </c>
      <c r="H15" s="119">
        <f>SUM('ΙΑΝΟΥΑΡΙΟΣ 2008'!H12,'ΦΕΒΡΟΥΑΡΙΟΣ 2008'!H12,'ΜΑΡΤΙΟΣ 2008'!H12,'ΑΠΡΙΛΙΟΣ 2008'!H12,'ΜΑΙΟΣ 2008'!H12+'ΙΟΥΝΙΟΣ 2008'!H12)</f>
        <v>33622</v>
      </c>
      <c r="I15" s="122">
        <f t="shared" si="0"/>
        <v>36636737.629999995</v>
      </c>
      <c r="J15" s="122">
        <f t="shared" si="1"/>
        <v>36636737.629999995</v>
      </c>
    </row>
    <row r="16" spans="1:10" s="68" customFormat="1" ht="10.5">
      <c r="A16" s="76" t="s">
        <v>30</v>
      </c>
      <c r="B16" s="119">
        <f>SUM('ΙΑΝΟΥΑΡΙΟΣ 2008'!B11,'ΦΕΒΡΟΥΑΡΙΟΣ 2008'!B11,'ΜΑΡΤΙΟΣ 2008'!B11,'ΑΠΡΙΛΙΟΣ 2008'!B11,'ΜΑΙΟΣ 2008'!B11+'ΙΟΥΝΙΟΣ 2008'!B11)</f>
        <v>0</v>
      </c>
      <c r="C16" s="119">
        <f>SUM('ΙΑΝΟΥΑΡΙΟΣ 2008'!C11,'ΦΕΒΡΟΥΑΡΙΟΣ 2008'!C11,'ΜΑΡΤΙΟΣ 2008'!C11,'ΑΠΡΙΛΙΟΣ 2008'!C11,'ΜΑΙΟΣ 2008'!C11+'ΙΟΥΝΙΟΣ 2008'!C11)</f>
        <v>3</v>
      </c>
      <c r="D16" s="119">
        <f>SUM('ΙΑΝΟΥΑΡΙΟΣ 2008'!D11,'ΦΕΒΡΟΥΑΡΙΟΣ 2008'!D11,'ΜΑΡΤΙΟΣ 2008'!D11,'ΑΠΡΙΛΙΟΣ 2008'!D11,'ΜΑΙΟΣ 2008'!D11+'ΙΟΥΝΙΟΣ 2008'!D11)</f>
        <v>2744381</v>
      </c>
      <c r="E16" s="119">
        <f>SUM('ΙΑΝΟΥΑΡΙΟΣ 2008'!E11,'ΦΕΒΡΟΥΑΡΙΟΣ 2008'!E11,'ΜΑΡΤΙΟΣ 2008'!E11,'ΑΠΡΙΛΙΟΣ 2008'!E11,'ΜΑΙΟΣ 2008'!E11+'ΙΟΥΝΙΟΣ 2008'!E11)</f>
        <v>349</v>
      </c>
      <c r="F16" s="119">
        <f>SUM('ΙΑΝΟΥΑΡΙΟΣ 2008'!F11,'ΦΕΒΡΟΥΑΡΙΟΣ 2008'!F11,'ΜΑΡΤΙΟΣ 2008'!F11,'ΑΠΡΙΛΙΟΣ 2008'!F11,'ΜΑΙΟΣ 2008'!F11+'ΙΟΥΝΙΟΣ 2008'!F11)</f>
        <v>483900</v>
      </c>
      <c r="G16" s="119">
        <f>SUM('ΙΑΝΟΥΑΡΙΟΣ 2008'!G11,'ΦΕΒΡΟΥΑΡΙΟΣ 2008'!G11,'ΜΑΡΤΙΟΣ 2008'!G11,'ΑΠΡΙΛΙΟΣ 2008'!G11,'ΜΑΙΟΣ 2008'!G11+'ΙΟΥΝΙΟΣ 2008'!G11)</f>
        <v>32</v>
      </c>
      <c r="H16" s="119">
        <f>SUM('ΙΑΝΟΥΑΡΙΟΣ 2008'!H11,'ΦΕΒΡΟΥΑΡΙΟΣ 2008'!H11,'ΜΑΡΤΙΟΣ 2008'!H11,'ΑΠΡΙΛΙΟΣ 2008'!H11,'ΜΑΙΟΣ 2008'!H11+'ΙΟΥΝΙΟΣ 2008'!H11)</f>
        <v>98091.739999999991</v>
      </c>
      <c r="I16" s="122">
        <f t="shared" si="0"/>
        <v>3326372.74</v>
      </c>
      <c r="J16" s="122">
        <f t="shared" si="1"/>
        <v>3326372.74</v>
      </c>
    </row>
    <row r="17" spans="1:10" s="68" customFormat="1" ht="10.5">
      <c r="A17" s="69" t="s">
        <v>31</v>
      </c>
      <c r="B17" s="119">
        <f>SUM('ΙΑΝΟΥΑΡΙΟΣ 2008'!B5,'ΦΕΒΡΟΥΑΡΙΟΣ 2008'!B5,'ΜΑΡΤΙΟΣ 2008'!B5,'ΑΠΡΙΛΙΟΣ 2008'!B5,'ΜΑΙΟΣ 2008'!B5+'ΙΟΥΝΙΟΣ 2008'!B5)</f>
        <v>0</v>
      </c>
      <c r="C17" s="119">
        <f>SUM('ΙΑΝΟΥΑΡΙΟΣ 2008'!C5,'ΦΕΒΡΟΥΑΡΙΟΣ 2008'!C5,'ΜΑΡΤΙΟΣ 2008'!C5,'ΑΠΡΙΛΙΟΣ 2008'!C5,'ΜΑΙΟΣ 2008'!C5+'ΙΟΥΝΙΟΣ 2008'!C5)</f>
        <v>16</v>
      </c>
      <c r="D17" s="119">
        <f>SUM('ΙΑΝΟΥΑΡΙΟΣ 2008'!D5,'ΦΕΒΡΟΥΑΡΙΟΣ 2008'!D5,'ΜΑΡΤΙΟΣ 2008'!D5,'ΑΠΡΙΛΙΟΣ 2008'!D5,'ΜΑΙΟΣ 2008'!D5+'ΙΟΥΝΙΟΣ 2008'!D5)</f>
        <v>917022</v>
      </c>
      <c r="E17" s="119">
        <f>SUM('ΙΑΝΟΥΑΡΙΟΣ 2008'!E5,'ΦΕΒΡΟΥΑΡΙΟΣ 2008'!E5,'ΜΑΡΤΙΟΣ 2008'!E5,'ΑΠΡΙΛΙΟΣ 2008'!E5,'ΜΑΙΟΣ 2008'!E5+'ΙΟΥΝΙΟΣ 2008'!E5)</f>
        <v>64</v>
      </c>
      <c r="F17" s="119">
        <f>SUM('ΙΑΝΟΥΑΡΙΟΣ 2008'!F5,'ΦΕΒΡΟΥΑΡΙΟΣ 2008'!F5,'ΜΑΡΤΙΟΣ 2008'!F5,'ΑΠΡΙΛΙΟΣ 2008'!F5,'ΜΑΙΟΣ 2008'!F5+'ΙΟΥΝΙΟΣ 2008'!F5)</f>
        <v>374917</v>
      </c>
      <c r="G17" s="119">
        <f>SUM('ΙΑΝΟΥΑΡΙΟΣ 2008'!G5,'ΦΕΒΡΟΥΑΡΙΟΣ 2008'!G5,'ΜΑΡΤΙΟΣ 2008'!G5,'ΑΠΡΙΛΙΟΣ 2008'!G5,'ΜΑΙΟΣ 2008'!G5+'ΙΟΥΝΙΟΣ 2008'!G5)</f>
        <v>0</v>
      </c>
      <c r="H17" s="119">
        <f>SUM('ΙΑΝΟΥΑΡΙΟΣ 2008'!H5,'ΦΕΒΡΟΥΑΡΙΟΣ 2008'!H5,'ΜΑΡΤΙΟΣ 2008'!H5,'ΑΠΡΙΛΙΟΣ 2008'!H5,'ΜΑΙΟΣ 2008'!H5+'ΙΟΥΝΙΟΣ 2008'!H5)</f>
        <v>0</v>
      </c>
      <c r="I17" s="122">
        <f t="shared" si="0"/>
        <v>1291939</v>
      </c>
      <c r="J17" s="122">
        <f t="shared" si="1"/>
        <v>1291939</v>
      </c>
    </row>
    <row r="18" spans="1:10" s="68" customFormat="1" thickBot="1">
      <c r="A18" s="124" t="s">
        <v>32</v>
      </c>
      <c r="B18" s="119">
        <f>SUM('ΙΑΝΟΥΑΡΙΟΣ 2008'!B18,'ΦΕΒΡΟΥΑΡΙΟΣ 2008'!B18,'ΜΑΡΤΙΟΣ 2008'!B18,'ΑΠΡΙΛΙΟΣ 2008'!B18,'ΜΑΙΟΣ 2008'!B18+'ΙΟΥΝΙΟΣ 2008'!B18)</f>
        <v>181463.47</v>
      </c>
      <c r="C18" s="119">
        <f>SUM('ΙΑΝΟΥΑΡΙΟΣ 2008'!C18,'ΦΕΒΡΟΥΑΡΙΟΣ 2008'!C18,'ΜΑΡΤΙΟΣ 2008'!C18,'ΑΠΡΙΛΙΟΣ 2008'!C18,'ΜΑΙΟΣ 2008'!C18+'ΙΟΥΝΙΟΣ 2008'!C18)</f>
        <v>0</v>
      </c>
      <c r="D18" s="119">
        <f>SUM('ΙΑΝΟΥΑΡΙΟΣ 2008'!D18,'ΦΕΒΡΟΥΑΡΙΟΣ 2008'!D18,'ΜΑΡΤΙΟΣ 2008'!D18,'ΑΠΡΙΛΙΟΣ 2008'!D18,'ΜΑΙΟΣ 2008'!D18+'ΙΟΥΝΙΟΣ 2008'!D18)</f>
        <v>0</v>
      </c>
      <c r="E18" s="119">
        <f>SUM('ΙΑΝΟΥΑΡΙΟΣ 2008'!E18,'ΦΕΒΡΟΥΑΡΙΟΣ 2008'!E18,'ΜΑΡΤΙΟΣ 2008'!E18,'ΑΠΡΙΛΙΟΣ 2008'!E18,'ΜΑΙΟΣ 2008'!E18+'ΙΟΥΝΙΟΣ 2008'!E18)</f>
        <v>90</v>
      </c>
      <c r="F18" s="119">
        <f>SUM('ΙΑΝΟΥΑΡΙΟΣ 2008'!F18,'ΦΕΒΡΟΥΑΡΙΟΣ 2008'!F18,'ΜΑΡΤΙΟΣ 2008'!F18,'ΑΠΡΙΛΙΟΣ 2008'!F18,'ΜΑΙΟΣ 2008'!F18+'ΙΟΥΝΙΟΣ 2008'!F18)</f>
        <v>139814.93</v>
      </c>
      <c r="G18" s="119">
        <f>SUM('ΙΑΝΟΥΑΡΙΟΣ 2008'!G18,'ΦΕΒΡΟΥΑΡΙΟΣ 2008'!G18,'ΜΑΡΤΙΟΣ 2008'!G18,'ΑΠΡΙΛΙΟΣ 2008'!G18,'ΜΑΙΟΣ 2008'!G18+'ΙΟΥΝΙΟΣ 2008'!G18)</f>
        <v>1</v>
      </c>
      <c r="H18" s="119">
        <f>SUM('ΙΑΝΟΥΑΡΙΟΣ 2008'!H18,'ΦΕΒΡΟΥΑΡΙΟΣ 2008'!H18,'ΜΑΡΤΙΟΣ 2008'!H18,'ΑΠΡΙΛΙΟΣ 2008'!H18,'ΜΑΙΟΣ 2008'!H18+'ΙΟΥΝΙΟΣ 2008'!H18)</f>
        <v>1500</v>
      </c>
      <c r="I18" s="122">
        <f t="shared" si="0"/>
        <v>141314.93</v>
      </c>
      <c r="J18" s="122">
        <f t="shared" si="1"/>
        <v>322778.40000000002</v>
      </c>
    </row>
    <row r="19" spans="1:10" s="84" customFormat="1" thickBot="1">
      <c r="A19" s="125" t="s">
        <v>33</v>
      </c>
      <c r="B19" s="126">
        <f>SUM(B4:B18)</f>
        <v>95577194.829999983</v>
      </c>
      <c r="C19" s="127">
        <f>SUM(C4:C18)</f>
        <v>18581</v>
      </c>
      <c r="D19" s="126">
        <f>SUM(D4:D18)</f>
        <v>408388477.13000005</v>
      </c>
      <c r="E19" s="127">
        <f t="shared" ref="E19:J19" si="2">SUM(E4:E18)</f>
        <v>8744</v>
      </c>
      <c r="F19" s="126">
        <f t="shared" si="2"/>
        <v>151550206.99000001</v>
      </c>
      <c r="G19" s="127">
        <f t="shared" si="2"/>
        <v>365</v>
      </c>
      <c r="H19" s="126">
        <f t="shared" si="2"/>
        <v>30587238.019999996</v>
      </c>
      <c r="I19" s="126">
        <f t="shared" si="2"/>
        <v>590525922.13999987</v>
      </c>
      <c r="J19" s="128">
        <f t="shared" si="2"/>
        <v>686103116.97000003</v>
      </c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A21" s="86"/>
      <c r="B21" s="96"/>
      <c r="C21" s="86"/>
      <c r="D21" s="86"/>
      <c r="E21" s="87"/>
      <c r="F21" s="86"/>
      <c r="G21" s="87"/>
      <c r="H21" s="86"/>
      <c r="I21" s="86"/>
      <c r="J21" s="86"/>
    </row>
    <row r="22" spans="1:10">
      <c r="A22" s="129"/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I19" sqref="I19"/>
    </sheetView>
  </sheetViews>
  <sheetFormatPr defaultRowHeight="11.25"/>
  <cols>
    <col min="1" max="1" width="23.140625" style="63" customWidth="1"/>
    <col min="2" max="2" width="16.42578125" style="63" customWidth="1"/>
    <col min="3" max="3" width="12.5703125" style="63" customWidth="1"/>
    <col min="4" max="4" width="15.85546875" style="63" customWidth="1"/>
    <col min="5" max="5" width="9.85546875" style="63" customWidth="1"/>
    <col min="6" max="6" width="15.85546875" style="63" customWidth="1"/>
    <col min="7" max="7" width="10.85546875" style="63" customWidth="1"/>
    <col min="8" max="8" width="13" style="63" customWidth="1"/>
    <col min="9" max="9" width="15.140625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59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58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47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10.5">
      <c r="A4" s="104" t="s">
        <v>18</v>
      </c>
      <c r="B4" s="119">
        <f>SUM('ΙΟΥΛΙΟΣ 2008'!B4+'AYGOUSTOS 2008'!B4,'ΣΕΠΤΕΜΒΡΙΟΥ 2008  '!B4,'ΟΚΤΩΒΡΙΟΥ 2008'!B4,'ΝΟΕΜΒΡΙΟΥ 2008'!B4,'ΔΕΚΕΜΒΡΙΟΣ 2008'!B4)</f>
        <v>52090768</v>
      </c>
      <c r="C4" s="122">
        <f>SUM('ΙΟΥΛΙΟΣ 2008'!C4+'AYGOUSTOS 2008'!C4,'ΣΕΠΤΕΜΒΡΙΟΥ 2008  '!C4,'ΟΚΤΩΒΡΙΟΥ 2008'!C4,'ΝΟΕΜΒΡΙΟΥ 2008'!C4,'ΔΕΚΕΜΒΡΙΟΣ 2008'!C4)</f>
        <v>13387</v>
      </c>
      <c r="D4" s="122">
        <f>SUM('ΙΟΥΛΙΟΣ 2008'!D4+'AYGOUSTOS 2008'!D4,'ΣΕΠΤΕΜΒΡΙΟΥ 2008  '!D4,'ΟΚΤΩΒΡΙΟΥ 2008'!D4,'ΝΟΕΜΒΡΙΟΥ 2008'!D4,'ΔΕΚΕΜΒΡΙΟΣ 2008'!D4)</f>
        <v>149005406</v>
      </c>
      <c r="E4" s="122">
        <f>SUM('ΙΟΥΛΙΟΣ 2008'!E4+'AYGOUSTOS 2008'!E4,'ΣΕΠΤΕΜΒΡΙΟΥ 2008  '!E4,'ΟΚΤΩΒΡΙΟΥ 2008'!E4,'ΝΟΕΜΒΡΙΟΥ 2008'!E4,'ΔΕΚΕΜΒΡΙΟΣ 2008'!E4)</f>
        <v>2897</v>
      </c>
      <c r="F4" s="122">
        <f>SUM('ΙΟΥΛΙΟΣ 2008'!F4+'AYGOUSTOS 2008'!F4,'ΣΕΠΤΕΜΒΡΙΟΥ 2008  '!F4,'ΟΚΤΩΒΡΙΟΥ 2008'!F4,'ΝΟΕΜΒΡΙΟΥ 2008'!F4,'ΔΕΚΕΜΒΡΙΟΣ 2008'!F4)</f>
        <v>13430130</v>
      </c>
      <c r="G4" s="122">
        <f>SUM('ΙΟΥΛΙΟΣ 2008'!G4+'AYGOUSTOS 2008'!G4,'ΣΕΠΤΕΜΒΡΙΟΥ 2008  '!G4,'ΟΚΤΩΒΡΙΟΥ 2008'!G4,'ΝΟΕΜΒΡΙΟΥ 2008'!G4,'ΔΕΚΕΜΒΡΙΟΣ 2008'!G4)</f>
        <v>74</v>
      </c>
      <c r="H4" s="122">
        <f>SUM('ΙΟΥΛΙΟΣ 2008'!H4+'AYGOUSTOS 2008'!H4,'ΣΕΠΤΕΜΒΡΙΟΥ 2008  '!H4,'ΟΚΤΩΒΡΙΟΥ 2008'!H4,'ΝΟΕΜΒΡΙΟΥ 2008'!H4,'ΔΕΚΕΜΒΡΙΟΣ 2008'!H4)</f>
        <v>2882713</v>
      </c>
      <c r="I4" s="122">
        <f>D4+F4+H4</f>
        <v>165318249</v>
      </c>
      <c r="J4" s="122">
        <f>B4+D4+F4+H4</f>
        <v>217409017</v>
      </c>
    </row>
    <row r="5" spans="1:10" s="68" customFormat="1" ht="10.5">
      <c r="A5" s="69" t="s">
        <v>19</v>
      </c>
      <c r="B5" s="119">
        <f>SUM('ΙΟΥΛΙΟΣ 2008'!B5+'AYGOUSTOS 2008'!B5,'ΣΕΠΤΕΜΒΡΙΟΥ 2008  '!B5,'ΟΚΤΩΒΡΙΟΥ 2008'!B5,'ΝΟΕΜΒΡΙΟΥ 2008'!B5,'ΔΕΚΕΜΒΡΙΟΣ 2008'!B5)</f>
        <v>879699.95</v>
      </c>
      <c r="C5" s="122">
        <f>SUM('ΙΟΥΛΙΟΣ 2008'!C5+'AYGOUSTOS 2008'!C5,'ΣΕΠΤΕΜΒΡΙΟΥ 2008  '!C5,'ΟΚΤΩΒΡΙΟΥ 2008'!C5,'ΝΟΕΜΒΡΙΟΥ 2008'!C5,'ΔΕΚΕΜΒΡΙΟΣ 2008'!C5)</f>
        <v>157</v>
      </c>
      <c r="D5" s="122">
        <f>SUM('ΙΟΥΛΙΟΣ 2008'!D5+'AYGOUSTOS 2008'!D5,'ΣΕΠΤΕΜΒΡΙΟΥ 2008  '!D5,'ΟΚΤΩΒΡΙΟΥ 2008'!D5,'ΝΟΕΜΒΡΙΟΥ 2008'!D5,'ΔΕΚΕΜΒΡΙΟΣ 2008'!D5)</f>
        <v>0</v>
      </c>
      <c r="E5" s="122">
        <f>SUM('ΙΟΥΛΙΟΣ 2008'!E5+'AYGOUSTOS 2008'!E5,'ΣΕΠΤΕΜΒΡΙΟΥ 2008  '!E5,'ΟΚΤΩΒΡΙΟΥ 2008'!E5,'ΝΟΕΜΒΡΙΟΥ 2008'!E5,'ΔΕΚΕΜΒΡΙΟΣ 2008'!E5)</f>
        <v>327</v>
      </c>
      <c r="F5" s="122">
        <f>SUM('ΙΟΥΛΙΟΣ 2008'!F5+'AYGOUSTOS 2008'!F5,'ΣΕΠΤΕΜΒΡΙΟΥ 2008  '!F5,'ΟΚΤΩΒΡΙΟΥ 2008'!F5,'ΝΟΕΜΒΡΙΟΥ 2008'!F5,'ΔΕΚΕΜΒΡΙΟΣ 2008'!F5)</f>
        <v>1135438.1299999999</v>
      </c>
      <c r="G5" s="122">
        <f>SUM('ΙΟΥΛΙΟΣ 2008'!G5+'AYGOUSTOS 2008'!G5,'ΣΕΠΤΕΜΒΡΙΟΥ 2008  '!G5,'ΟΚΤΩΒΡΙΟΥ 2008'!G5,'ΝΟΕΜΒΡΙΟΥ 2008'!G5,'ΔΕΚΕΜΒΡΙΟΣ 2008'!G5)</f>
        <v>49</v>
      </c>
      <c r="H5" s="122">
        <f>SUM('ΙΟΥΛΙΟΣ 2008'!H5+'AYGOUSTOS 2008'!H5,'ΣΕΠΤΕΜΒΡΙΟΥ 2008  '!H5,'ΟΚΤΩΒΡΙΟΥ 2008'!H5,'ΝΟΕΜΒΡΙΟΥ 2008'!H5,'ΔΕΚΕΜΒΡΙΟΣ 2008'!H5)</f>
        <v>186076.13</v>
      </c>
      <c r="I5" s="122">
        <f t="shared" ref="I5:I18" si="0">D5+F5+H5</f>
        <v>1321514.2599999998</v>
      </c>
      <c r="J5" s="122">
        <f t="shared" ref="J5:J18" si="1">B5+D5+F5+H5</f>
        <v>2201214.21</v>
      </c>
    </row>
    <row r="6" spans="1:10" s="68" customFormat="1" ht="10.5">
      <c r="A6" s="103" t="s">
        <v>20</v>
      </c>
      <c r="B6" s="119">
        <f>SUM('ΙΟΥΛΙΟΣ 2008'!B6+'AYGOUSTOS 2008'!B6,'ΣΕΠΤΕΜΒΡΙΟΥ 2008  '!B6,'ΟΚΤΩΒΡΙΟΥ 2008'!B6,'ΝΟΕΜΒΡΙΟΥ 2008'!B6,'ΔΕΚΕΜΒΡΙΟΣ 2008'!B6)</f>
        <v>351418</v>
      </c>
      <c r="C6" s="122">
        <f>SUM('ΙΟΥΛΙΟΣ 2008'!C6+'AYGOUSTOS 2008'!C6,'ΣΕΠΤΕΜΒΡΙΟΥ 2008  '!C6,'ΟΚΤΩΒΡΙΟΥ 2008'!C6,'ΝΟΕΜΒΡΙΟΥ 2008'!C6,'ΔΕΚΕΜΒΡΙΟΣ 2008'!C6)</f>
        <v>6</v>
      </c>
      <c r="D6" s="122">
        <f>SUM('ΙΟΥΛΙΟΣ 2008'!D6+'AYGOUSTOS 2008'!D6,'ΣΕΠΤΕΜΒΡΙΟΥ 2008  '!D6,'ΟΚΤΩΒΡΙΟΥ 2008'!D6,'ΝΟΕΜΒΡΙΟΥ 2008'!D6,'ΔΕΚΕΜΒΡΙΟΣ 2008'!D6)</f>
        <v>422669</v>
      </c>
      <c r="E6" s="122">
        <f>SUM('ΙΟΥΛΙΟΣ 2008'!E6+'AYGOUSTOS 2008'!E6,'ΣΕΠΤΕΜΒΡΙΟΥ 2008  '!E6,'ΟΚΤΩΒΡΙΟΥ 2008'!E6,'ΝΟΕΜΒΡΙΟΥ 2008'!E6,'ΔΕΚΕΜΒΡΙΟΣ 2008'!E6)</f>
        <v>823</v>
      </c>
      <c r="F6" s="122">
        <f>SUM('ΙΟΥΛΙΟΣ 2008'!F6+'AYGOUSTOS 2008'!F6,'ΣΕΠΤΕΜΒΡΙΟΥ 2008  '!F6,'ΟΚΤΩΒΡΙΟΥ 2008'!F6,'ΝΟΕΜΒΡΙΟΥ 2008'!F6,'ΔΕΚΕΜΒΡΙΟΣ 2008'!F6)</f>
        <v>1534021</v>
      </c>
      <c r="G6" s="122">
        <f>SUM('ΙΟΥΛΙΟΣ 2008'!G6+'AYGOUSTOS 2008'!G6,'ΣΕΠΤΕΜΒΡΙΟΥ 2008  '!G6,'ΟΚΤΩΒΡΙΟΥ 2008'!G6,'ΝΟΕΜΒΡΙΟΥ 2008'!G6,'ΔΕΚΕΜΒΡΙΟΣ 2008'!G6)</f>
        <v>2</v>
      </c>
      <c r="H6" s="122">
        <f>SUM('ΙΟΥΛΙΟΣ 2008'!H6+'AYGOUSTOS 2008'!H6,'ΣΕΠΤΕΜΒΡΙΟΥ 2008  '!H6,'ΟΚΤΩΒΡΙΟΥ 2008'!H6,'ΝΟΕΜΒΡΙΟΥ 2008'!H6,'ΔΕΚΕΜΒΡΙΟΣ 2008'!H6)</f>
        <v>7488</v>
      </c>
      <c r="I6" s="122">
        <f t="shared" si="0"/>
        <v>1964178</v>
      </c>
      <c r="J6" s="122">
        <f t="shared" si="1"/>
        <v>2315596</v>
      </c>
    </row>
    <row r="7" spans="1:10" s="68" customFormat="1" ht="10.5">
      <c r="A7" s="69" t="s">
        <v>21</v>
      </c>
      <c r="B7" s="119">
        <f>SUM('ΙΟΥΛΙΟΣ 2008'!B7+'AYGOUSTOS 2008'!B7,'ΣΕΠΤΕΜΒΡΙΟΥ 2008  '!B7,'ΟΚΤΩΒΡΙΟΥ 2008'!B7,'ΝΟΕΜΒΡΙΟΥ 2008'!B7,'ΔΕΚΕΜΒΡΙΟΣ 2008'!B7)</f>
        <v>414093.16000000003</v>
      </c>
      <c r="C7" s="122">
        <f>SUM('ΙΟΥΛΙΟΣ 2008'!C7+'AYGOUSTOS 2008'!C7,'ΣΕΠΤΕΜΒΡΙΟΥ 2008  '!C7,'ΟΚΤΩΒΡΙΟΥ 2008'!C7,'ΝΟΕΜΒΡΙΟΥ 2008'!C7,'ΔΕΚΕΜΒΡΙΟΣ 2008'!C7)</f>
        <v>579</v>
      </c>
      <c r="D7" s="122">
        <f>SUM('ΙΟΥΛΙΟΣ 2008'!D7+'AYGOUSTOS 2008'!D7,'ΣΕΠΤΕΜΒΡΙΟΥ 2008  '!D7,'ΟΚΤΩΒΡΙΟΥ 2008'!D7,'ΝΟΕΜΒΡΙΟΥ 2008'!D7,'ΔΕΚΕΜΒΡΙΟΣ 2008'!D7)</f>
        <v>4622554.66</v>
      </c>
      <c r="E7" s="122">
        <f>SUM('ΙΟΥΛΙΟΣ 2008'!E7+'AYGOUSTOS 2008'!E7,'ΣΕΠΤΕΜΒΡΙΟΥ 2008  '!E7,'ΟΚΤΩΒΡΙΟΥ 2008'!E7,'ΝΟΕΜΒΡΙΟΥ 2008'!E7,'ΔΕΚΕΜΒΡΙΟΣ 2008'!E7)</f>
        <v>352</v>
      </c>
      <c r="F7" s="122">
        <f>SUM('ΙΟΥΛΙΟΣ 2008'!F7+'AYGOUSTOS 2008'!F7,'ΣΕΠΤΕΜΒΡΙΟΥ 2008  '!F7,'ΟΚΤΩΒΡΙΟΥ 2008'!F7,'ΝΟΕΜΒΡΙΟΥ 2008'!F7,'ΔΕΚΕΜΒΡΙΟΣ 2008'!F7)</f>
        <v>479905</v>
      </c>
      <c r="G7" s="122">
        <f>SUM('ΙΟΥΛΙΟΣ 2008'!G7+'AYGOUSTOS 2008'!G7,'ΣΕΠΤΕΜΒΡΙΟΥ 2008  '!G7,'ΟΚΤΩΒΡΙΟΥ 2008'!G7,'ΝΟΕΜΒΡΙΟΥ 2008'!G7,'ΔΕΚΕΜΒΡΙΟΣ 2008'!G7)</f>
        <v>5</v>
      </c>
      <c r="H7" s="122">
        <f>SUM('ΙΟΥΛΙΟΣ 2008'!H7+'AYGOUSTOS 2008'!H7,'ΣΕΠΤΕΜΒΡΙΟΥ 2008  '!H7,'ΟΚΤΩΒΡΙΟΥ 2008'!H7,'ΝΟΕΜΒΡΙΟΥ 2008'!H7,'ΔΕΚΕΜΒΡΙΟΣ 2008'!H7)</f>
        <v>10500</v>
      </c>
      <c r="I7" s="122">
        <f t="shared" si="0"/>
        <v>5112959.66</v>
      </c>
      <c r="J7" s="122">
        <f t="shared" si="1"/>
        <v>5527052.8200000003</v>
      </c>
    </row>
    <row r="8" spans="1:10" s="68" customFormat="1" ht="10.5">
      <c r="A8" s="103" t="s">
        <v>22</v>
      </c>
      <c r="B8" s="119">
        <f>SUM('ΙΟΥΛΙΟΣ 2008'!B8+'AYGOUSTOS 2008'!B8,'ΣΕΠΤΕΜΒΡΙΟΥ 2008  '!B8,'ΟΚΤΩΒΡΙΟΥ 2008'!B8,'ΝΟΕΜΒΡΙΟΥ 2008'!B8,'ΔΕΚΕΜΒΡΙΟΣ 2008'!B8)</f>
        <v>2711128.88</v>
      </c>
      <c r="C8" s="122">
        <f>SUM('ΙΟΥΛΙΟΣ 2008'!C8+'AYGOUSTOS 2008'!C8,'ΣΕΠΤΕΜΒΡΙΟΥ 2008  '!C8,'ΟΚΤΩΒΡΙΟΥ 2008'!C8,'ΝΟΕΜΒΡΙΟΥ 2008'!C8,'ΔΕΚΕΜΒΡΙΟΣ 2008'!C8)</f>
        <v>0</v>
      </c>
      <c r="D8" s="122">
        <f>SUM('ΙΟΥΛΙΟΣ 2008'!D8+'AYGOUSTOS 2008'!D8,'ΣΕΠΤΕΜΒΡΙΟΥ 2008  '!D8,'ΟΚΤΩΒΡΙΟΥ 2008'!D8,'ΝΟΕΜΒΡΙΟΥ 2008'!D8,'ΔΕΚΕΜΒΡΙΟΣ 2008'!D8)</f>
        <v>0</v>
      </c>
      <c r="E8" s="122">
        <f>SUM('ΙΟΥΛΙΟΣ 2008'!E8+'AYGOUSTOS 2008'!E8,'ΣΕΠΤΕΜΒΡΙΟΥ 2008  '!E8,'ΟΚΤΩΒΡΙΟΥ 2008'!E8,'ΝΟΕΜΒΡΙΟΥ 2008'!E8,'ΔΕΚΕΜΒΡΙΟΣ 2008'!E8)</f>
        <v>326</v>
      </c>
      <c r="F8" s="122">
        <f>SUM('ΙΟΥΛΙΟΣ 2008'!F8+'AYGOUSTOS 2008'!F8,'ΣΕΠΤΕΜΒΡΙΟΥ 2008  '!F8,'ΟΚΤΩΒΡΙΟΥ 2008'!F8,'ΝΟΕΜΒΡΙΟΥ 2008'!F8,'ΔΕΚΕΜΒΡΙΟΣ 2008'!F8)</f>
        <v>2535412.6</v>
      </c>
      <c r="G8" s="122">
        <f>SUM('ΙΟΥΛΙΟΣ 2008'!G8+'AYGOUSTOS 2008'!G8,'ΣΕΠΤΕΜΒΡΙΟΥ 2008  '!G8,'ΟΚΤΩΒΡΙΟΥ 2008'!G8,'ΝΟΕΜΒΡΙΟΥ 2008'!G8,'ΔΕΚΕΜΒΡΙΟΣ 2008'!G8)</f>
        <v>6</v>
      </c>
      <c r="H8" s="122">
        <f>SUM('ΙΟΥΛΙΟΣ 2008'!H8+'AYGOUSTOS 2008'!H8,'ΣΕΠΤΕΜΒΡΙΟΥ 2008  '!H8,'ΟΚΤΩΒΡΙΟΥ 2008'!H8,'ΝΟΕΜΒΡΙΟΥ 2008'!H8,'ΔΕΚΕΜΒΡΙΟΣ 2008'!H8)</f>
        <v>24500</v>
      </c>
      <c r="I8" s="122">
        <f t="shared" si="0"/>
        <v>2559912.6</v>
      </c>
      <c r="J8" s="122">
        <f t="shared" si="1"/>
        <v>5271041.4800000004</v>
      </c>
    </row>
    <row r="9" spans="1:10" s="68" customFormat="1" ht="10.5">
      <c r="A9" s="69" t="s">
        <v>23</v>
      </c>
      <c r="B9" s="119">
        <f>SUM('ΙΟΥΛΙΟΣ 2008'!B9+'AYGOUSTOS 2008'!B9,'ΣΕΠΤΕΜΒΡΙΟΥ 2008  '!B9,'ΟΚΤΩΒΡΙΟΥ 2008'!B9,'ΝΟΕΜΒΡΙΟΥ 2008'!B9,'ΔΕΚΕΜΒΡΙΟΣ 2008'!B9)</f>
        <v>890624</v>
      </c>
      <c r="C9" s="122">
        <f>SUM('ΙΟΥΛΙΟΣ 2008'!C9+'AYGOUSTOS 2008'!C9,'ΣΕΠΤΕΜΒΡΙΟΥ 2008  '!C9,'ΟΚΤΩΒΡΙΟΥ 2008'!C9,'ΝΟΕΜΒΡΙΟΥ 2008'!C9,'ΔΕΚΕΜΒΡΙΟΣ 2008'!C9)</f>
        <v>74</v>
      </c>
      <c r="D9" s="122">
        <f>SUM('ΙΟΥΛΙΟΣ 2008'!D9+'AYGOUSTOS 2008'!D9,'ΣΕΠΤΕΜΒΡΙΟΥ 2008  '!D9,'ΟΚΤΩΒΡΙΟΥ 2008'!D9,'ΝΟΕΜΒΡΙΟΥ 2008'!D9,'ΔΕΚΕΜΒΡΙΟΣ 2008'!D9)</f>
        <v>1289448</v>
      </c>
      <c r="E9" s="122">
        <f>SUM('ΙΟΥΛΙΟΣ 2008'!E9+'AYGOUSTOS 2008'!E9,'ΣΕΠΤΕΜΒΡΙΟΥ 2008  '!E9,'ΟΚΤΩΒΡΙΟΥ 2008'!E9,'ΝΟΕΜΒΡΙΟΥ 2008'!E9,'ΔΕΚΕΜΒΡΙΟΣ 2008'!E9)</f>
        <v>399</v>
      </c>
      <c r="F9" s="122">
        <f>SUM('ΙΟΥΛΙΟΣ 2008'!F9+'AYGOUSTOS 2008'!F9,'ΣΕΠΤΕΜΒΡΙΟΥ 2008  '!F9,'ΟΚΤΩΒΡΙΟΥ 2008'!F9,'ΝΟΕΜΒΡΙΟΥ 2008'!F9,'ΔΕΚΕΜΒΡΙΟΣ 2008'!F9)</f>
        <v>1573164</v>
      </c>
      <c r="G9" s="122">
        <f>SUM('ΙΟΥΛΙΟΣ 2008'!G9+'AYGOUSTOS 2008'!G9,'ΣΕΠΤΕΜΒΡΙΟΥ 2008  '!G9,'ΟΚΤΩΒΡΙΟΥ 2008'!G9,'ΝΟΕΜΒΡΙΟΥ 2008'!G9,'ΔΕΚΕΜΒΡΙΟΣ 2008'!G9)</f>
        <v>7</v>
      </c>
      <c r="H9" s="122">
        <f>SUM('ΙΟΥΛΙΟΣ 2008'!H9+'AYGOUSTOS 2008'!H9,'ΣΕΠΤΕΜΒΡΙΟΥ 2008  '!H9,'ΟΚΤΩΒΡΙΟΥ 2008'!H9,'ΝΟΕΜΒΡΙΟΥ 2008'!H9,'ΔΕΚΕΜΒΡΙΟΣ 2008'!H9)</f>
        <v>46445</v>
      </c>
      <c r="I9" s="122">
        <f t="shared" si="0"/>
        <v>2909057</v>
      </c>
      <c r="J9" s="122">
        <f t="shared" si="1"/>
        <v>3799681</v>
      </c>
    </row>
    <row r="10" spans="1:10" s="68" customFormat="1" ht="10.5">
      <c r="A10" s="102" t="s">
        <v>24</v>
      </c>
      <c r="B10" s="119">
        <f>SUM('ΙΟΥΛΙΟΣ 2008'!B10+'AYGOUSTOS 2008'!B10,'ΣΕΠΤΕΜΒΡΙΟΥ 2008  '!B10,'ΟΚΤΩΒΡΙΟΥ 2008'!B10,'ΝΟΕΜΒΡΙΟΥ 2008'!B10,'ΔΕΚΕΜΒΡΙΟΣ 2008'!B10)</f>
        <v>90789.17</v>
      </c>
      <c r="C10" s="122">
        <f>SUM('ΙΟΥΛΙΟΣ 2008'!C10+'AYGOUSTOS 2008'!C10,'ΣΕΠΤΕΜΒΡΙΟΥ 2008  '!C10,'ΟΚΤΩΒΡΙΟΥ 2008'!C10,'ΝΟΕΜΒΡΙΟΥ 2008'!C10,'ΔΕΚΕΜΒΡΙΟΣ 2008'!C10)</f>
        <v>0</v>
      </c>
      <c r="D10" s="122">
        <f>SUM('ΙΟΥΛΙΟΣ 2008'!D10+'AYGOUSTOS 2008'!D10,'ΣΕΠΤΕΜΒΡΙΟΥ 2008  '!D10,'ΟΚΤΩΒΡΙΟΥ 2008'!D10,'ΝΟΕΜΒΡΙΟΥ 2008'!D10,'ΔΕΚΕΜΒΡΙΟΣ 2008'!D10)</f>
        <v>0</v>
      </c>
      <c r="E10" s="122">
        <f>SUM('ΙΟΥΛΙΟΣ 2008'!E10+'AYGOUSTOS 2008'!E10,'ΣΕΠΤΕΜΒΡΙΟΥ 2008  '!E10,'ΟΚΤΩΒΡΙΟΥ 2008'!E10,'ΝΟΕΜΒΡΙΟΥ 2008'!E10,'ΔΕΚΕΜΒΡΙΟΣ 2008'!E10)</f>
        <v>614</v>
      </c>
      <c r="F10" s="122">
        <f>SUM('ΙΟΥΛΙΟΣ 2008'!F10+'AYGOUSTOS 2008'!F10,'ΣΕΠΤΕΜΒΡΙΟΥ 2008  '!F10,'ΟΚΤΩΒΡΙΟΥ 2008'!F10,'ΝΟΕΜΒΡΙΟΥ 2008'!F10,'ΔΕΚΕΜΒΡΙΟΣ 2008'!F10)</f>
        <v>1249652</v>
      </c>
      <c r="G10" s="122">
        <f>SUM('ΙΟΥΛΙΟΣ 2008'!G10+'AYGOUSTOS 2008'!G10,'ΣΕΠΤΕΜΒΡΙΟΥ 2008  '!G10,'ΟΚΤΩΒΡΙΟΥ 2008'!G10,'ΝΟΕΜΒΡΙΟΥ 2008'!G10,'ΔΕΚΕΜΒΡΙΟΣ 2008'!G10)</f>
        <v>7</v>
      </c>
      <c r="H10" s="122">
        <f>SUM('ΙΟΥΛΙΟΣ 2008'!H10+'AYGOUSTOS 2008'!H10,'ΣΕΠΤΕΜΒΡΙΟΥ 2008  '!H10,'ΟΚΤΩΒΡΙΟΥ 2008'!H10,'ΝΟΕΜΒΡΙΟΥ 2008'!H10,'ΔΕΚΕΜΒΡΙΟΣ 2008'!H10)</f>
        <v>18500</v>
      </c>
      <c r="I10" s="122">
        <f t="shared" si="0"/>
        <v>1268152</v>
      </c>
      <c r="J10" s="122">
        <f t="shared" si="1"/>
        <v>1358941.17</v>
      </c>
    </row>
    <row r="11" spans="1:10" s="68" customFormat="1" ht="10.5">
      <c r="A11" s="69" t="s">
        <v>25</v>
      </c>
      <c r="B11" s="119">
        <f>SUM('ΙΟΥΛΙΟΣ 2008'!B11+'AYGOUSTOS 2008'!B11,'ΣΕΠΤΕΜΒΡΙΟΥ 2008  '!B11,'ΟΚΤΩΒΡΙΟΥ 2008'!B11,'ΝΟΕΜΒΡΙΟΥ 2008'!B11,'ΔΕΚΕΜΒΡΙΟΣ 2008'!B11+8423759.38)</f>
        <v>34979445.700000003</v>
      </c>
      <c r="C11" s="122">
        <f>SUM('ΙΟΥΛΙΟΣ 2008'!C11+'AYGOUSTOS 2008'!C11,'ΣΕΠΤΕΜΒΡΙΟΥ 2008  '!C11,'ΟΚΤΩΒΡΙΟΥ 2008'!C11,'ΝΟΕΜΒΡΙΟΥ 2008'!C11,'ΔΕΚΕΜΒΡΙΟΣ 2008'!C11)</f>
        <v>5994</v>
      </c>
      <c r="D11" s="122">
        <f>SUM('ΙΟΥΛΙΟΣ 2008'!D11+'AYGOUSTOS 2008'!D11,'ΣΕΠΤΕΜΒΡΙΟΥ 2008  '!D11,'ΟΚΤΩΒΡΙΟΥ 2008'!D11,'ΝΟΕΜΒΡΙΟΥ 2008'!D11,'ΔΕΚΕΜΒΡΙΟΣ 2008'!D11)</f>
        <v>289232850.28999996</v>
      </c>
      <c r="E11" s="122">
        <f>SUM('ΙΟΥΛΙΟΣ 2008'!E11+'AYGOUSTOS 2008'!E11,'ΣΕΠΤΕΜΒΡΙΟΥ 2008  '!E11,'ΟΚΤΩΒΡΙΟΥ 2008'!E11,'ΝΟΕΜΒΡΙΟΥ 2008'!E11,'ΔΕΚΕΜΒΡΙΟΣ 2008'!E11)</f>
        <v>4360</v>
      </c>
      <c r="F11" s="122">
        <f>SUM('ΙΟΥΛΙΟΣ 2008'!F11+'AYGOUSTOS 2008'!F11,'ΣΕΠΤΕΜΒΡΙΟΥ 2008  '!F11,'ΟΚΤΩΒΡΙΟΥ 2008'!F11,'ΝΟΕΜΒΡΙΟΥ 2008'!F11,'ΔΕΚΕΜΒΡΙΟΣ 2008'!F11)</f>
        <v>3419564</v>
      </c>
      <c r="G11" s="122">
        <f>SUM('ΙΟΥΛΙΟΣ 2008'!G11+'AYGOUSTOS 2008'!G11,'ΣΕΠΤΕΜΒΡΙΟΥ 2008  '!G11,'ΟΚΤΩΒΡΙΟΥ 2008'!G11,'ΝΟΕΜΒΡΙΟΥ 2008'!G11,'ΔΕΚΕΜΒΡΙΟΣ 2008'!G11)</f>
        <v>38</v>
      </c>
      <c r="H11" s="122">
        <f>SUM('ΙΟΥΛΙΟΣ 2008'!H11+'AYGOUSTOS 2008'!H11,'ΣΕΠΤΕΜΒΡΙΟΥ 2008  '!H11,'ΟΚΤΩΒΡΙΟΥ 2008'!H11,'ΝΟΕΜΒΡΙΟΥ 2008'!H11,'ΔΕΚΕΜΒΡΙΟΣ 2008'!H11)</f>
        <v>248572.24</v>
      </c>
      <c r="I11" s="122">
        <f t="shared" si="0"/>
        <v>292900986.52999997</v>
      </c>
      <c r="J11" s="122">
        <f t="shared" si="1"/>
        <v>327880432.22999996</v>
      </c>
    </row>
    <row r="12" spans="1:10" s="68" customFormat="1" ht="21">
      <c r="A12" s="77" t="s">
        <v>26</v>
      </c>
      <c r="B12" s="119">
        <f>SUM('ΙΟΥΛΙΟΣ 2008'!B12+'AYGOUSTOS 2008'!B12,'ΣΕΠΤΕΜΒΡΙΟΥ 2008  '!B12,'ΟΚΤΩΒΡΙΟΥ 2008'!B12,'ΝΟΕΜΒΡΙΟΥ 2008'!B12,'ΔΕΚΕΜΒΡΙΟΣ 2008'!B12)</f>
        <v>17962.57</v>
      </c>
      <c r="C12" s="122">
        <f>SUM('ΙΟΥΛΙΟΣ 2008'!C12+'AYGOUSTOS 2008'!C12,'ΣΕΠΤΕΜΒΡΙΟΥ 2008  '!C12,'ΟΚΤΩΒΡΙΟΥ 2008'!C12,'ΝΟΕΜΒΡΙΟΥ 2008'!C12,'ΔΕΚΕΜΒΡΙΟΣ 2008'!C12)</f>
        <v>56</v>
      </c>
      <c r="D12" s="122">
        <f>SUM('ΙΟΥΛΙΟΣ 2008'!D12+'AYGOUSTOS 2008'!D12,'ΣΕΠΤΕΜΒΡΙΟΥ 2008  '!D12,'ΟΚΤΩΒΡΙΟΥ 2008'!D12,'ΝΟΕΜΒΡΙΟΥ 2008'!D12,'ΔΕΚΕΜΒΡΙΟΣ 2008'!D12)</f>
        <v>662879</v>
      </c>
      <c r="E12" s="122">
        <f>SUM('ΙΟΥΛΙΟΣ 2008'!E12+'AYGOUSTOS 2008'!E12,'ΣΕΠΤΕΜΒΡΙΟΥ 2008  '!E12,'ΟΚΤΩΒΡΙΟΥ 2008'!E12,'ΝΟΕΜΒΡΙΟΥ 2008'!E12,'ΔΕΚΕΜΒΡΙΟΣ 2008'!E12)</f>
        <v>653</v>
      </c>
      <c r="F12" s="122">
        <f>SUM('ΙΟΥΛΙΟΣ 2008'!F12+'AYGOUSTOS 2008'!F12,'ΣΕΠΤΕΜΒΡΙΟΥ 2008  '!F12,'ΟΚΤΩΒΡΙΟΥ 2008'!F12,'ΝΟΕΜΒΡΙΟΥ 2008'!F12,'ΔΕΚΕΜΒΡΙΟΣ 2008'!F12)</f>
        <v>1843987.5</v>
      </c>
      <c r="G12" s="122">
        <f>SUM('ΙΟΥΛΙΟΣ 2008'!G12+'AYGOUSTOS 2008'!G12,'ΣΕΠΤΕΜΒΡΙΟΥ 2008  '!G12,'ΟΚΤΩΒΡΙΟΥ 2008'!G12,'ΝΟΕΜΒΡΙΟΥ 2008'!G12,'ΔΕΚΕΜΒΡΙΟΣ 2008'!G12)</f>
        <v>10</v>
      </c>
      <c r="H12" s="122">
        <f>SUM('ΙΟΥΛΙΟΣ 2008'!H12+'AYGOUSTOS 2008'!H12,'ΣΕΠΤΕΜΒΡΙΟΥ 2008  '!H12,'ΟΚΤΩΒΡΙΟΥ 2008'!H12,'ΝΟΕΜΒΡΙΟΥ 2008'!H12,'ΔΕΚΕΜΒΡΙΟΣ 2008'!H12)</f>
        <v>25598.1</v>
      </c>
      <c r="I12" s="122">
        <f t="shared" si="0"/>
        <v>2532464.6</v>
      </c>
      <c r="J12" s="122">
        <f t="shared" si="1"/>
        <v>2550427.17</v>
      </c>
    </row>
    <row r="13" spans="1:10" s="68" customFormat="1" ht="10.5">
      <c r="A13" s="69" t="s">
        <v>27</v>
      </c>
      <c r="B13" s="119">
        <f>SUM('ΙΟΥΛΙΟΣ 2008'!B13+'AYGOUSTOS 2008'!B13,'ΣΕΠΤΕΜΒΡΙΟΥ 2008  '!B13,'ΟΚΤΩΒΡΙΟΥ 2008'!B13,'ΝΟΕΜΒΡΙΟΥ 2008'!B13,'ΔΕΚΕΜΒΡΙΟΣ 2008'!B13)</f>
        <v>26050.45</v>
      </c>
      <c r="C13" s="122">
        <f>SUM('ΙΟΥΛΙΟΣ 2008'!C13+'AYGOUSTOS 2008'!C13,'ΣΕΠΤΕΜΒΡΙΟΥ 2008  '!C13,'ΟΚΤΩΒΡΙΟΥ 2008'!C13,'ΝΟΕΜΒΡΙΟΥ 2008'!C13,'ΔΕΚΕΜΒΡΙΟΣ 2008'!C13)</f>
        <v>4569</v>
      </c>
      <c r="D13" s="122">
        <f>SUM('ΙΟΥΛΙΟΣ 2008'!D13+'AYGOUSTOS 2008'!D13,'ΣΕΠΤΕΜΒΡΙΟΥ 2008  '!D13,'ΟΚΤΩΒΡΙΟΥ 2008'!D13,'ΝΟΕΜΒΡΙΟΥ 2008'!D13,'ΔΕΚΕΜΒΡΙΟΣ 2008'!D13)</f>
        <v>66166924.529999994</v>
      </c>
      <c r="E13" s="122">
        <f>SUM('ΙΟΥΛΙΟΣ 2008'!E13+'AYGOUSTOS 2008'!E13,'ΣΕΠΤΕΜΒΡΙΟΥ 2008  '!E13,'ΟΚΤΩΒΡΙΟΥ 2008'!E13,'ΝΟΕΜΒΡΙΟΥ 2008'!E13,'ΔΕΚΕΜΒΡΙΟΣ 2008'!E13)</f>
        <v>833</v>
      </c>
      <c r="F13" s="122">
        <f>SUM('ΙΟΥΛΙΟΣ 2008'!F13+'AYGOUSTOS 2008'!F13,'ΣΕΠΤΕΜΒΡΙΟΥ 2008  '!F13,'ΟΚΤΩΒΡΙΟΥ 2008'!F13,'ΝΟΕΜΒΡΙΟΥ 2008'!F13,'ΔΕΚΕΜΒΡΙΟΣ 2008'!F13)</f>
        <v>7669304.3700000001</v>
      </c>
      <c r="G13" s="122">
        <f>SUM('ΙΟΥΛΙΟΣ 2008'!G13+'AYGOUSTOS 2008'!G13,'ΣΕΠΤΕΜΒΡΙΟΥ 2008  '!G13,'ΟΚΤΩΒΡΙΟΥ 2008'!G13,'ΝΟΕΜΒΡΙΟΥ 2008'!G13,'ΔΕΚΕΜΒΡΙΟΣ 2008'!G13)</f>
        <v>61</v>
      </c>
      <c r="H13" s="122">
        <f>SUM('ΙΟΥΛΙΟΣ 2008'!H13+'AYGOUSTOS 2008'!H13,'ΣΕΠΤΕΜΒΡΙΟΥ 2008  '!H13,'ΟΚΤΩΒΡΙΟΥ 2008'!H13,'ΝΟΕΜΒΡΙΟΥ 2008'!H13,'ΔΕΚΕΜΒΡΙΟΣ 2008'!H13)</f>
        <v>539431</v>
      </c>
      <c r="I13" s="122">
        <f t="shared" si="0"/>
        <v>74375659.899999991</v>
      </c>
      <c r="J13" s="122">
        <f t="shared" si="1"/>
        <v>74401710.349999994</v>
      </c>
    </row>
    <row r="14" spans="1:10" s="68" customFormat="1" ht="10.5">
      <c r="A14" s="102" t="s">
        <v>28</v>
      </c>
      <c r="B14" s="119">
        <f>SUM('ΙΟΥΛΙΟΣ 2008'!B14+'AYGOUSTOS 2008'!B14,'ΣΕΠΤΕΜΒΡΙΟΥ 2008  '!B14,'ΟΚΤΩΒΡΙΟΥ 2008'!B14,'ΝΟΕΜΒΡΙΟΥ 2008'!B14,'ΔΕΚΕΜΒΡΙΟΣ 2008'!B14+1042310)</f>
        <v>1455377.77</v>
      </c>
      <c r="C14" s="122">
        <f>SUM('ΙΟΥΛΙΟΣ 2008'!C14+'AYGOUSTOS 2008'!C14,'ΣΕΠΤΕΜΒΡΙΟΥ 2008  '!C14,'ΟΚΤΩΒΡΙΟΥ 2008'!C14,'ΝΟΕΜΒΡΙΟΥ 2008'!C14,'ΔΕΚΕΜΒΡΙΟΣ 2008'!C14+118)</f>
        <v>368</v>
      </c>
      <c r="D14" s="122">
        <f>SUM('ΙΟΥΛΙΟΣ 2008'!D14+'AYGOUSTOS 2008'!D14,'ΣΕΠΤΕΜΒΡΙΟΥ 2008  '!D14,'ΟΚΤΩΒΡΙΟΥ 2008'!D14,'ΝΟΕΜΒΡΙΟΥ 2008'!D14,'ΔΕΚΕΜΒΡΙΟΣ 2008'!D14+171613)</f>
        <v>3607333</v>
      </c>
      <c r="E14" s="122">
        <f>SUM('ΙΟΥΛΙΟΣ 2008'!E14+'AYGOUSTOS 2008'!E14,'ΣΕΠΤΕΜΒΡΙΟΥ 2008  '!E14,'ΟΚΤΩΒΡΙΟΥ 2008'!E14,'ΝΟΕΜΒΡΙΟΥ 2008'!E14,'ΔΕΚΕΜΒΡΙΟΣ 2008'!E14+32)</f>
        <v>616</v>
      </c>
      <c r="F14" s="122">
        <f>SUM('ΙΟΥΛΙΟΣ 2008'!F14+'AYGOUSTOS 2008'!F14,'ΣΕΠΤΕΜΒΡΙΟΥ 2008  '!F14,'ΟΚΤΩΒΡΙΟΥ 2008'!F14,'ΝΟΕΜΒΡΙΟΥ 2008'!F14,'ΔΕΚΕΜΒΡΙΟΣ 2008'!F14+122856)</f>
        <v>1670490.46</v>
      </c>
      <c r="G14" s="122">
        <f>SUM('ΙΟΥΛΙΟΣ 2008'!G14+'AYGOUSTOS 2008'!G14,'ΣΕΠΤΕΜΒΡΙΟΥ 2008  '!G14,'ΟΚΤΩΒΡΙΟΥ 2008'!G14,'ΝΟΕΜΒΡΙΟΥ 2008'!G14,'ΔΕΚΕΜΒΡΙΟΣ 2008'!G14+7)</f>
        <v>43</v>
      </c>
      <c r="H14" s="122">
        <f>SUM('ΙΟΥΛΙΟΣ 2008'!H14+'AYGOUSTOS 2008'!H14,'ΣΕΠΤΕΜΒΡΙΟΥ 2008  '!H14,'ΟΚΤΩΒΡΙΟΥ 2008'!H14,'ΝΟΕΜΒΡΙΟΥ 2008'!H14,'ΔΕΚΕΜΒΡΙΟΣ 2008'!H14+10500)</f>
        <v>164579</v>
      </c>
      <c r="I14" s="122">
        <f t="shared" si="0"/>
        <v>5442402.46</v>
      </c>
      <c r="J14" s="122">
        <f t="shared" si="1"/>
        <v>6897780.2299999995</v>
      </c>
    </row>
    <row r="15" spans="1:10" s="68" customFormat="1" ht="10.5">
      <c r="A15" s="69" t="s">
        <v>29</v>
      </c>
      <c r="B15" s="119">
        <f>SUM('ΙΟΥΛΙΟΣ 2008'!B15+'AYGOUSTOS 2008'!B15,'ΣΕΠΤΕΜΒΡΙΟΥ 2008  '!B15,'ΟΚΤΩΒΡΙΟΥ 2008'!B15,'ΝΟΕΜΒΡΙΟΥ 2008'!B15,'ΔΕΚΕΜΒΡΙΟΣ 2008'!B15+4206595.8)</f>
        <v>4450738.93</v>
      </c>
      <c r="C15" s="122">
        <f>SUM('ΙΟΥΛΙΟΣ 2008'!C15+'AYGOUSTOS 2008'!C15,'ΣΕΠΤΕΜΒΡΙΟΥ 2008  '!C15,'ΟΚΤΩΒΡΙΟΥ 2008'!C15,'ΝΟΕΜΒΡΙΟΥ 2008'!C15,'ΔΕΚΕΜΒΡΙΟΣ 2008'!C15+1)</f>
        <v>218</v>
      </c>
      <c r="D15" s="122">
        <f>SUM('ΙΟΥΛΙΟΣ 2008'!D15+'AYGOUSTOS 2008'!D15,'ΣΕΠΤΕΜΒΡΙΟΥ 2008  '!D15,'ΟΚΤΩΒΡΙΟΥ 2008'!D15,'ΝΟΕΜΒΡΙΟΥ 2008'!D15,'ΔΕΚΕΜΒΡΙΟΣ 2008'!D15+17000)</f>
        <v>3860641.8</v>
      </c>
      <c r="E15" s="122">
        <f>SUM('ΙΟΥΛΙΟΣ 2008'!E15+'AYGOUSTOS 2008'!E15,'ΣΕΠΤΕΜΒΡΙΟΥ 2008  '!E15,'ΟΚΤΩΒΡΙΟΥ 2008'!E15,'ΝΟΕΜΒΡΙΟΥ 2008'!E15,'ΔΕΚΕΜΒΡΙΟΣ 2008'!E15+146)</f>
        <v>892</v>
      </c>
      <c r="F15" s="122">
        <f>SUM('ΙΟΥΛΙΟΣ 2008'!F15+'AYGOUSTOS 2008'!F15,'ΣΕΠΤΕΜΒΡΙΟΥ 2008  '!F15,'ΟΚΤΩΒΡΙΟΥ 2008'!F15,'ΝΟΕΜΒΡΙΟΥ 2008'!F15,'ΔΕΚΕΜΒΡΙΟΣ 2008'!F15+151744)</f>
        <v>972730</v>
      </c>
      <c r="G15" s="122">
        <f>SUM('ΙΟΥΛΙΟΣ 2008'!G15+'AYGOUSTOS 2008'!G15,'ΣΕΠΤΕΜΒΡΙΟΥ 2008  '!G15,'ΟΚΤΩΒΡΙΟΥ 2008'!G15,'ΝΟΕΜΒΡΙΟΥ 2008'!G15,'ΔΕΚΕΜΒΡΙΟΣ 2008'!G15)</f>
        <v>17</v>
      </c>
      <c r="H15" s="122">
        <f>SUM('ΙΟΥΛΙΟΣ 2008'!H15+'AYGOUSTOS 2008'!H15,'ΣΕΠΤΕΜΒΡΙΟΥ 2008  '!H15,'ΟΚΤΩΒΡΙΟΥ 2008'!H15,'ΝΟΕΜΒΡΙΟΥ 2008'!H15,'ΔΕΚΕΜΒΡΙΟΣ 2008'!H15)</f>
        <v>121212</v>
      </c>
      <c r="I15" s="122">
        <f t="shared" si="0"/>
        <v>4954583.8</v>
      </c>
      <c r="J15" s="122">
        <f t="shared" si="1"/>
        <v>9405322.7300000004</v>
      </c>
    </row>
    <row r="16" spans="1:10" s="68" customFormat="1" ht="10.5">
      <c r="A16" s="76" t="s">
        <v>30</v>
      </c>
      <c r="B16" s="119">
        <f>SUM('ΙΟΥΛΙΟΣ 2008'!B16+'AYGOUSTOS 2008'!B16,'ΣΕΠΤΕΜΒΡΙΟΥ 2008  '!B16,'ΟΚΤΩΒΡΙΟΥ 2008'!B16,'ΝΟΕΜΒΡΙΟΥ 2008'!B16,'ΔΕΚΕΜΒΡΙΟΣ 2008'!B16)</f>
        <v>466960.83</v>
      </c>
      <c r="C16" s="122">
        <f>SUM('ΙΟΥΛΙΟΣ 2008'!C16+'AYGOUSTOS 2008'!C16,'ΣΕΠΤΕΜΒΡΙΟΥ 2008  '!C16,'ΟΚΤΩΒΡΙΟΥ 2008'!C16,'ΝΟΕΜΒΡΙΟΥ 2008'!C16,'ΔΕΚΕΜΒΡΙΟΣ 2008'!C16)</f>
        <v>10</v>
      </c>
      <c r="D16" s="122">
        <f>SUM('ΙΟΥΛΙΟΣ 2008'!D16+'AYGOUSTOS 2008'!D16,'ΣΕΠΤΕΜΒΡΙΟΥ 2008  '!D16,'ΟΚΤΩΒΡΙΟΥ 2008'!D16,'ΝΟΕΜΒΡΙΟΥ 2008'!D16,'ΔΕΚΕΜΒΡΙΟΣ 2008'!D16)</f>
        <v>1471273.11</v>
      </c>
      <c r="E16" s="122">
        <f>SUM('ΙΟΥΛΙΟΣ 2008'!E16+'AYGOUSTOS 2008'!E16,'ΣΕΠΤΕΜΒΡΙΟΥ 2008  '!E16,'ΟΚΤΩΒΡΙΟΥ 2008'!E16,'ΝΟΕΜΒΡΙΟΥ 2008'!E16,'ΔΕΚΕΜΒΡΙΟΣ 2008'!E16)</f>
        <v>525</v>
      </c>
      <c r="F16" s="122">
        <f>SUM('ΙΟΥΛΙΟΣ 2008'!F16+'AYGOUSTOS 2008'!F16,'ΣΕΠΤΕΜΒΡΙΟΥ 2008  '!F16,'ΟΚΤΩΒΡΙΟΥ 2008'!F16,'ΝΟΕΜΒΡΙΟΥ 2008'!F16,'ΔΕΚΕΜΒΡΙΟΣ 2008'!F16)</f>
        <v>1282596.6000000001</v>
      </c>
      <c r="G16" s="122">
        <f>SUM('ΙΟΥΛΙΟΣ 2008'!G16+'AYGOUSTOS 2008'!G16,'ΣΕΠΤΕΜΒΡΙΟΥ 2008  '!G16,'ΟΚΤΩΒΡΙΟΥ 2008'!G16,'ΝΟΕΜΒΡΙΟΥ 2008'!G16,'ΔΕΚΕΜΒΡΙΟΣ 2008'!G16)</f>
        <v>22</v>
      </c>
      <c r="H16" s="122">
        <f>SUM('ΙΟΥΛΙΟΣ 2008'!H16+'AYGOUSTOS 2008'!H16,'ΣΕΠΤΕΜΒΡΙΟΥ 2008  '!H16,'ΟΚΤΩΒΡΙΟΥ 2008'!H16,'ΝΟΕΜΒΡΙΟΥ 2008'!H16,'ΔΕΚΕΜΒΡΙΟΣ 2008'!H16)</f>
        <v>99572.469999999987</v>
      </c>
      <c r="I16" s="122">
        <f t="shared" si="0"/>
        <v>2853442.18</v>
      </c>
      <c r="J16" s="122">
        <f t="shared" si="1"/>
        <v>3320403.0100000002</v>
      </c>
    </row>
    <row r="17" spans="1:10" s="68" customFormat="1" ht="10.5">
      <c r="A17" s="69" t="s">
        <v>31</v>
      </c>
      <c r="B17" s="119">
        <f>SUM('ΙΟΥΛΙΟΣ 2008'!B17+'AYGOUSTOS 2008'!B17,'ΣΕΠΤΕΜΒΡΙΟΥ 2008  '!B17,'ΟΚΤΩΒΡΙΟΥ 2008'!B17,'ΝΟΕΜΒΡΙΟΥ 2008'!B17,'ΔΕΚΕΜΒΡΙΟΣ 2008'!B17)</f>
        <v>340479</v>
      </c>
      <c r="C17" s="122">
        <f>SUM('ΙΟΥΛΙΟΣ 2008'!C17+'AYGOUSTOS 2008'!C17,'ΣΕΠΤΕΜΒΡΙΟΥ 2008  '!C17,'ΟΚΤΩΒΡΙΟΥ 2008'!C17,'ΝΟΕΜΒΡΙΟΥ 2008'!C17,'ΔΕΚΕΜΒΡΙΟΣ 2008'!C17)</f>
        <v>460</v>
      </c>
      <c r="D17" s="122">
        <f>SUM('ΙΟΥΛΙΟΣ 2008'!D17+'AYGOUSTOS 2008'!D17,'ΣΕΠΤΕΜΒΡΙΟΥ 2008  '!D17,'ΟΚΤΩΒΡΙΟΥ 2008'!D17,'ΝΟΕΜΒΡΙΟΥ 2008'!D17,'ΔΕΚΕΜΒΡΙΟΣ 2008'!D17)</f>
        <v>15655848</v>
      </c>
      <c r="E17" s="122">
        <f>SUM('ΙΟΥΛΙΟΣ 2008'!E17+'AYGOUSTOS 2008'!E17,'ΣΕΠΤΕΜΒΡΙΟΥ 2008  '!E17,'ΟΚΤΩΒΡΙΟΥ 2008'!E17,'ΝΟΕΜΒΡΙΟΥ 2008'!E17,'ΔΕΚΕΜΒΡΙΟΣ 2008'!E17)</f>
        <v>99</v>
      </c>
      <c r="F17" s="122">
        <f>SUM('ΙΟΥΛΙΟΣ 2008'!F17+'AYGOUSTOS 2008'!F17,'ΣΕΠΤΕΜΒΡΙΟΥ 2008  '!F17,'ΟΚΤΩΒΡΙΟΥ 2008'!F17,'ΝΟΕΜΒΡΙΟΥ 2008'!F17,'ΔΕΚΕΜΒΡΙΟΣ 2008'!F17)</f>
        <v>779168</v>
      </c>
      <c r="G17" s="122">
        <f>SUM('ΙΟΥΛΙΟΣ 2008'!G17+'AYGOUSTOS 2008'!G17,'ΣΕΠΤΕΜΒΡΙΟΥ 2008  '!G17,'ΟΚΤΩΒΡΙΟΥ 2008'!G17,'ΝΟΕΜΒΡΙΟΥ 2008'!G17,'ΔΕΚΕΜΒΡΙΟΣ 2008'!G17)</f>
        <v>0</v>
      </c>
      <c r="H17" s="122">
        <f>SUM('ΙΟΥΛΙΟΣ 2008'!H17+'AYGOUSTOS 2008'!H17,'ΣΕΠΤΕΜΒΡΙΟΥ 2008  '!H17,'ΟΚΤΩΒΡΙΟΥ 2008'!H17,'ΝΟΕΜΒΡΙΟΥ 2008'!H17,'ΔΕΚΕΜΒΡΙΟΣ 2008'!H17)</f>
        <v>0</v>
      </c>
      <c r="I17" s="122">
        <f t="shared" si="0"/>
        <v>16435016</v>
      </c>
      <c r="J17" s="122">
        <f t="shared" si="1"/>
        <v>16775495</v>
      </c>
    </row>
    <row r="18" spans="1:10" s="68" customFormat="1" thickBot="1">
      <c r="A18" s="124" t="s">
        <v>32</v>
      </c>
      <c r="B18" s="119">
        <f>SUM('ΙΟΥΛΙΟΣ 2008'!B18+'AYGOUSTOS 2008'!B18,'ΣΕΠΤΕΜΒΡΙΟΥ 2008  '!B18,'ΟΚΤΩΒΡΙΟΥ 2008'!B18,'ΝΟΕΜΒΡΙΟΥ 2008'!B18,'ΔΕΚΕΜΒΡΙΟΣ 2008'!B18)</f>
        <v>222846</v>
      </c>
      <c r="C18" s="122">
        <f>SUM('ΙΟΥΛΙΟΣ 2008'!C18+'AYGOUSTOS 2008'!C18,'ΣΕΠΤΕΜΒΡΙΟΥ 2008  '!C18,'ΟΚΤΩΒΡΙΟΥ 2008'!C18,'ΝΟΕΜΒΡΙΟΥ 2008'!C18,'ΔΕΚΕΜΒΡΙΟΣ 2008'!C18)</f>
        <v>91</v>
      </c>
      <c r="D18" s="122">
        <f>SUM('ΙΟΥΛΙΟΣ 2008'!D18+'AYGOUSTOS 2008'!D18,'ΣΕΠΤΕΜΒΡΙΟΥ 2008  '!D18,'ΟΚΤΩΒΡΙΟΥ 2008'!D18,'ΝΟΕΜΒΡΙΟΥ 2008'!D18,'ΔΕΚΕΜΒΡΙΟΣ 2008'!D18)</f>
        <v>1624770.3</v>
      </c>
      <c r="E18" s="122">
        <f>SUM('ΙΟΥΛΙΟΣ 2008'!E18+'AYGOUSTOS 2008'!E18,'ΣΕΠΤΕΜΒΡΙΟΥ 2008  '!E18,'ΟΚΤΩΒΡΙΟΥ 2008'!E18,'ΝΟΕΜΒΡΙΟΥ 2008'!E18,'ΔΕΚΕΜΒΡΙΟΣ 2008'!E18)</f>
        <v>1248</v>
      </c>
      <c r="F18" s="122">
        <f>SUM('ΙΟΥΛΙΟΣ 2008'!F18+'AYGOUSTOS 2008'!F18,'ΣΕΠΤΕΜΒΡΙΟΥ 2008  '!F18,'ΟΚΤΩΒΡΙΟΥ 2008'!F18,'ΝΟΕΜΒΡΙΟΥ 2008'!F18,'ΔΕΚΕΜΒΡΙΟΣ 2008'!F18)</f>
        <v>3926982.27</v>
      </c>
      <c r="G18" s="122">
        <f>SUM('ΙΟΥΛΙΟΣ 2008'!G18+'AYGOUSTOS 2008'!G18,'ΣΕΠΤΕΜΒΡΙΟΥ 2008  '!G18,'ΟΚΤΩΒΡΙΟΥ 2008'!G18,'ΝΟΕΜΒΡΙΟΥ 2008'!G18,'ΔΕΚΕΜΒΡΙΟΣ 2008'!G18)</f>
        <v>11</v>
      </c>
      <c r="H18" s="122">
        <f>SUM('ΙΟΥΛΙΟΣ 2008'!H18+'AYGOUSTOS 2008'!H18,'ΣΕΠΤΕΜΒΡΙΟΥ 2008  '!H18,'ΟΚΤΩΒΡΙΟΥ 2008'!H18,'ΝΟΕΜΒΡΙΟΥ 2008'!H18,'ΔΕΚΕΜΒΡΙΟΣ 2008'!H18)</f>
        <v>17600</v>
      </c>
      <c r="I18" s="122">
        <f t="shared" si="0"/>
        <v>5569352.5700000003</v>
      </c>
      <c r="J18" s="122">
        <f t="shared" si="1"/>
        <v>5792198.5700000003</v>
      </c>
    </row>
    <row r="19" spans="1:10" s="84" customFormat="1" thickBot="1">
      <c r="A19" s="125" t="s">
        <v>33</v>
      </c>
      <c r="B19" s="126">
        <f>SUM(B4:B18)</f>
        <v>99388382.410000011</v>
      </c>
      <c r="C19" s="127">
        <f>SUM(C4:C18)</f>
        <v>25969</v>
      </c>
      <c r="D19" s="126">
        <f>SUM(D4:D18)</f>
        <v>537622597.68999994</v>
      </c>
      <c r="E19" s="127">
        <f t="shared" ref="E19:J19" si="2">SUM(E4:E18)</f>
        <v>14964</v>
      </c>
      <c r="F19" s="126">
        <f t="shared" si="2"/>
        <v>43502545.930000007</v>
      </c>
      <c r="G19" s="127">
        <f t="shared" si="2"/>
        <v>352</v>
      </c>
      <c r="H19" s="126">
        <f t="shared" si="2"/>
        <v>4392786.9400000004</v>
      </c>
      <c r="I19" s="126">
        <f t="shared" si="2"/>
        <v>585517930.55999994</v>
      </c>
      <c r="J19" s="128">
        <f t="shared" si="2"/>
        <v>684906312.97000003</v>
      </c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A21" s="86"/>
      <c r="B21" s="96"/>
      <c r="C21" s="86"/>
      <c r="D21" s="86"/>
      <c r="E21" s="87"/>
      <c r="F21" s="86"/>
      <c r="G21" s="87"/>
      <c r="H21" s="86"/>
      <c r="I21" s="86"/>
      <c r="J21" s="86"/>
    </row>
    <row r="22" spans="1:10">
      <c r="A22" s="129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IV65536"/>
    </sheetView>
  </sheetViews>
  <sheetFormatPr defaultRowHeight="11.25"/>
  <cols>
    <col min="1" max="1" width="23.140625" style="63" customWidth="1"/>
    <col min="2" max="2" width="16.42578125" style="63" customWidth="1"/>
    <col min="3" max="3" width="13.42578125" style="63" customWidth="1"/>
    <col min="4" max="4" width="15.85546875" style="63" customWidth="1"/>
    <col min="5" max="5" width="9.85546875" style="63" customWidth="1"/>
    <col min="6" max="6" width="15.85546875" style="63" customWidth="1"/>
    <col min="7" max="7" width="11.5703125" style="63" customWidth="1"/>
    <col min="8" max="8" width="16.140625" style="63" customWidth="1"/>
    <col min="9" max="9" width="17.42578125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70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58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47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25.5" customHeight="1">
      <c r="A4" s="104" t="s">
        <v>18</v>
      </c>
      <c r="B4" s="122">
        <f>SUM(' APOTELESMATA A 6MINOU 2008 '!B4,' APOTELESMATA B 6MINOU 2008'!B4)</f>
        <v>143978343</v>
      </c>
      <c r="C4" s="122">
        <f>SUM(' APOTELESMATA A 6MINOU 2008 '!C4,' APOTELESMATA B 6MINOU 2008'!C4)</f>
        <v>25177</v>
      </c>
      <c r="D4" s="122">
        <f>SUM(' APOTELESMATA A 6MINOU 2008 '!D4,' APOTELESMATA B 6MINOU 2008'!D4)</f>
        <v>448459508</v>
      </c>
      <c r="E4" s="122">
        <f>SUM(' APOTELESMATA A 6MINOU 2008 '!E4,' APOTELESMATA B 6MINOU 2008'!E4)</f>
        <v>6014</v>
      </c>
      <c r="F4" s="122">
        <f>SUM(' APOTELESMATA A 6MINOU 2008 '!F4,' APOTELESMATA B 6MINOU 2008'!F4)</f>
        <v>28467587</v>
      </c>
      <c r="G4" s="122">
        <f>SUM(' APOTELESMATA A 6MINOU 2008 '!G4,' APOTELESMATA B 6MINOU 2008'!G4)</f>
        <v>160</v>
      </c>
      <c r="H4" s="122">
        <f>SUM(' APOTELESMATA A 6MINOU 2008 '!H4,' APOTELESMATA B 6MINOU 2008'!H4)</f>
        <v>23358914</v>
      </c>
      <c r="I4" s="122">
        <f>D4+F4+H4</f>
        <v>500286009</v>
      </c>
      <c r="J4" s="122">
        <f>B4+D4+F4+H4</f>
        <v>644264352</v>
      </c>
    </row>
    <row r="5" spans="1:10" s="68" customFormat="1" ht="25.5" customHeight="1">
      <c r="A5" s="69" t="s">
        <v>19</v>
      </c>
      <c r="B5" s="122">
        <f>SUM(' APOTELESMATA A 6MINOU 2008 '!B5,' APOTELESMATA B 6MINOU 2008'!B5)</f>
        <v>1758868.94</v>
      </c>
      <c r="C5" s="122">
        <f>SUM(' APOTELESMATA A 6MINOU 2008 '!C5,' APOTELESMATA B 6MINOU 2008'!C5)</f>
        <v>219</v>
      </c>
      <c r="D5" s="122">
        <f>SUM(' APOTELESMATA A 6MINOU 2008 '!D5,' APOTELESMATA B 6MINOU 2008'!D5)</f>
        <v>0</v>
      </c>
      <c r="E5" s="122">
        <f>SUM(' APOTELESMATA A 6MINOU 2008 '!E5,' APOTELESMATA B 6MINOU 2008'!E5)</f>
        <v>595</v>
      </c>
      <c r="F5" s="122">
        <f>SUM(' APOTELESMATA A 6MINOU 2008 '!F5,' APOTELESMATA B 6MINOU 2008'!F5)</f>
        <v>2241059.4899999998</v>
      </c>
      <c r="G5" s="122">
        <f>SUM(' APOTELESMATA A 6MINOU 2008 '!G5,' APOTELESMATA B 6MINOU 2008'!G5)</f>
        <v>72</v>
      </c>
      <c r="H5" s="122">
        <f>SUM(' APOTELESMATA A 6MINOU 2008 '!H5,' APOTELESMATA B 6MINOU 2008'!H5)</f>
        <v>283635.08999999997</v>
      </c>
      <c r="I5" s="122">
        <f t="shared" ref="I5:I18" si="0">D5+F5+H5</f>
        <v>2524694.5799999996</v>
      </c>
      <c r="J5" s="122">
        <f t="shared" ref="J5:J18" si="1">B5+D5+F5+H5</f>
        <v>4283563.5199999996</v>
      </c>
    </row>
    <row r="6" spans="1:10" s="68" customFormat="1" ht="25.5" customHeight="1">
      <c r="A6" s="103" t="s">
        <v>20</v>
      </c>
      <c r="B6" s="122">
        <f>SUM(' APOTELESMATA A 6MINOU 2008 '!B6,' APOTELESMATA B 6MINOU 2008'!B6)</f>
        <v>548536.66999999993</v>
      </c>
      <c r="C6" s="122">
        <f>SUM(' APOTELESMATA A 6MINOU 2008 '!C6,' APOTELESMATA B 6MINOU 2008'!C6)</f>
        <v>81</v>
      </c>
      <c r="D6" s="122">
        <f>SUM(' APOTELESMATA A 6MINOU 2008 '!D6,' APOTELESMATA B 6MINOU 2008'!D6)</f>
        <v>2403081</v>
      </c>
      <c r="E6" s="122">
        <f>SUM(' APOTELESMATA A 6MINOU 2008 '!E6,' APOTELESMATA B 6MINOU 2008'!E6)</f>
        <v>1556</v>
      </c>
      <c r="F6" s="122">
        <f>SUM(' APOTELESMATA A 6MINOU 2008 '!F6,' APOTELESMATA B 6MINOU 2008'!F6)</f>
        <v>6742524.29</v>
      </c>
      <c r="G6" s="122">
        <f>SUM(' APOTELESMATA A 6MINOU 2008 '!G6,' APOTELESMATA B 6MINOU 2008'!G6)</f>
        <v>5</v>
      </c>
      <c r="H6" s="122">
        <f>SUM(' APOTELESMATA A 6MINOU 2008 '!H6,' APOTELESMATA B 6MINOU 2008'!H6)</f>
        <v>15764.6</v>
      </c>
      <c r="I6" s="122">
        <f t="shared" si="0"/>
        <v>9161369.8899999987</v>
      </c>
      <c r="J6" s="122">
        <f t="shared" si="1"/>
        <v>9709906.5600000005</v>
      </c>
    </row>
    <row r="7" spans="1:10" s="68" customFormat="1" ht="25.5" customHeight="1">
      <c r="A7" s="69" t="s">
        <v>21</v>
      </c>
      <c r="B7" s="122">
        <f>SUM(' APOTELESMATA A 6MINOU 2008 '!B7,' APOTELESMATA B 6MINOU 2008'!B7)</f>
        <v>427510.74000000005</v>
      </c>
      <c r="C7" s="122">
        <f>SUM(' APOTELESMATA A 6MINOU 2008 '!C7,' APOTELESMATA B 6MINOU 2008'!C7)</f>
        <v>919</v>
      </c>
      <c r="D7" s="122">
        <f>SUM(' APOTELESMATA A 6MINOU 2008 '!D7,' APOTELESMATA B 6MINOU 2008'!D7)</f>
        <v>7599924.5199999996</v>
      </c>
      <c r="E7" s="122">
        <f>SUM(' APOTELESMATA A 6MINOU 2008 '!E7,' APOTELESMATA B 6MINOU 2008'!E7)</f>
        <v>562</v>
      </c>
      <c r="F7" s="122">
        <f>SUM(' APOTELESMATA A 6MINOU 2008 '!F7,' APOTELESMATA B 6MINOU 2008'!F7)</f>
        <v>884337.23</v>
      </c>
      <c r="G7" s="122">
        <f>SUM(' APOTELESMATA A 6MINOU 2008 '!G7,' APOTELESMATA B 6MINOU 2008'!G7)</f>
        <v>22</v>
      </c>
      <c r="H7" s="122">
        <f>SUM(' APOTELESMATA A 6MINOU 2008 '!H7,' APOTELESMATA B 6MINOU 2008'!H7)</f>
        <v>46000</v>
      </c>
      <c r="I7" s="122">
        <f t="shared" si="0"/>
        <v>8530261.75</v>
      </c>
      <c r="J7" s="122">
        <f t="shared" si="1"/>
        <v>8957772.4900000002</v>
      </c>
    </row>
    <row r="8" spans="1:10" s="68" customFormat="1" ht="25.5" customHeight="1">
      <c r="A8" s="103" t="s">
        <v>22</v>
      </c>
      <c r="B8" s="122">
        <f>SUM(' APOTELESMATA A 6MINOU 2008 '!B8,' APOTELESMATA B 6MINOU 2008'!B8)</f>
        <v>4458003.2299999995</v>
      </c>
      <c r="C8" s="122">
        <f>SUM(' APOTELESMATA A 6MINOU 2008 '!C8,' APOTELESMATA B 6MINOU 2008'!C8)</f>
        <v>40</v>
      </c>
      <c r="D8" s="122">
        <f>SUM(' APOTELESMATA A 6MINOU 2008 '!D8,' APOTELESMATA B 6MINOU 2008'!D8)</f>
        <v>184983.1</v>
      </c>
      <c r="E8" s="122">
        <f>SUM(' APOTELESMATA A 6MINOU 2008 '!E8,' APOTELESMATA B 6MINOU 2008'!E8)</f>
        <v>586</v>
      </c>
      <c r="F8" s="122">
        <f>SUM(' APOTELESMATA A 6MINOU 2008 '!F8,' APOTELESMATA B 6MINOU 2008'!F8)</f>
        <v>7337407.7799999993</v>
      </c>
      <c r="G8" s="122">
        <f>SUM(' APOTELESMATA A 6MINOU 2008 '!G8,' APOTELESMATA B 6MINOU 2008'!G8)</f>
        <v>11</v>
      </c>
      <c r="H8" s="122">
        <f>SUM(' APOTELESMATA A 6MINOU 2008 '!H8,' APOTELESMATA B 6MINOU 2008'!H8)</f>
        <v>44000</v>
      </c>
      <c r="I8" s="122">
        <f t="shared" si="0"/>
        <v>7566390.879999999</v>
      </c>
      <c r="J8" s="122">
        <f t="shared" si="1"/>
        <v>12024394.109999999</v>
      </c>
    </row>
    <row r="9" spans="1:10" s="68" customFormat="1" ht="25.5" customHeight="1">
      <c r="A9" s="69" t="s">
        <v>23</v>
      </c>
      <c r="B9" s="122">
        <f>SUM(' APOTELESMATA A 6MINOU 2008 '!B9,' APOTELESMATA B 6MINOU 2008'!B9)</f>
        <v>1188241.1599999999</v>
      </c>
      <c r="C9" s="122">
        <f>SUM(' APOTELESMATA A 6MINOU 2008 '!C9,' APOTELESMATA B 6MINOU 2008'!C9)</f>
        <v>138</v>
      </c>
      <c r="D9" s="122">
        <f>SUM(' APOTELESMATA A 6MINOU 2008 '!D9,' APOTELESMATA B 6MINOU 2008'!D9)</f>
        <v>1383398</v>
      </c>
      <c r="E9" s="122">
        <f>SUM(' APOTELESMATA A 6MINOU 2008 '!E9,' APOTELESMATA B 6MINOU 2008'!E9)</f>
        <v>634</v>
      </c>
      <c r="F9" s="122">
        <f>SUM(' APOTELESMATA A 6MINOU 2008 '!F9,' APOTELESMATA B 6MINOU 2008'!F9)</f>
        <v>3120677</v>
      </c>
      <c r="G9" s="122">
        <f>SUM(' APOTELESMATA A 6MINOU 2008 '!G9,' APOTELESMATA B 6MINOU 2008'!G9)</f>
        <v>14</v>
      </c>
      <c r="H9" s="122">
        <f>SUM(' APOTELESMATA A 6MINOU 2008 '!H9,' APOTELESMATA B 6MINOU 2008'!H9)</f>
        <v>88347.7</v>
      </c>
      <c r="I9" s="122">
        <f t="shared" si="0"/>
        <v>4592422.7</v>
      </c>
      <c r="J9" s="122">
        <f t="shared" si="1"/>
        <v>5780663.8600000003</v>
      </c>
    </row>
    <row r="10" spans="1:10" s="68" customFormat="1" ht="25.5" customHeight="1">
      <c r="A10" s="102" t="s">
        <v>24</v>
      </c>
      <c r="B10" s="122">
        <f>SUM(' APOTELESMATA A 6MINOU 2008 '!B10,' APOTELESMATA B 6MINOU 2008'!B10)</f>
        <v>231696.75</v>
      </c>
      <c r="C10" s="122">
        <f>SUM(' APOTELESMATA A 6MINOU 2008 '!C10,' APOTELESMATA B 6MINOU 2008'!C10)</f>
        <v>166</v>
      </c>
      <c r="D10" s="122">
        <f>SUM(' APOTELESMATA A 6MINOU 2008 '!D10,' APOTELESMATA B 6MINOU 2008'!D10)</f>
        <v>1479000</v>
      </c>
      <c r="E10" s="122">
        <f>SUM(' APOTELESMATA A 6MINOU 2008 '!E10,' APOTELESMATA B 6MINOU 2008'!E10)</f>
        <v>828</v>
      </c>
      <c r="F10" s="122">
        <f>SUM(' APOTELESMATA A 6MINOU 2008 '!F10,' APOTELESMATA B 6MINOU 2008'!F10)</f>
        <v>1543584</v>
      </c>
      <c r="G10" s="122">
        <f>SUM(' APOTELESMATA A 6MINOU 2008 '!G10,' APOTELESMATA B 6MINOU 2008'!G10)</f>
        <v>7</v>
      </c>
      <c r="H10" s="122">
        <f>SUM(' APOTELESMATA A 6MINOU 2008 '!H10,' APOTELESMATA B 6MINOU 2008'!H10)</f>
        <v>18500</v>
      </c>
      <c r="I10" s="122">
        <f t="shared" si="0"/>
        <v>3041084</v>
      </c>
      <c r="J10" s="122">
        <f t="shared" si="1"/>
        <v>3272780.75</v>
      </c>
    </row>
    <row r="11" spans="1:10" s="68" customFormat="1" ht="25.5" customHeight="1">
      <c r="A11" s="69" t="s">
        <v>25</v>
      </c>
      <c r="B11" s="122">
        <f>SUM(' APOTELESMATA A 6MINOU 2008 '!B11,' APOTELESMATA B 6MINOU 2008'!B11)</f>
        <v>34979445.700000003</v>
      </c>
      <c r="C11" s="122">
        <f>SUM(' APOTELESMATA A 6MINOU 2008 '!C11,' APOTELESMATA B 6MINOU 2008'!C11)</f>
        <v>5994</v>
      </c>
      <c r="D11" s="122">
        <f>SUM(' APOTELESMATA A 6MINOU 2008 '!D11,' APOTELESMATA B 6MINOU 2008'!D11)</f>
        <v>289232850.28999996</v>
      </c>
      <c r="E11" s="122">
        <f>SUM(' APOTELESMATA A 6MINOU 2008 '!E11,' APOTELESMATA B 6MINOU 2008'!E11)</f>
        <v>5401</v>
      </c>
      <c r="F11" s="122">
        <f>SUM(' APOTELESMATA A 6MINOU 2008 '!F11,' APOTELESMATA B 6MINOU 2008'!F11)</f>
        <v>74927411.409999996</v>
      </c>
      <c r="G11" s="122">
        <f>SUM(' APOTELESMATA A 6MINOU 2008 '!G11,' APOTELESMATA B 6MINOU 2008'!G11)</f>
        <v>186</v>
      </c>
      <c r="H11" s="122">
        <f>SUM(' APOTELESMATA A 6MINOU 2008 '!H11,' APOTELESMATA B 6MINOU 2008'!H11)</f>
        <v>5540704.2800000003</v>
      </c>
      <c r="I11" s="122">
        <f t="shared" si="0"/>
        <v>369700965.9799999</v>
      </c>
      <c r="J11" s="122">
        <f t="shared" si="1"/>
        <v>404680411.67999995</v>
      </c>
    </row>
    <row r="12" spans="1:10" s="68" customFormat="1" ht="25.5" customHeight="1">
      <c r="A12" s="77" t="s">
        <v>26</v>
      </c>
      <c r="B12" s="122">
        <f>SUM(' APOTELESMATA A 6MINOU 2008 '!B12,' APOTELESMATA B 6MINOU 2008'!B12)</f>
        <v>243634.60000000003</v>
      </c>
      <c r="C12" s="122">
        <f>SUM(' APOTELESMATA A 6MINOU 2008 '!C12,' APOTELESMATA B 6MINOU 2008'!C12)</f>
        <v>61</v>
      </c>
      <c r="D12" s="122">
        <f>SUM(' APOTELESMATA A 6MINOU 2008 '!D12,' APOTELESMATA B 6MINOU 2008'!D12)</f>
        <v>1039418</v>
      </c>
      <c r="E12" s="122">
        <f>SUM(' APOTELESMATA A 6MINOU 2008 '!E12,' APOTELESMATA B 6MINOU 2008'!E12)</f>
        <v>1441</v>
      </c>
      <c r="F12" s="122">
        <f>SUM(' APOTELESMATA A 6MINOU 2008 '!F12,' APOTELESMATA B 6MINOU 2008'!F12)</f>
        <v>4255665.7</v>
      </c>
      <c r="G12" s="122">
        <f>SUM(' APOTELESMATA A 6MINOU 2008 '!G12,' APOTELESMATA B 6MINOU 2008'!G12)</f>
        <v>16</v>
      </c>
      <c r="H12" s="122">
        <f>SUM(' APOTELESMATA A 6MINOU 2008 '!H12,' APOTELESMATA B 6MINOU 2008'!H12)</f>
        <v>63198.1</v>
      </c>
      <c r="I12" s="122">
        <f t="shared" si="0"/>
        <v>5358281.8</v>
      </c>
      <c r="J12" s="122">
        <f t="shared" si="1"/>
        <v>5601916.4000000004</v>
      </c>
    </row>
    <row r="13" spans="1:10" s="68" customFormat="1" ht="25.5" customHeight="1">
      <c r="A13" s="69" t="s">
        <v>27</v>
      </c>
      <c r="B13" s="122">
        <f>SUM(' APOTELESMATA A 6MINOU 2008 '!B13,' APOTELESMATA B 6MINOU 2008'!B13)</f>
        <v>33430.449999999997</v>
      </c>
      <c r="C13" s="122">
        <f>SUM(' APOTELESMATA A 6MINOU 2008 '!C13,' APOTELESMATA B 6MINOU 2008'!C13)</f>
        <v>9828</v>
      </c>
      <c r="D13" s="122">
        <f>SUM(' APOTELESMATA A 6MINOU 2008 '!D13,' APOTELESMATA B 6MINOU 2008'!D13)</f>
        <v>130640424.53</v>
      </c>
      <c r="E13" s="122">
        <f>SUM(' APOTELESMATA A 6MINOU 2008 '!E13,' APOTELESMATA B 6MINOU 2008'!E13)</f>
        <v>1363</v>
      </c>
      <c r="F13" s="122">
        <f>SUM(' APOTELESMATA A 6MINOU 2008 '!F13,' APOTELESMATA B 6MINOU 2008'!F13)</f>
        <v>49759985.910000004</v>
      </c>
      <c r="G13" s="122">
        <f>SUM(' APOTELESMATA A 6MINOU 2008 '!G13,' APOTELESMATA B 6MINOU 2008'!G13)</f>
        <v>63</v>
      </c>
      <c r="H13" s="122">
        <f>SUM(' APOTELESMATA A 6MINOU 2008 '!H13,' APOTELESMATA B 6MINOU 2008'!H13)</f>
        <v>4728549.9000000004</v>
      </c>
      <c r="I13" s="122">
        <f t="shared" si="0"/>
        <v>185128960.34</v>
      </c>
      <c r="J13" s="122">
        <f t="shared" si="1"/>
        <v>185162390.79000002</v>
      </c>
    </row>
    <row r="14" spans="1:10" s="68" customFormat="1" ht="25.5" customHeight="1">
      <c r="A14" s="102" t="s">
        <v>28</v>
      </c>
      <c r="B14" s="122">
        <f>SUM(' APOTELESMATA A 6MINOU 2008 '!B14,' APOTELESMATA B 6MINOU 2008'!B14)</f>
        <v>1455377.77</v>
      </c>
      <c r="C14" s="122">
        <f>SUM(' APOTELESMATA A 6MINOU 2008 '!C14,' APOTELESMATA B 6MINOU 2008'!C14)</f>
        <v>499</v>
      </c>
      <c r="D14" s="122">
        <f>SUM(' APOTELESMATA A 6MINOU 2008 '!D14,' APOTELESMATA B 6MINOU 2008'!D14)</f>
        <v>4821387.54</v>
      </c>
      <c r="E14" s="122">
        <f>SUM(' APOTELESMATA A 6MINOU 2008 '!E14,' APOTELESMATA B 6MINOU 2008'!E14)</f>
        <v>793</v>
      </c>
      <c r="F14" s="122">
        <f>SUM(' APOTELESMATA A 6MINOU 2008 '!F14,' APOTELESMATA B 6MINOU 2008'!F14)</f>
        <v>3702452.3099999996</v>
      </c>
      <c r="G14" s="122">
        <f>SUM(' APOTELESMATA A 6MINOU 2008 '!G14,' APOTELESMATA B 6MINOU 2008'!G14)</f>
        <v>71</v>
      </c>
      <c r="H14" s="122">
        <f>SUM(' APOTELESMATA A 6MINOU 2008 '!H14,' APOTELESMATA B 6MINOU 2008'!H14)</f>
        <v>420813.08</v>
      </c>
      <c r="I14" s="122">
        <f t="shared" si="0"/>
        <v>8944652.9299999997</v>
      </c>
      <c r="J14" s="122">
        <f t="shared" si="1"/>
        <v>10400030.700000001</v>
      </c>
    </row>
    <row r="15" spans="1:10" s="68" customFormat="1" ht="25.5" customHeight="1">
      <c r="A15" s="69" t="s">
        <v>29</v>
      </c>
      <c r="B15" s="122">
        <f>SUM(' APOTELESMATA A 6MINOU 2008 '!B15,' APOTELESMATA B 6MINOU 2008'!B15)</f>
        <v>4450738.93</v>
      </c>
      <c r="C15" s="122">
        <f>SUM(' APOTELESMATA A 6MINOU 2008 '!C15,' APOTELESMATA B 6MINOU 2008'!C15)</f>
        <v>848</v>
      </c>
      <c r="D15" s="122">
        <f>SUM(' APOTELESMATA A 6MINOU 2008 '!D15,' APOTELESMATA B 6MINOU 2008'!D15)</f>
        <v>36353805.43</v>
      </c>
      <c r="E15" s="122">
        <f>SUM(' APOTELESMATA A 6MINOU 2008 '!E15,' APOTELESMATA B 6MINOU 2008'!E15)</f>
        <v>1560</v>
      </c>
      <c r="F15" s="122">
        <f>SUM(' APOTELESMATA A 6MINOU 2008 '!F15,' APOTELESMATA B 6MINOU 2008'!F15)</f>
        <v>5082682</v>
      </c>
      <c r="G15" s="122">
        <f>SUM(' APOTELESMATA A 6MINOU 2008 '!G15,' APOTELESMATA B 6MINOU 2008'!G15)</f>
        <v>24</v>
      </c>
      <c r="H15" s="122">
        <f>SUM(' APOTELESMATA A 6MINOU 2008 '!H15,' APOTELESMATA B 6MINOU 2008'!H15)</f>
        <v>154834</v>
      </c>
      <c r="I15" s="122">
        <f t="shared" si="0"/>
        <v>41591321.43</v>
      </c>
      <c r="J15" s="122">
        <f t="shared" si="1"/>
        <v>46042060.359999999</v>
      </c>
    </row>
    <row r="16" spans="1:10" s="68" customFormat="1" ht="25.5" customHeight="1">
      <c r="A16" s="76" t="s">
        <v>30</v>
      </c>
      <c r="B16" s="122">
        <f>SUM(' APOTELESMATA A 6MINOU 2008 '!B16,' APOTELESMATA B 6MINOU 2008'!B16)</f>
        <v>466960.83</v>
      </c>
      <c r="C16" s="122">
        <f>SUM(' APOTELESMATA A 6MINOU 2008 '!C16,' APOTELESMATA B 6MINOU 2008'!C16)</f>
        <v>13</v>
      </c>
      <c r="D16" s="122">
        <f>SUM(' APOTELESMATA A 6MINOU 2008 '!D16,' APOTELESMATA B 6MINOU 2008'!D16)</f>
        <v>4215654.1100000003</v>
      </c>
      <c r="E16" s="122">
        <f>SUM(' APOTELESMATA A 6MINOU 2008 '!E16,' APOTELESMATA B 6MINOU 2008'!E16)</f>
        <v>874</v>
      </c>
      <c r="F16" s="122">
        <f>SUM(' APOTELESMATA A 6MINOU 2008 '!F16,' APOTELESMATA B 6MINOU 2008'!F16)</f>
        <v>1766496.6</v>
      </c>
      <c r="G16" s="122">
        <f>SUM(' APOTELESMATA A 6MINOU 2008 '!G16,' APOTELESMATA B 6MINOU 2008'!G16)</f>
        <v>54</v>
      </c>
      <c r="H16" s="122">
        <f>SUM(' APOTELESMATA A 6MINOU 2008 '!H16,' APOTELESMATA B 6MINOU 2008'!H16)</f>
        <v>197664.20999999996</v>
      </c>
      <c r="I16" s="122">
        <f t="shared" si="0"/>
        <v>6179814.9200000009</v>
      </c>
      <c r="J16" s="122">
        <f t="shared" si="1"/>
        <v>6646775.7500000009</v>
      </c>
    </row>
    <row r="17" spans="1:10" s="68" customFormat="1" ht="25.5" customHeight="1">
      <c r="A17" s="69" t="s">
        <v>31</v>
      </c>
      <c r="B17" s="122">
        <f>SUM(' APOTELESMATA A 6MINOU 2008 '!B17,' APOTELESMATA B 6MINOU 2008'!B17)</f>
        <v>340479</v>
      </c>
      <c r="C17" s="122">
        <f>SUM(' APOTELESMATA A 6MINOU 2008 '!C17,' APOTELESMATA B 6MINOU 2008'!C17)</f>
        <v>476</v>
      </c>
      <c r="D17" s="122">
        <f>SUM(' APOTELESMATA A 6MINOU 2008 '!D17,' APOTELESMATA B 6MINOU 2008'!D17)</f>
        <v>16572870</v>
      </c>
      <c r="E17" s="122">
        <f>SUM(' APOTELESMATA A 6MINOU 2008 '!E17,' APOTELESMATA B 6MINOU 2008'!E17)</f>
        <v>163</v>
      </c>
      <c r="F17" s="122">
        <f>SUM(' APOTELESMATA A 6MINOU 2008 '!F17,' APOTELESMATA B 6MINOU 2008'!F17)</f>
        <v>1154085</v>
      </c>
      <c r="G17" s="122">
        <f>SUM(' APOTELESMATA A 6MINOU 2008 '!G17,' APOTELESMATA B 6MINOU 2008'!G17)</f>
        <v>0</v>
      </c>
      <c r="H17" s="122">
        <f>SUM(' APOTELESMATA A 6MINOU 2008 '!H17,' APOTELESMATA B 6MINOU 2008'!H17)</f>
        <v>0</v>
      </c>
      <c r="I17" s="122">
        <f t="shared" si="0"/>
        <v>17726955</v>
      </c>
      <c r="J17" s="122">
        <f t="shared" si="1"/>
        <v>18067434</v>
      </c>
    </row>
    <row r="18" spans="1:10" s="68" customFormat="1" ht="25.5" customHeight="1">
      <c r="A18" s="76" t="s">
        <v>32</v>
      </c>
      <c r="B18" s="122">
        <f>SUM(' APOTELESMATA A 6MINOU 2008 '!B18,' APOTELESMATA B 6MINOU 2008'!B18)</f>
        <v>404309.47</v>
      </c>
      <c r="C18" s="122">
        <f>SUM(' APOTELESMATA A 6MINOU 2008 '!C18,' APOTELESMATA B 6MINOU 2008'!C18)</f>
        <v>91</v>
      </c>
      <c r="D18" s="122">
        <f>SUM(' APOTELESMATA A 6MINOU 2008 '!D18,' APOTELESMATA B 6MINOU 2008'!D18)</f>
        <v>1624770.3</v>
      </c>
      <c r="E18" s="122">
        <f>SUM(' APOTELESMATA A 6MINOU 2008 '!E18,' APOTELESMATA B 6MINOU 2008'!E18)</f>
        <v>1338</v>
      </c>
      <c r="F18" s="122">
        <f>SUM(' APOTELESMATA A 6MINOU 2008 '!F18,' APOTELESMATA B 6MINOU 2008'!F18)</f>
        <v>4066797.2</v>
      </c>
      <c r="G18" s="122">
        <f>SUM(' APOTELESMATA A 6MINOU 2008 '!G18,' APOTELESMATA B 6MINOU 2008'!G18)</f>
        <v>12</v>
      </c>
      <c r="H18" s="122">
        <f>SUM(' APOTELESMATA A 6MINOU 2008 '!H18,' APOTELESMATA B 6MINOU 2008'!H18)</f>
        <v>19100</v>
      </c>
      <c r="I18" s="122">
        <f t="shared" si="0"/>
        <v>5710667.5</v>
      </c>
      <c r="J18" s="122">
        <f t="shared" si="1"/>
        <v>6114976.9700000007</v>
      </c>
    </row>
    <row r="19" spans="1:10" s="158" customFormat="1" ht="25.5" customHeight="1" thickBot="1">
      <c r="A19" s="156" t="s">
        <v>33</v>
      </c>
      <c r="B19" s="157">
        <f>SUM(B4:B18)</f>
        <v>194965577.24000001</v>
      </c>
      <c r="C19" s="157">
        <f>SUM(C4:C18)</f>
        <v>44550</v>
      </c>
      <c r="D19" s="157">
        <f>SUM(D4:D18)</f>
        <v>946011074.81999981</v>
      </c>
      <c r="E19" s="157">
        <f t="shared" ref="E19:J19" si="2">SUM(E4:E18)</f>
        <v>23708</v>
      </c>
      <c r="F19" s="157">
        <f t="shared" si="2"/>
        <v>195052752.91999999</v>
      </c>
      <c r="G19" s="157">
        <f t="shared" si="2"/>
        <v>717</v>
      </c>
      <c r="H19" s="157">
        <f t="shared" si="2"/>
        <v>34980024.960000001</v>
      </c>
      <c r="I19" s="157">
        <f t="shared" si="2"/>
        <v>1176043852.7</v>
      </c>
      <c r="J19" s="157">
        <f t="shared" si="2"/>
        <v>1371009429.9399998</v>
      </c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B21" s="96"/>
      <c r="C21" s="86"/>
      <c r="D21" s="86"/>
      <c r="E21" s="87"/>
      <c r="F21" s="86"/>
      <c r="G21" s="87"/>
      <c r="H21" s="86"/>
      <c r="I21" s="86"/>
      <c r="J21" s="86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51181102362204722" right="0.70866141732283472" top="0.74803149606299213" bottom="0.74803149606299213" header="0.31496062992125984" footer="0.31496062992125984"/>
  <pageSetup paperSize="9"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1"/>
  <sheetViews>
    <sheetView topLeftCell="A2" workbookViewId="0">
      <selection activeCell="B4" sqref="A4:IV4"/>
    </sheetView>
  </sheetViews>
  <sheetFormatPr defaultRowHeight="11.25"/>
  <cols>
    <col min="1" max="1" width="23.140625" style="63" customWidth="1"/>
    <col min="2" max="2" width="16.42578125" style="63" customWidth="1"/>
    <col min="3" max="3" width="13.42578125" style="63" customWidth="1"/>
    <col min="4" max="4" width="15.85546875" style="63" customWidth="1"/>
    <col min="5" max="5" width="9.85546875" style="63" customWidth="1"/>
    <col min="6" max="6" width="15.85546875" style="63" customWidth="1"/>
    <col min="7" max="7" width="11.5703125" style="63" customWidth="1"/>
    <col min="8" max="8" width="16.140625" style="63" customWidth="1"/>
    <col min="9" max="9" width="17.42578125" style="63" customWidth="1"/>
    <col min="10" max="10" width="17" style="92" bestFit="1" customWidth="1"/>
    <col min="11" max="11" width="12.7109375" style="63" bestFit="1" customWidth="1"/>
    <col min="12" max="16384" width="9.140625" style="63"/>
  </cols>
  <sheetData>
    <row r="1" spans="1:10" ht="33" customHeight="1" thickBot="1">
      <c r="A1" s="200" t="s">
        <v>71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50.25" customHeight="1">
      <c r="A2" s="195" t="s">
        <v>17</v>
      </c>
      <c r="B2" s="189" t="s">
        <v>58</v>
      </c>
      <c r="C2" s="189" t="s">
        <v>40</v>
      </c>
      <c r="D2" s="189" t="s">
        <v>43</v>
      </c>
      <c r="E2" s="189" t="s">
        <v>13</v>
      </c>
      <c r="F2" s="189" t="s">
        <v>44</v>
      </c>
      <c r="G2" s="189" t="s">
        <v>50</v>
      </c>
      <c r="H2" s="189" t="s">
        <v>45</v>
      </c>
      <c r="I2" s="189" t="s">
        <v>46</v>
      </c>
      <c r="J2" s="192" t="s">
        <v>47</v>
      </c>
    </row>
    <row r="3" spans="1:10" ht="49.5" customHeight="1" thickBot="1">
      <c r="A3" s="201"/>
      <c r="B3" s="198"/>
      <c r="C3" s="199"/>
      <c r="D3" s="199"/>
      <c r="E3" s="198"/>
      <c r="F3" s="198"/>
      <c r="G3" s="202"/>
      <c r="H3" s="198"/>
      <c r="I3" s="198"/>
      <c r="J3" s="203"/>
    </row>
    <row r="4" spans="1:10" s="68" customFormat="1" ht="25.5" customHeight="1">
      <c r="A4" s="104" t="s">
        <v>72</v>
      </c>
      <c r="B4" s="122"/>
      <c r="C4" s="122"/>
      <c r="D4" s="122"/>
      <c r="E4" s="122"/>
      <c r="F4" s="122"/>
      <c r="G4" s="122"/>
      <c r="H4" s="122"/>
      <c r="I4" s="122"/>
      <c r="J4" s="122"/>
    </row>
    <row r="5" spans="1:10" s="68" customFormat="1" ht="25.5" customHeight="1">
      <c r="A5" s="69" t="s">
        <v>19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0" s="68" customFormat="1" ht="25.5" customHeight="1">
      <c r="A6" s="103" t="s">
        <v>20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0" s="68" customFormat="1" ht="25.5" customHeight="1">
      <c r="A7" s="69" t="s">
        <v>21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s="68" customFormat="1" ht="25.5" customHeight="1">
      <c r="A8" s="103" t="s">
        <v>22</v>
      </c>
      <c r="B8" s="122"/>
      <c r="C8" s="122"/>
      <c r="D8" s="122"/>
      <c r="E8" s="122"/>
      <c r="F8" s="122"/>
      <c r="G8" s="122"/>
      <c r="H8" s="122"/>
      <c r="I8" s="122"/>
      <c r="J8" s="122"/>
    </row>
    <row r="9" spans="1:10" s="68" customFormat="1" ht="25.5" customHeight="1">
      <c r="A9" s="69" t="s">
        <v>23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0" s="68" customFormat="1" ht="25.5" customHeight="1">
      <c r="A10" s="102" t="s">
        <v>24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0" s="68" customFormat="1" ht="25.5" customHeight="1">
      <c r="A11" s="69" t="s">
        <v>25</v>
      </c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0" s="68" customFormat="1" ht="25.5" customHeight="1">
      <c r="A12" s="77" t="s">
        <v>26</v>
      </c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s="68" customFormat="1" ht="25.5" customHeight="1">
      <c r="A13" s="69" t="s">
        <v>27</v>
      </c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s="68" customFormat="1" ht="25.5" customHeight="1">
      <c r="A14" s="102" t="s">
        <v>28</v>
      </c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0" s="68" customFormat="1" ht="25.5" customHeight="1">
      <c r="A15" s="69" t="s">
        <v>29</v>
      </c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s="68" customFormat="1" ht="25.5" customHeight="1">
      <c r="A16" s="76" t="s">
        <v>30</v>
      </c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s="68" customFormat="1" ht="25.5" customHeight="1">
      <c r="A17" s="69" t="s">
        <v>31</v>
      </c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s="68" customFormat="1" ht="25.5" customHeight="1">
      <c r="A18" s="76" t="s">
        <v>32</v>
      </c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s="158" customFormat="1" ht="25.5" customHeight="1" thickBot="1">
      <c r="A19" s="156" t="s">
        <v>33</v>
      </c>
      <c r="B19" s="157"/>
      <c r="C19" s="157"/>
      <c r="D19" s="157"/>
      <c r="E19" s="157"/>
      <c r="F19" s="157"/>
      <c r="G19" s="157"/>
      <c r="H19" s="157"/>
      <c r="I19" s="157"/>
      <c r="J19" s="157"/>
    </row>
    <row r="20" spans="1:10" s="84" customFormat="1" ht="10.5">
      <c r="A20" s="107"/>
      <c r="B20" s="108"/>
      <c r="C20" s="109"/>
      <c r="D20" s="108"/>
      <c r="E20" s="110"/>
      <c r="F20" s="108"/>
      <c r="G20" s="110"/>
      <c r="H20" s="108"/>
      <c r="I20" s="108"/>
      <c r="J20" s="108"/>
    </row>
    <row r="21" spans="1:10" s="85" customFormat="1" ht="25.5" customHeight="1">
      <c r="B21" s="96"/>
      <c r="C21" s="86"/>
      <c r="D21" s="86"/>
      <c r="E21" s="87"/>
      <c r="F21" s="86"/>
      <c r="G21" s="87"/>
      <c r="H21" s="86"/>
      <c r="I21" s="86"/>
      <c r="J21" s="86"/>
    </row>
  </sheetData>
  <mergeCells count="11">
    <mergeCell ref="I2:I3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B26" sqref="B26"/>
    </sheetView>
  </sheetViews>
  <sheetFormatPr defaultColWidth="16.5703125" defaultRowHeight="15"/>
  <cols>
    <col min="1" max="1" width="24.7109375" customWidth="1"/>
    <col min="2" max="2" width="16.5703125" customWidth="1"/>
    <col min="3" max="3" width="12.140625" customWidth="1"/>
    <col min="4" max="6" width="16.5703125" customWidth="1"/>
    <col min="7" max="7" width="13.5703125" customWidth="1"/>
  </cols>
  <sheetData>
    <row r="1" spans="1:10" s="4" customFormat="1" ht="34.5" customHeight="1" thickBot="1">
      <c r="A1" s="162" t="s">
        <v>62</v>
      </c>
      <c r="B1" s="162"/>
      <c r="C1" s="162"/>
      <c r="D1" s="162"/>
      <c r="E1" s="162"/>
      <c r="F1" s="162"/>
      <c r="G1" s="162"/>
      <c r="H1" s="162"/>
      <c r="I1" s="162"/>
      <c r="J1" s="159"/>
    </row>
    <row r="2" spans="1:10" s="1" customFormat="1" ht="42.75" customHeight="1" thickTop="1" thickBot="1">
      <c r="A2" s="163" t="s">
        <v>17</v>
      </c>
      <c r="B2" s="160" t="s">
        <v>0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63</v>
      </c>
    </row>
    <row r="3" spans="1:10" s="2" customFormat="1" ht="34.5" thickBot="1">
      <c r="A3" s="164"/>
      <c r="B3" s="164"/>
      <c r="C3" s="142" t="s">
        <v>55</v>
      </c>
      <c r="D3" s="143" t="s">
        <v>35</v>
      </c>
      <c r="E3" s="142" t="s">
        <v>34</v>
      </c>
      <c r="F3" s="143" t="s">
        <v>35</v>
      </c>
      <c r="G3" s="142" t="s">
        <v>34</v>
      </c>
      <c r="H3" s="144" t="s">
        <v>35</v>
      </c>
      <c r="I3" s="161"/>
      <c r="J3" s="161"/>
    </row>
    <row r="4" spans="1:10" s="2" customFormat="1" ht="15.75" thickTop="1">
      <c r="A4" s="11" t="s">
        <v>27</v>
      </c>
      <c r="B4" s="112">
        <v>3368</v>
      </c>
      <c r="C4" s="113">
        <v>188</v>
      </c>
      <c r="D4" s="112">
        <v>0</v>
      </c>
      <c r="E4" s="113">
        <v>15</v>
      </c>
      <c r="F4" s="112">
        <v>19732173</v>
      </c>
      <c r="G4" s="113">
        <v>0</v>
      </c>
      <c r="H4" s="112">
        <v>0</v>
      </c>
      <c r="I4" s="146">
        <f t="shared" ref="I4:I17" si="0">D4+F4+H4</f>
        <v>19732173</v>
      </c>
      <c r="J4" s="112">
        <f t="shared" ref="J4:J15" si="1">I4+B4</f>
        <v>19735541</v>
      </c>
    </row>
    <row r="5" spans="1:10">
      <c r="A5" s="7" t="s">
        <v>31</v>
      </c>
      <c r="B5" s="112">
        <v>0</v>
      </c>
      <c r="C5" s="113">
        <v>10</v>
      </c>
      <c r="D5" s="112">
        <v>146540</v>
      </c>
      <c r="E5" s="113">
        <v>10</v>
      </c>
      <c r="F5" s="112">
        <v>136830</v>
      </c>
      <c r="G5" s="113">
        <v>0</v>
      </c>
      <c r="H5" s="112">
        <v>0</v>
      </c>
      <c r="I5" s="147">
        <f t="shared" si="0"/>
        <v>283370</v>
      </c>
      <c r="J5" s="112">
        <f t="shared" si="1"/>
        <v>283370</v>
      </c>
    </row>
    <row r="6" spans="1:10">
      <c r="A6" s="7" t="s">
        <v>18</v>
      </c>
      <c r="B6" s="112">
        <v>18647451</v>
      </c>
      <c r="C6" s="113">
        <v>968</v>
      </c>
      <c r="D6" s="112">
        <v>20928196</v>
      </c>
      <c r="E6" s="113">
        <v>457</v>
      </c>
      <c r="F6" s="112">
        <v>1358067</v>
      </c>
      <c r="G6" s="113">
        <v>15</v>
      </c>
      <c r="H6" s="112">
        <v>1033450</v>
      </c>
      <c r="I6" s="147">
        <f t="shared" si="0"/>
        <v>23319713</v>
      </c>
      <c r="J6" s="112">
        <f t="shared" si="1"/>
        <v>41967164</v>
      </c>
    </row>
    <row r="7" spans="1:10">
      <c r="A7" s="7" t="s">
        <v>25</v>
      </c>
      <c r="B7" s="112">
        <v>0</v>
      </c>
      <c r="C7" s="113">
        <v>0</v>
      </c>
      <c r="D7" s="112">
        <v>0</v>
      </c>
      <c r="E7" s="113">
        <f>163+14</f>
        <v>177</v>
      </c>
      <c r="F7" s="112">
        <v>164888</v>
      </c>
      <c r="G7" s="113">
        <v>39</v>
      </c>
      <c r="H7" s="112">
        <v>4606740</v>
      </c>
      <c r="I7" s="147">
        <f t="shared" si="0"/>
        <v>4771628</v>
      </c>
      <c r="J7" s="112">
        <f t="shared" si="1"/>
        <v>4771628</v>
      </c>
    </row>
    <row r="8" spans="1:10" ht="26.25">
      <c r="A8" s="12" t="s">
        <v>26</v>
      </c>
      <c r="B8" s="112">
        <v>199998.98</v>
      </c>
      <c r="C8" s="113">
        <v>0</v>
      </c>
      <c r="D8" s="112">
        <v>0</v>
      </c>
      <c r="E8" s="113">
        <v>183</v>
      </c>
      <c r="F8" s="112">
        <v>716000</v>
      </c>
      <c r="G8" s="113">
        <v>1</v>
      </c>
      <c r="H8" s="112">
        <v>4600</v>
      </c>
      <c r="I8" s="147">
        <f t="shared" si="0"/>
        <v>720600</v>
      </c>
      <c r="J8" s="112">
        <f t="shared" si="1"/>
        <v>920598.98</v>
      </c>
    </row>
    <row r="9" spans="1:10">
      <c r="A9" s="7" t="s">
        <v>19</v>
      </c>
      <c r="B9" s="112">
        <v>133970</v>
      </c>
      <c r="C9" s="113">
        <v>1</v>
      </c>
      <c r="D9" s="112">
        <v>0</v>
      </c>
      <c r="E9" s="113">
        <v>55</v>
      </c>
      <c r="F9" s="112">
        <v>102677</v>
      </c>
      <c r="G9" s="113">
        <v>4</v>
      </c>
      <c r="H9" s="112">
        <v>14700</v>
      </c>
      <c r="I9" s="147">
        <f t="shared" si="0"/>
        <v>117377</v>
      </c>
      <c r="J9" s="112">
        <f t="shared" si="1"/>
        <v>251347</v>
      </c>
    </row>
    <row r="10" spans="1:10">
      <c r="A10" s="7" t="s">
        <v>28</v>
      </c>
      <c r="B10" s="112">
        <v>0</v>
      </c>
      <c r="C10" s="113">
        <v>90</v>
      </c>
      <c r="D10" s="112">
        <v>1199814.54</v>
      </c>
      <c r="E10" s="113">
        <v>79</v>
      </c>
      <c r="F10" s="112">
        <v>169408.91</v>
      </c>
      <c r="G10" s="113">
        <v>6</v>
      </c>
      <c r="H10" s="112">
        <v>115901</v>
      </c>
      <c r="I10" s="147">
        <f t="shared" si="0"/>
        <v>1485124.45</v>
      </c>
      <c r="J10" s="112">
        <f t="shared" si="1"/>
        <v>1485124.45</v>
      </c>
    </row>
    <row r="11" spans="1:10">
      <c r="A11" s="7" t="s">
        <v>30</v>
      </c>
      <c r="B11" s="112">
        <v>0</v>
      </c>
      <c r="C11" s="113">
        <v>0</v>
      </c>
      <c r="D11" s="112">
        <v>0</v>
      </c>
      <c r="E11" s="113">
        <v>48</v>
      </c>
      <c r="F11" s="112">
        <v>82352</v>
      </c>
      <c r="G11" s="113">
        <v>7</v>
      </c>
      <c r="H11" s="112">
        <v>16209</v>
      </c>
      <c r="I11" s="147">
        <f t="shared" si="0"/>
        <v>98561</v>
      </c>
      <c r="J11" s="112">
        <f t="shared" si="1"/>
        <v>98561</v>
      </c>
    </row>
    <row r="12" spans="1:10">
      <c r="A12" s="7" t="s">
        <v>29</v>
      </c>
      <c r="B12" s="112">
        <v>0</v>
      </c>
      <c r="C12" s="113">
        <v>241</v>
      </c>
      <c r="D12" s="112">
        <v>32318526</v>
      </c>
      <c r="E12" s="113">
        <v>1</v>
      </c>
      <c r="F12" s="112">
        <v>26370</v>
      </c>
      <c r="G12" s="113">
        <v>4</v>
      </c>
      <c r="H12" s="112">
        <v>10692</v>
      </c>
      <c r="I12" s="147">
        <f t="shared" si="0"/>
        <v>32355588</v>
      </c>
      <c r="J12" s="112">
        <f t="shared" si="1"/>
        <v>32355588</v>
      </c>
    </row>
    <row r="13" spans="1:10">
      <c r="A13" s="7" t="s">
        <v>22</v>
      </c>
      <c r="B13" s="112">
        <v>83395.89</v>
      </c>
      <c r="C13" s="113">
        <v>0</v>
      </c>
      <c r="D13" s="112">
        <v>0</v>
      </c>
      <c r="E13" s="113">
        <v>99</v>
      </c>
      <c r="F13" s="112">
        <v>616169.96</v>
      </c>
      <c r="G13" s="113">
        <v>0</v>
      </c>
      <c r="H13" s="112">
        <v>0</v>
      </c>
      <c r="I13" s="147">
        <f t="shared" si="0"/>
        <v>616169.96</v>
      </c>
      <c r="J13" s="112">
        <f t="shared" si="1"/>
        <v>699565.85</v>
      </c>
    </row>
    <row r="14" spans="1:10">
      <c r="A14" s="7" t="s">
        <v>21</v>
      </c>
      <c r="B14" s="112">
        <v>60.76</v>
      </c>
      <c r="C14" s="113">
        <v>3</v>
      </c>
      <c r="D14" s="112">
        <v>79758</v>
      </c>
      <c r="E14" s="113">
        <v>50</v>
      </c>
      <c r="F14" s="112">
        <v>202736.23</v>
      </c>
      <c r="G14" s="113">
        <v>1</v>
      </c>
      <c r="H14" s="112">
        <v>1500</v>
      </c>
      <c r="I14" s="147">
        <f t="shared" si="0"/>
        <v>283994.23</v>
      </c>
      <c r="J14" s="112">
        <f t="shared" si="1"/>
        <v>284054.99</v>
      </c>
    </row>
    <row r="15" spans="1:10">
      <c r="A15" s="7" t="s">
        <v>20</v>
      </c>
      <c r="B15" s="112">
        <v>9227</v>
      </c>
      <c r="C15" s="113">
        <v>1</v>
      </c>
      <c r="D15" s="112">
        <v>3000</v>
      </c>
      <c r="E15" s="113">
        <v>226</v>
      </c>
      <c r="F15" s="112">
        <v>2558087</v>
      </c>
      <c r="G15" s="113">
        <v>1</v>
      </c>
      <c r="H15" s="112">
        <v>4500</v>
      </c>
      <c r="I15" s="147">
        <f t="shared" si="0"/>
        <v>2565587</v>
      </c>
      <c r="J15" s="112">
        <f t="shared" si="1"/>
        <v>2574814</v>
      </c>
    </row>
    <row r="16" spans="1:10">
      <c r="A16" s="7" t="s">
        <v>24</v>
      </c>
      <c r="B16" s="112">
        <v>41216</v>
      </c>
      <c r="C16" s="113">
        <v>0</v>
      </c>
      <c r="D16" s="112">
        <v>0</v>
      </c>
      <c r="E16" s="113">
        <v>51</v>
      </c>
      <c r="F16" s="112">
        <v>79800</v>
      </c>
      <c r="G16" s="113">
        <v>0</v>
      </c>
      <c r="H16" s="112">
        <v>0</v>
      </c>
      <c r="I16" s="147">
        <f t="shared" si="0"/>
        <v>79800</v>
      </c>
      <c r="J16" s="112">
        <f>I16+B16</f>
        <v>121016</v>
      </c>
    </row>
    <row r="17" spans="1:10">
      <c r="A17" s="7" t="s">
        <v>23</v>
      </c>
      <c r="B17" s="112">
        <v>137232.43</v>
      </c>
      <c r="C17" s="113">
        <v>9</v>
      </c>
      <c r="D17" s="112">
        <v>93950</v>
      </c>
      <c r="E17" s="113">
        <v>41</v>
      </c>
      <c r="F17" s="112">
        <v>28838</v>
      </c>
      <c r="G17" s="113">
        <v>2</v>
      </c>
      <c r="H17" s="112">
        <v>9457.7000000000007</v>
      </c>
      <c r="I17" s="147">
        <f t="shared" si="0"/>
        <v>132245.70000000001</v>
      </c>
      <c r="J17" s="112">
        <f>I17+B17</f>
        <v>269478.13</v>
      </c>
    </row>
    <row r="18" spans="1:10" ht="15.75" thickBot="1">
      <c r="A18" s="13" t="s">
        <v>32</v>
      </c>
      <c r="B18" s="112"/>
      <c r="C18" s="113"/>
      <c r="D18" s="112"/>
      <c r="E18" s="113"/>
      <c r="F18" s="112"/>
      <c r="G18" s="115"/>
      <c r="H18" s="112"/>
      <c r="I18" s="149"/>
      <c r="J18" s="112"/>
    </row>
    <row r="19" spans="1:10" s="6" customFormat="1" ht="17.25" thickTop="1" thickBot="1">
      <c r="A19" s="154" t="s">
        <v>33</v>
      </c>
      <c r="B19" s="14">
        <f t="shared" ref="B19:J19" si="2">SUM(B4:B18)</f>
        <v>19255920.060000002</v>
      </c>
      <c r="C19" s="15">
        <f t="shared" si="2"/>
        <v>1511</v>
      </c>
      <c r="D19" s="14">
        <f t="shared" si="2"/>
        <v>54769784.539999999</v>
      </c>
      <c r="E19" s="15">
        <f t="shared" si="2"/>
        <v>1492</v>
      </c>
      <c r="F19" s="14">
        <f t="shared" si="2"/>
        <v>25974397.100000001</v>
      </c>
      <c r="G19" s="15">
        <f t="shared" si="2"/>
        <v>80</v>
      </c>
      <c r="H19" s="14">
        <f t="shared" si="2"/>
        <v>5817749.7000000002</v>
      </c>
      <c r="I19" s="15">
        <f t="shared" si="2"/>
        <v>86561931.340000004</v>
      </c>
      <c r="J19" s="14">
        <f t="shared" si="2"/>
        <v>105817851.39999999</v>
      </c>
    </row>
    <row r="20" spans="1:10" ht="15.75" thickTop="1"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B21" s="2"/>
      <c r="C21" s="2"/>
      <c r="D21" s="2"/>
      <c r="E21" s="2"/>
      <c r="F21" s="2"/>
      <c r="G21" s="2"/>
      <c r="H21" s="2"/>
      <c r="I21" s="2"/>
      <c r="J21" s="2"/>
    </row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23622047244094491" right="0.23622047244094491" top="0.74803149606299213" bottom="0.7480314960629921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A10" sqref="A10"/>
    </sheetView>
  </sheetViews>
  <sheetFormatPr defaultRowHeight="15"/>
  <cols>
    <col min="1" max="1" width="24.42578125" bestFit="1" customWidth="1"/>
    <col min="2" max="2" width="15.85546875" customWidth="1"/>
    <col min="3" max="3" width="10.42578125" customWidth="1"/>
    <col min="4" max="4" width="14.28515625" customWidth="1"/>
    <col min="5" max="5" width="11.85546875" customWidth="1"/>
    <col min="6" max="6" width="14.28515625" customWidth="1"/>
    <col min="7" max="7" width="12.140625" customWidth="1"/>
    <col min="8" max="8" width="18.140625" customWidth="1"/>
    <col min="9" max="9" width="17.42578125" customWidth="1"/>
    <col min="10" max="10" width="22.7109375" customWidth="1"/>
  </cols>
  <sheetData>
    <row r="1" spans="1:10" s="5" customFormat="1" ht="22.5" customHeight="1" thickBot="1">
      <c r="A1" s="162" t="s">
        <v>64</v>
      </c>
      <c r="B1" s="162"/>
      <c r="C1" s="162"/>
      <c r="D1" s="162"/>
      <c r="E1" s="162"/>
      <c r="F1" s="162"/>
      <c r="G1" s="162"/>
      <c r="H1" s="162"/>
      <c r="I1" s="162"/>
      <c r="J1" s="123"/>
    </row>
    <row r="2" spans="1:10" s="4" customFormat="1" ht="24.75" customHeight="1" thickTop="1" thickBot="1">
      <c r="A2" s="163" t="s">
        <v>17</v>
      </c>
      <c r="B2" s="160" t="s">
        <v>0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65</v>
      </c>
    </row>
    <row r="3" spans="1:10" s="1" customFormat="1" ht="34.5" thickBot="1">
      <c r="A3" s="164"/>
      <c r="B3" s="164"/>
      <c r="C3" s="142" t="s">
        <v>55</v>
      </c>
      <c r="D3" s="143" t="s">
        <v>35</v>
      </c>
      <c r="E3" s="142" t="s">
        <v>34</v>
      </c>
      <c r="F3" s="143" t="s">
        <v>35</v>
      </c>
      <c r="G3" s="142" t="s">
        <v>34</v>
      </c>
      <c r="H3" s="144" t="s">
        <v>35</v>
      </c>
      <c r="I3" s="161"/>
      <c r="J3" s="161"/>
    </row>
    <row r="4" spans="1:10" s="2" customFormat="1" ht="21.75" thickTop="1">
      <c r="A4" s="11" t="s">
        <v>27</v>
      </c>
      <c r="B4" s="112">
        <v>3996</v>
      </c>
      <c r="C4" s="113">
        <v>147</v>
      </c>
      <c r="D4" s="113">
        <v>4127747.5</v>
      </c>
      <c r="E4" s="3"/>
      <c r="F4" s="113">
        <v>1281371.5</v>
      </c>
      <c r="G4" s="113">
        <v>0</v>
      </c>
      <c r="H4" s="150">
        <v>0</v>
      </c>
      <c r="I4" s="147">
        <f t="shared" ref="I4:I9" si="0">D4++F4+H4</f>
        <v>5409119</v>
      </c>
      <c r="J4" s="147">
        <f t="shared" ref="J4:J9" si="1">I4+B4</f>
        <v>5413115</v>
      </c>
    </row>
    <row r="5" spans="1:10" s="2" customFormat="1">
      <c r="A5" s="7" t="s">
        <v>31</v>
      </c>
      <c r="B5" s="112">
        <v>0</v>
      </c>
      <c r="C5" s="113">
        <v>0</v>
      </c>
      <c r="D5" s="113">
        <v>0</v>
      </c>
      <c r="E5" s="113">
        <v>11</v>
      </c>
      <c r="F5" s="113">
        <v>25214</v>
      </c>
      <c r="G5" s="113">
        <v>0</v>
      </c>
      <c r="H5" s="150">
        <v>0</v>
      </c>
      <c r="I5" s="147">
        <f t="shared" si="0"/>
        <v>25214</v>
      </c>
      <c r="J5" s="147">
        <f t="shared" si="1"/>
        <v>25214</v>
      </c>
    </row>
    <row r="6" spans="1:10">
      <c r="A6" s="7" t="s">
        <v>18</v>
      </c>
      <c r="B6" s="112">
        <v>14540192</v>
      </c>
      <c r="C6" s="113">
        <v>3022</v>
      </c>
      <c r="D6" s="113">
        <v>59284330</v>
      </c>
      <c r="E6" s="113">
        <v>470</v>
      </c>
      <c r="F6" s="113">
        <v>1230000</v>
      </c>
      <c r="G6" s="113">
        <v>4</v>
      </c>
      <c r="H6" s="150">
        <v>75751</v>
      </c>
      <c r="I6" s="147">
        <f t="shared" si="0"/>
        <v>60590081</v>
      </c>
      <c r="J6" s="147">
        <f t="shared" si="1"/>
        <v>75130273</v>
      </c>
    </row>
    <row r="7" spans="1:10">
      <c r="A7" s="7" t="s">
        <v>25</v>
      </c>
      <c r="B7" s="112">
        <v>0</v>
      </c>
      <c r="C7" s="113">
        <v>0</v>
      </c>
      <c r="D7" s="113">
        <v>0</v>
      </c>
      <c r="E7" s="113">
        <f>195+23</f>
        <v>218</v>
      </c>
      <c r="F7" s="113">
        <v>178283</v>
      </c>
      <c r="G7" s="113">
        <v>25</v>
      </c>
      <c r="H7" s="150">
        <v>58450</v>
      </c>
      <c r="I7" s="147">
        <f t="shared" si="0"/>
        <v>236733</v>
      </c>
      <c r="J7" s="147">
        <f t="shared" si="1"/>
        <v>236733</v>
      </c>
    </row>
    <row r="8" spans="1:10" ht="26.25">
      <c r="A8" s="12" t="s">
        <v>26</v>
      </c>
      <c r="B8" s="112">
        <v>1244.79</v>
      </c>
      <c r="C8" s="113">
        <v>1</v>
      </c>
      <c r="D8" s="113">
        <v>91771</v>
      </c>
      <c r="E8" s="113">
        <v>80</v>
      </c>
      <c r="F8" s="113">
        <v>141546.20000000001</v>
      </c>
      <c r="G8" s="113">
        <v>1</v>
      </c>
      <c r="H8" s="150">
        <v>27000</v>
      </c>
      <c r="I8" s="147">
        <f t="shared" si="0"/>
        <v>260317.2</v>
      </c>
      <c r="J8" s="147">
        <f t="shared" si="1"/>
        <v>261561.99000000002</v>
      </c>
    </row>
    <row r="9" spans="1:10">
      <c r="A9" s="7" t="s">
        <v>19</v>
      </c>
      <c r="B9" s="112">
        <v>5741.66</v>
      </c>
      <c r="C9" s="113">
        <v>3</v>
      </c>
      <c r="D9" s="113">
        <v>0</v>
      </c>
      <c r="E9" s="113">
        <v>19</v>
      </c>
      <c r="F9" s="113">
        <v>23967.72</v>
      </c>
      <c r="G9" s="113">
        <v>0</v>
      </c>
      <c r="H9" s="150">
        <v>0</v>
      </c>
      <c r="I9" s="147">
        <f t="shared" si="0"/>
        <v>23967.72</v>
      </c>
      <c r="J9" s="147">
        <f t="shared" si="1"/>
        <v>29709.38</v>
      </c>
    </row>
    <row r="10" spans="1:10">
      <c r="A10" s="7" t="s">
        <v>28</v>
      </c>
      <c r="B10" s="112"/>
      <c r="C10" s="113"/>
      <c r="D10" s="112"/>
      <c r="E10" s="132"/>
      <c r="F10" s="112"/>
      <c r="G10" s="113"/>
      <c r="H10" s="150"/>
      <c r="I10" s="147"/>
      <c r="J10" s="147"/>
    </row>
    <row r="11" spans="1:10">
      <c r="A11" s="7" t="s">
        <v>30</v>
      </c>
      <c r="B11" s="112">
        <v>0</v>
      </c>
      <c r="C11" s="113">
        <v>0</v>
      </c>
      <c r="D11" s="113">
        <v>0</v>
      </c>
      <c r="E11" s="113">
        <v>60</v>
      </c>
      <c r="F11" s="113">
        <v>70320</v>
      </c>
      <c r="G11" s="113">
        <v>9</v>
      </c>
      <c r="H11" s="150">
        <v>10049</v>
      </c>
      <c r="I11" s="147">
        <f t="shared" ref="I11:I17" si="2">D11++F11+H11</f>
        <v>80369</v>
      </c>
      <c r="J11" s="147">
        <f t="shared" ref="J11:J17" si="3">I11+B11</f>
        <v>80369</v>
      </c>
    </row>
    <row r="12" spans="1:10">
      <c r="A12" s="7" t="s">
        <v>29</v>
      </c>
      <c r="B12" s="112">
        <v>0</v>
      </c>
      <c r="C12" s="113">
        <v>24</v>
      </c>
      <c r="D12" s="113">
        <v>157637.63</v>
      </c>
      <c r="E12" s="113">
        <v>395</v>
      </c>
      <c r="F12" s="113">
        <v>450048</v>
      </c>
      <c r="G12" s="113">
        <v>0</v>
      </c>
      <c r="H12" s="150">
        <v>0</v>
      </c>
      <c r="I12" s="147">
        <f t="shared" si="2"/>
        <v>607685.63</v>
      </c>
      <c r="J12" s="147">
        <f t="shared" si="3"/>
        <v>607685.63</v>
      </c>
    </row>
    <row r="13" spans="1:10">
      <c r="A13" s="7" t="s">
        <v>22</v>
      </c>
      <c r="B13" s="112">
        <v>151868.25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50">
        <v>0</v>
      </c>
      <c r="I13" s="147">
        <f t="shared" si="2"/>
        <v>0</v>
      </c>
      <c r="J13" s="147">
        <f t="shared" si="3"/>
        <v>151868.25</v>
      </c>
    </row>
    <row r="14" spans="1:10">
      <c r="A14" s="7" t="s">
        <v>21</v>
      </c>
      <c r="B14" s="112">
        <v>0</v>
      </c>
      <c r="C14" s="113">
        <v>18</v>
      </c>
      <c r="D14" s="113">
        <v>160078.62</v>
      </c>
      <c r="E14" s="113">
        <v>31</v>
      </c>
      <c r="F14" s="113">
        <v>34044</v>
      </c>
      <c r="G14" s="113">
        <v>1</v>
      </c>
      <c r="H14" s="150">
        <v>1500</v>
      </c>
      <c r="I14" s="147">
        <f t="shared" si="2"/>
        <v>195622.62</v>
      </c>
      <c r="J14" s="147">
        <f t="shared" si="3"/>
        <v>195622.62</v>
      </c>
    </row>
    <row r="15" spans="1:10">
      <c r="A15" s="7" t="s">
        <v>20</v>
      </c>
      <c r="B15" s="112">
        <v>54414</v>
      </c>
      <c r="C15" s="113">
        <v>10</v>
      </c>
      <c r="D15" s="113">
        <v>880000</v>
      </c>
      <c r="E15" s="113">
        <v>82</v>
      </c>
      <c r="F15" s="113">
        <v>273867</v>
      </c>
      <c r="G15" s="113">
        <v>0</v>
      </c>
      <c r="H15" s="150">
        <v>0</v>
      </c>
      <c r="I15" s="147">
        <f t="shared" si="2"/>
        <v>1153867</v>
      </c>
      <c r="J15" s="147">
        <f t="shared" si="3"/>
        <v>1208281</v>
      </c>
    </row>
    <row r="16" spans="1:10">
      <c r="A16" s="7" t="s">
        <v>24</v>
      </c>
      <c r="B16" s="112">
        <v>3362</v>
      </c>
      <c r="C16" s="113">
        <v>0</v>
      </c>
      <c r="D16" s="113">
        <v>0</v>
      </c>
      <c r="E16" s="113">
        <v>46</v>
      </c>
      <c r="F16" s="113">
        <v>52800</v>
      </c>
      <c r="G16" s="113">
        <v>0</v>
      </c>
      <c r="H16" s="150">
        <v>0</v>
      </c>
      <c r="I16" s="147">
        <f t="shared" si="2"/>
        <v>52800</v>
      </c>
      <c r="J16" s="147">
        <f t="shared" si="3"/>
        <v>56162</v>
      </c>
    </row>
    <row r="17" spans="1:10">
      <c r="A17" s="7" t="s">
        <v>23</v>
      </c>
      <c r="B17" s="112">
        <v>6883.73</v>
      </c>
      <c r="C17" s="113">
        <v>0</v>
      </c>
      <c r="D17" s="113">
        <v>0</v>
      </c>
      <c r="E17" s="113">
        <v>37</v>
      </c>
      <c r="F17" s="113">
        <v>73595</v>
      </c>
      <c r="G17" s="113">
        <v>2</v>
      </c>
      <c r="H17" s="150">
        <v>13000</v>
      </c>
      <c r="I17" s="147">
        <f t="shared" si="2"/>
        <v>86595</v>
      </c>
      <c r="J17" s="147">
        <f t="shared" si="3"/>
        <v>93478.73</v>
      </c>
    </row>
    <row r="18" spans="1:10" ht="18.75" thickBot="1">
      <c r="A18" s="13" t="s">
        <v>32</v>
      </c>
      <c r="B18" s="7"/>
      <c r="C18" s="113"/>
      <c r="D18" s="7"/>
      <c r="E18" s="7"/>
      <c r="F18" s="7"/>
      <c r="G18" s="151"/>
      <c r="H18" s="152"/>
      <c r="I18" s="153"/>
      <c r="J18" s="112"/>
    </row>
    <row r="19" spans="1:10" s="6" customFormat="1" ht="17.25" thickTop="1" thickBot="1">
      <c r="A19" s="154" t="s">
        <v>33</v>
      </c>
      <c r="B19" s="14">
        <f t="shared" ref="B19:J19" si="4">SUM(B4:B18)</f>
        <v>14767702.43</v>
      </c>
      <c r="C19" s="15">
        <f t="shared" si="4"/>
        <v>3225</v>
      </c>
      <c r="D19" s="14">
        <f t="shared" si="4"/>
        <v>64701564.75</v>
      </c>
      <c r="E19" s="15">
        <f t="shared" si="4"/>
        <v>1449</v>
      </c>
      <c r="F19" s="14">
        <f t="shared" si="4"/>
        <v>3835056.4200000004</v>
      </c>
      <c r="G19" s="15">
        <f t="shared" si="4"/>
        <v>42</v>
      </c>
      <c r="H19" s="14">
        <f t="shared" si="4"/>
        <v>185750</v>
      </c>
      <c r="I19" s="15">
        <f t="shared" si="4"/>
        <v>68722371.170000002</v>
      </c>
      <c r="J19" s="14">
        <f t="shared" si="4"/>
        <v>83490073.599999994</v>
      </c>
    </row>
    <row r="20" spans="1:10" ht="15.75" thickTop="1"/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A12" sqref="A12"/>
    </sheetView>
  </sheetViews>
  <sheetFormatPr defaultRowHeight="15"/>
  <cols>
    <col min="1" max="1" width="20.42578125" customWidth="1"/>
    <col min="2" max="2" width="17.7109375" customWidth="1"/>
    <col min="3" max="3" width="11.28515625" customWidth="1"/>
    <col min="4" max="4" width="19.28515625" customWidth="1"/>
    <col min="5" max="5" width="12.28515625" customWidth="1"/>
    <col min="6" max="6" width="20.42578125" customWidth="1"/>
    <col min="7" max="7" width="11.42578125" customWidth="1"/>
    <col min="8" max="8" width="17" customWidth="1"/>
    <col min="9" max="9" width="20.28515625" customWidth="1"/>
    <col min="10" max="10" width="20.7109375" style="2" customWidth="1"/>
  </cols>
  <sheetData>
    <row r="1" spans="1:10" s="5" customFormat="1" ht="22.5" customHeight="1" thickBot="1">
      <c r="A1" s="162" t="s">
        <v>66</v>
      </c>
      <c r="B1" s="162"/>
      <c r="C1" s="162"/>
      <c r="D1" s="162"/>
      <c r="E1" s="162"/>
      <c r="F1" s="162"/>
      <c r="G1" s="162"/>
      <c r="H1" s="162"/>
      <c r="I1" s="162"/>
      <c r="J1" s="123"/>
    </row>
    <row r="2" spans="1:10" s="4" customFormat="1" ht="24.75" customHeight="1" thickTop="1" thickBot="1">
      <c r="A2" s="163" t="s">
        <v>17</v>
      </c>
      <c r="B2" s="160" t="s">
        <v>12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65</v>
      </c>
    </row>
    <row r="3" spans="1:10" s="1" customFormat="1" ht="34.5" thickBot="1">
      <c r="A3" s="164"/>
      <c r="B3" s="164"/>
      <c r="C3" s="142" t="s">
        <v>55</v>
      </c>
      <c r="D3" s="143" t="s">
        <v>35</v>
      </c>
      <c r="E3" s="142" t="s">
        <v>34</v>
      </c>
      <c r="F3" s="143" t="s">
        <v>35</v>
      </c>
      <c r="G3" s="142" t="s">
        <v>34</v>
      </c>
      <c r="H3" s="144" t="s">
        <v>35</v>
      </c>
      <c r="I3" s="161"/>
      <c r="J3" s="161"/>
    </row>
    <row r="4" spans="1:10" s="2" customFormat="1" ht="15.75" thickTop="1">
      <c r="A4" s="11" t="s">
        <v>27</v>
      </c>
      <c r="B4" s="112">
        <v>0</v>
      </c>
      <c r="C4" s="113">
        <v>892</v>
      </c>
      <c r="D4" s="112">
        <v>9245271.0800000001</v>
      </c>
      <c r="E4" s="113">
        <v>421</v>
      </c>
      <c r="F4" s="112">
        <v>342382.42</v>
      </c>
      <c r="G4" s="113">
        <v>0</v>
      </c>
      <c r="H4" s="145">
        <v>0</v>
      </c>
      <c r="I4" s="146">
        <v>9587653.5</v>
      </c>
      <c r="J4" s="112">
        <v>9587653.5</v>
      </c>
    </row>
    <row r="5" spans="1:10" s="2" customFormat="1">
      <c r="A5" s="7" t="s">
        <v>31</v>
      </c>
      <c r="B5" s="112">
        <v>0</v>
      </c>
      <c r="C5" s="113">
        <v>1</v>
      </c>
      <c r="D5" s="112">
        <v>265800</v>
      </c>
      <c r="E5" s="113">
        <v>0</v>
      </c>
      <c r="F5" s="112">
        <v>0</v>
      </c>
      <c r="G5" s="113">
        <v>0</v>
      </c>
      <c r="H5" s="145">
        <v>0</v>
      </c>
      <c r="I5" s="147">
        <v>265800</v>
      </c>
      <c r="J5" s="112">
        <v>265800</v>
      </c>
    </row>
    <row r="6" spans="1:10">
      <c r="A6" s="7" t="s">
        <v>18</v>
      </c>
      <c r="B6" s="112">
        <v>15003603</v>
      </c>
      <c r="C6" s="113">
        <v>540</v>
      </c>
      <c r="D6" s="112">
        <v>68687730</v>
      </c>
      <c r="E6" s="113">
        <v>530</v>
      </c>
      <c r="F6" s="112">
        <v>1465230</v>
      </c>
      <c r="G6" s="113">
        <v>17</v>
      </c>
      <c r="H6" s="145">
        <v>185000</v>
      </c>
      <c r="I6" s="147">
        <v>70337960</v>
      </c>
      <c r="J6" s="112">
        <v>85341563</v>
      </c>
    </row>
    <row r="7" spans="1:10" ht="26.25">
      <c r="A7" s="12" t="s">
        <v>25</v>
      </c>
      <c r="B7" s="112">
        <v>0</v>
      </c>
      <c r="C7" s="113">
        <v>0</v>
      </c>
      <c r="D7" s="112">
        <v>0</v>
      </c>
      <c r="E7" s="113">
        <v>92</v>
      </c>
      <c r="F7" s="112">
        <v>54851</v>
      </c>
      <c r="G7" s="113">
        <v>25</v>
      </c>
      <c r="H7" s="145">
        <v>367260</v>
      </c>
      <c r="I7" s="147">
        <v>422111</v>
      </c>
      <c r="J7" s="112">
        <v>422111</v>
      </c>
    </row>
    <row r="8" spans="1:10" ht="39">
      <c r="A8" s="12" t="s">
        <v>26</v>
      </c>
      <c r="B8" s="112">
        <v>0</v>
      </c>
      <c r="C8" s="113">
        <v>4</v>
      </c>
      <c r="D8" s="112">
        <v>284768</v>
      </c>
      <c r="E8" s="113">
        <v>82</v>
      </c>
      <c r="F8" s="112">
        <v>379194</v>
      </c>
      <c r="G8" s="113">
        <v>1</v>
      </c>
      <c r="H8" s="145">
        <v>1500</v>
      </c>
      <c r="I8" s="147">
        <v>665462</v>
      </c>
      <c r="J8" s="112">
        <v>665462</v>
      </c>
    </row>
    <row r="9" spans="1:10" ht="26.25">
      <c r="A9" s="12" t="s">
        <v>19</v>
      </c>
      <c r="B9" s="112">
        <v>45359</v>
      </c>
      <c r="C9" s="113">
        <v>57</v>
      </c>
      <c r="D9" s="112">
        <v>0</v>
      </c>
      <c r="E9" s="113">
        <v>52</v>
      </c>
      <c r="F9" s="112">
        <v>78512</v>
      </c>
      <c r="G9" s="113">
        <v>7</v>
      </c>
      <c r="H9" s="145">
        <v>27705</v>
      </c>
      <c r="I9" s="147">
        <v>106217</v>
      </c>
      <c r="J9" s="112">
        <v>151576</v>
      </c>
    </row>
    <row r="10" spans="1:10">
      <c r="A10" s="7" t="s">
        <v>28</v>
      </c>
      <c r="B10" s="112"/>
      <c r="C10" s="113"/>
      <c r="D10" s="112"/>
      <c r="E10" s="113"/>
      <c r="F10" s="112"/>
      <c r="G10" s="113"/>
      <c r="H10" s="145"/>
      <c r="I10" s="147"/>
      <c r="J10" s="112"/>
    </row>
    <row r="11" spans="1:10">
      <c r="A11" s="7" t="s">
        <v>30</v>
      </c>
      <c r="B11" s="112">
        <v>0</v>
      </c>
      <c r="C11" s="113">
        <v>3</v>
      </c>
      <c r="D11" s="112">
        <v>2744381</v>
      </c>
      <c r="E11" s="113">
        <v>60</v>
      </c>
      <c r="F11" s="112">
        <v>81115</v>
      </c>
      <c r="G11" s="113">
        <v>3</v>
      </c>
      <c r="H11" s="145">
        <v>13500</v>
      </c>
      <c r="I11" s="147">
        <v>2838996</v>
      </c>
      <c r="J11" s="112">
        <v>2838996</v>
      </c>
    </row>
    <row r="12" spans="1:10">
      <c r="A12" s="7" t="s">
        <v>29</v>
      </c>
      <c r="B12" s="112"/>
      <c r="C12" s="113"/>
      <c r="D12" s="112"/>
      <c r="E12" s="113"/>
      <c r="F12" s="112"/>
      <c r="G12" s="113"/>
      <c r="H12" s="145"/>
      <c r="I12" s="147"/>
      <c r="J12" s="112"/>
    </row>
    <row r="13" spans="1:10">
      <c r="A13" s="7" t="s">
        <v>22</v>
      </c>
      <c r="B13" s="112">
        <v>200610.8</v>
      </c>
      <c r="C13" s="113">
        <v>0</v>
      </c>
      <c r="D13" s="112">
        <v>0</v>
      </c>
      <c r="E13" s="113">
        <v>0</v>
      </c>
      <c r="F13" s="112">
        <v>0</v>
      </c>
      <c r="G13" s="113">
        <v>0</v>
      </c>
      <c r="H13" s="145">
        <v>0</v>
      </c>
      <c r="I13" s="147">
        <v>0</v>
      </c>
      <c r="J13" s="112">
        <v>200610.8</v>
      </c>
    </row>
    <row r="14" spans="1:10">
      <c r="A14" s="7" t="s">
        <v>21</v>
      </c>
      <c r="B14" s="112">
        <v>9121.82</v>
      </c>
      <c r="C14" s="113">
        <v>21</v>
      </c>
      <c r="D14" s="112">
        <v>824969.24</v>
      </c>
      <c r="E14" s="113">
        <v>22</v>
      </c>
      <c r="F14" s="112">
        <v>32524</v>
      </c>
      <c r="G14" s="113">
        <v>2</v>
      </c>
      <c r="H14" s="145">
        <v>4500</v>
      </c>
      <c r="I14" s="147">
        <v>861993.24</v>
      </c>
      <c r="J14" s="112">
        <v>871115.06</v>
      </c>
    </row>
    <row r="15" spans="1:10">
      <c r="A15" s="7" t="s">
        <v>20</v>
      </c>
      <c r="B15" s="112">
        <v>44732</v>
      </c>
      <c r="C15" s="113">
        <v>4</v>
      </c>
      <c r="D15" s="112">
        <v>409532</v>
      </c>
      <c r="E15" s="113">
        <v>71</v>
      </c>
      <c r="F15" s="112">
        <v>185517</v>
      </c>
      <c r="G15" s="113">
        <v>0</v>
      </c>
      <c r="H15" s="145">
        <v>0</v>
      </c>
      <c r="I15" s="147">
        <v>595049</v>
      </c>
      <c r="J15" s="112">
        <v>639781</v>
      </c>
    </row>
    <row r="16" spans="1:10">
      <c r="A16" s="7" t="s">
        <v>24</v>
      </c>
      <c r="B16" s="112">
        <v>22522</v>
      </c>
      <c r="C16" s="113">
        <v>166</v>
      </c>
      <c r="D16" s="112">
        <v>1479000</v>
      </c>
      <c r="E16" s="113">
        <v>1</v>
      </c>
      <c r="F16" s="112">
        <v>0</v>
      </c>
      <c r="G16" s="113">
        <v>0</v>
      </c>
      <c r="H16" s="145">
        <v>0</v>
      </c>
      <c r="I16" s="147">
        <v>1479000</v>
      </c>
      <c r="J16" s="112">
        <v>1501522</v>
      </c>
    </row>
    <row r="17" spans="1:10">
      <c r="A17" s="7" t="s">
        <v>23</v>
      </c>
      <c r="B17" s="112">
        <v>12066</v>
      </c>
      <c r="C17" s="113">
        <v>0</v>
      </c>
      <c r="D17" s="112">
        <v>0</v>
      </c>
      <c r="E17" s="113">
        <v>25</v>
      </c>
      <c r="F17" s="112">
        <v>193061</v>
      </c>
      <c r="G17" s="113">
        <v>0</v>
      </c>
      <c r="H17" s="145">
        <v>0</v>
      </c>
      <c r="I17" s="147">
        <v>193061</v>
      </c>
      <c r="J17" s="112">
        <v>205127</v>
      </c>
    </row>
    <row r="18" spans="1:10" ht="15.75" thickBot="1">
      <c r="A18" s="13" t="s">
        <v>32</v>
      </c>
      <c r="B18" s="112"/>
      <c r="C18" s="113"/>
      <c r="D18" s="112"/>
      <c r="E18" s="113"/>
      <c r="F18" s="112"/>
      <c r="G18" s="115"/>
      <c r="H18" s="148"/>
      <c r="I18" s="149"/>
      <c r="J18" s="112"/>
    </row>
    <row r="19" spans="1:10" ht="20.25" thickTop="1" thickBot="1">
      <c r="A19" s="116" t="s">
        <v>33</v>
      </c>
      <c r="B19" s="117">
        <f>SUM(B4:B18)</f>
        <v>15338014.620000001</v>
      </c>
      <c r="C19" s="118">
        <v>1688</v>
      </c>
      <c r="D19" s="117">
        <f t="shared" ref="D19:J19" si="0">SUM(D4:D18)</f>
        <v>83941451.319999993</v>
      </c>
      <c r="E19" s="118">
        <f t="shared" si="0"/>
        <v>1356</v>
      </c>
      <c r="F19" s="117">
        <f t="shared" si="0"/>
        <v>2812386.42</v>
      </c>
      <c r="G19" s="118">
        <f t="shared" si="0"/>
        <v>55</v>
      </c>
      <c r="H19" s="117">
        <f t="shared" si="0"/>
        <v>599465</v>
      </c>
      <c r="I19" s="117">
        <f t="shared" si="0"/>
        <v>87353302.739999995</v>
      </c>
      <c r="J19" s="117">
        <f t="shared" si="0"/>
        <v>102691317.36</v>
      </c>
    </row>
    <row r="20" spans="1:10" ht="15.75" thickTop="1">
      <c r="B20" s="2"/>
      <c r="C20" s="2"/>
      <c r="D20" s="2"/>
      <c r="E20" s="2"/>
      <c r="F20" s="2"/>
      <c r="G20" s="2"/>
      <c r="H20" s="2"/>
      <c r="I20" s="2"/>
    </row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4" sqref="C4:C19"/>
    </sheetView>
  </sheetViews>
  <sheetFormatPr defaultRowHeight="15"/>
  <cols>
    <col min="1" max="1" width="31.5703125" customWidth="1"/>
    <col min="2" max="2" width="21.42578125" customWidth="1"/>
    <col min="3" max="3" width="17.42578125" customWidth="1"/>
    <col min="4" max="4" width="21.85546875" bestFit="1" customWidth="1"/>
    <col min="5" max="5" width="13.7109375" customWidth="1"/>
    <col min="6" max="6" width="20.42578125" customWidth="1"/>
    <col min="7" max="7" width="16.7109375" customWidth="1"/>
    <col min="8" max="8" width="19.5703125" customWidth="1"/>
    <col min="9" max="9" width="21.5703125" customWidth="1"/>
    <col min="10" max="10" width="22" style="2" customWidth="1"/>
  </cols>
  <sheetData>
    <row r="1" spans="1:10" s="5" customFormat="1" ht="22.5" customHeight="1" thickBot="1">
      <c r="A1" s="162" t="s">
        <v>67</v>
      </c>
      <c r="B1" s="162"/>
      <c r="C1" s="162"/>
      <c r="D1" s="162"/>
      <c r="E1" s="162"/>
      <c r="F1" s="162"/>
      <c r="G1" s="162"/>
      <c r="H1" s="162"/>
      <c r="I1" s="162"/>
      <c r="J1" s="123"/>
    </row>
    <row r="2" spans="1:10" s="4" customFormat="1" ht="24.75" customHeight="1" thickTop="1" thickBot="1">
      <c r="A2" s="163" t="s">
        <v>17</v>
      </c>
      <c r="B2" s="160" t="s">
        <v>12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65</v>
      </c>
    </row>
    <row r="3" spans="1:10" s="1" customFormat="1" ht="34.5" thickBot="1">
      <c r="A3" s="164"/>
      <c r="B3" s="164"/>
      <c r="C3" s="142" t="s">
        <v>55</v>
      </c>
      <c r="D3" s="143" t="s">
        <v>35</v>
      </c>
      <c r="E3" s="142" t="s">
        <v>34</v>
      </c>
      <c r="F3" s="143" t="s">
        <v>35</v>
      </c>
      <c r="G3" s="142" t="s">
        <v>34</v>
      </c>
      <c r="H3" s="144" t="s">
        <v>35</v>
      </c>
      <c r="I3" s="161"/>
      <c r="J3" s="161"/>
    </row>
    <row r="4" spans="1:10" s="2" customFormat="1" ht="15.75" thickTop="1">
      <c r="A4" s="11" t="s">
        <v>27</v>
      </c>
      <c r="B4" s="112">
        <v>0</v>
      </c>
      <c r="C4" s="113">
        <v>84</v>
      </c>
      <c r="D4" s="112">
        <v>759515</v>
      </c>
      <c r="E4" s="113">
        <v>22</v>
      </c>
      <c r="F4" s="112">
        <v>4413002.62</v>
      </c>
      <c r="G4" s="113">
        <v>0</v>
      </c>
      <c r="H4" s="145">
        <v>0</v>
      </c>
      <c r="I4" s="146">
        <v>5172517.62</v>
      </c>
      <c r="J4" s="112">
        <v>5172517.62</v>
      </c>
    </row>
    <row r="5" spans="1:10" s="2" customFormat="1">
      <c r="A5" s="7" t="s">
        <v>31</v>
      </c>
      <c r="B5" s="112"/>
      <c r="C5" s="113"/>
      <c r="D5" s="112"/>
      <c r="E5" s="113"/>
      <c r="F5" s="112"/>
      <c r="G5" s="113"/>
      <c r="H5" s="145"/>
      <c r="I5" s="147"/>
      <c r="J5" s="112"/>
    </row>
    <row r="6" spans="1:10">
      <c r="A6" s="7" t="s">
        <v>18</v>
      </c>
      <c r="B6" s="112">
        <v>6164901</v>
      </c>
      <c r="C6" s="113">
        <v>1530</v>
      </c>
      <c r="D6" s="112">
        <v>27609998</v>
      </c>
      <c r="E6" s="113">
        <v>490</v>
      </c>
      <c r="F6" s="112">
        <v>1443000</v>
      </c>
      <c r="G6" s="113">
        <v>19</v>
      </c>
      <c r="H6" s="145">
        <v>113000</v>
      </c>
      <c r="I6" s="147">
        <v>29165998</v>
      </c>
      <c r="J6" s="112">
        <v>35330899</v>
      </c>
    </row>
    <row r="7" spans="1:10">
      <c r="A7" s="7" t="s">
        <v>25</v>
      </c>
      <c r="B7" s="112">
        <v>0</v>
      </c>
      <c r="C7" s="113">
        <v>0</v>
      </c>
      <c r="D7" s="112">
        <v>0</v>
      </c>
      <c r="E7" s="113">
        <v>104</v>
      </c>
      <c r="F7" s="112">
        <v>59245</v>
      </c>
      <c r="G7" s="113">
        <v>31</v>
      </c>
      <c r="H7" s="145">
        <v>158175.04000000001</v>
      </c>
      <c r="I7" s="147">
        <v>217420.04</v>
      </c>
      <c r="J7" s="112">
        <v>217420.04</v>
      </c>
    </row>
    <row r="8" spans="1:10" ht="26.25">
      <c r="A8" s="12" t="s">
        <v>26</v>
      </c>
      <c r="B8" s="112">
        <v>0</v>
      </c>
      <c r="C8" s="113">
        <v>0</v>
      </c>
      <c r="D8" s="112">
        <v>0</v>
      </c>
      <c r="E8" s="113">
        <v>136</v>
      </c>
      <c r="F8" s="112">
        <v>331272</v>
      </c>
      <c r="G8" s="113">
        <v>2</v>
      </c>
      <c r="H8" s="145">
        <v>3000</v>
      </c>
      <c r="I8" s="147">
        <v>334272</v>
      </c>
      <c r="J8" s="112">
        <v>334272</v>
      </c>
    </row>
    <row r="9" spans="1:10">
      <c r="A9" s="7" t="s">
        <v>19</v>
      </c>
      <c r="B9" s="112">
        <v>350812.94</v>
      </c>
      <c r="C9" s="113">
        <v>0</v>
      </c>
      <c r="D9" s="112">
        <v>0</v>
      </c>
      <c r="E9" s="113">
        <v>45</v>
      </c>
      <c r="F9" s="112">
        <v>750468.64</v>
      </c>
      <c r="G9" s="113">
        <v>3</v>
      </c>
      <c r="H9" s="145">
        <v>17965</v>
      </c>
      <c r="I9" s="147">
        <v>768433.64</v>
      </c>
      <c r="J9" s="112">
        <v>1119246.58</v>
      </c>
    </row>
    <row r="10" spans="1:10">
      <c r="A10" s="7" t="s">
        <v>28</v>
      </c>
      <c r="B10" s="112">
        <v>0</v>
      </c>
      <c r="C10" s="113">
        <v>0</v>
      </c>
      <c r="D10" s="112">
        <v>0</v>
      </c>
      <c r="E10" s="113">
        <v>2</v>
      </c>
      <c r="F10" s="112">
        <v>2052</v>
      </c>
      <c r="G10" s="113">
        <v>4</v>
      </c>
      <c r="H10" s="145">
        <v>12500</v>
      </c>
      <c r="I10" s="147">
        <v>14552</v>
      </c>
      <c r="J10" s="112">
        <v>14552</v>
      </c>
    </row>
    <row r="11" spans="1:10">
      <c r="A11" s="7" t="s">
        <v>30</v>
      </c>
      <c r="B11" s="112"/>
      <c r="C11" s="113"/>
      <c r="D11" s="112"/>
      <c r="E11" s="113"/>
      <c r="F11" s="112"/>
      <c r="G11" s="113"/>
      <c r="H11" s="145"/>
      <c r="I11" s="147"/>
      <c r="J11" s="112"/>
    </row>
    <row r="12" spans="1:10">
      <c r="A12" s="7" t="s">
        <v>29</v>
      </c>
      <c r="B12" s="112">
        <v>0</v>
      </c>
      <c r="C12" s="113">
        <v>1</v>
      </c>
      <c r="D12" s="112">
        <v>17000</v>
      </c>
      <c r="E12" s="113">
        <v>149</v>
      </c>
      <c r="F12" s="112">
        <v>158190</v>
      </c>
      <c r="G12" s="113">
        <v>0</v>
      </c>
      <c r="H12" s="145">
        <v>0</v>
      </c>
      <c r="I12" s="147">
        <v>175190</v>
      </c>
      <c r="J12" s="112">
        <v>175190</v>
      </c>
    </row>
    <row r="13" spans="1:10">
      <c r="A13" s="7" t="s">
        <v>22</v>
      </c>
      <c r="B13" s="112">
        <v>1013876.65</v>
      </c>
      <c r="C13" s="113">
        <v>0</v>
      </c>
      <c r="D13" s="112">
        <v>0</v>
      </c>
      <c r="E13" s="113">
        <v>60</v>
      </c>
      <c r="F13" s="112">
        <v>3049801.44</v>
      </c>
      <c r="G13" s="113">
        <v>2</v>
      </c>
      <c r="H13" s="145">
        <v>6000</v>
      </c>
      <c r="I13" s="147">
        <v>3055801.44</v>
      </c>
      <c r="J13" s="112">
        <v>4069678.09</v>
      </c>
    </row>
    <row r="14" spans="1:10">
      <c r="A14" s="7" t="s">
        <v>21</v>
      </c>
      <c r="B14" s="112">
        <v>0</v>
      </c>
      <c r="C14" s="113">
        <v>169</v>
      </c>
      <c r="D14" s="112">
        <v>1072360</v>
      </c>
      <c r="E14" s="113">
        <v>30</v>
      </c>
      <c r="F14" s="112">
        <v>32941</v>
      </c>
      <c r="G14" s="113">
        <v>3</v>
      </c>
      <c r="H14" s="145">
        <v>10500</v>
      </c>
      <c r="I14" s="147">
        <v>1115801</v>
      </c>
      <c r="J14" s="112">
        <v>1115801</v>
      </c>
    </row>
    <row r="15" spans="1:10">
      <c r="A15" s="7" t="s">
        <v>20</v>
      </c>
      <c r="B15" s="112">
        <v>34613</v>
      </c>
      <c r="C15" s="113">
        <v>2</v>
      </c>
      <c r="D15" s="112">
        <v>157092</v>
      </c>
      <c r="E15" s="113">
        <v>15</v>
      </c>
      <c r="F15" s="112">
        <v>991463</v>
      </c>
      <c r="G15" s="113">
        <v>0</v>
      </c>
      <c r="H15" s="145">
        <v>0</v>
      </c>
      <c r="I15" s="147">
        <v>1148555</v>
      </c>
      <c r="J15" s="112">
        <v>1183168</v>
      </c>
    </row>
    <row r="16" spans="1:10">
      <c r="A16" s="7" t="s">
        <v>24</v>
      </c>
      <c r="B16" s="112">
        <v>16770</v>
      </c>
      <c r="C16" s="113">
        <v>0</v>
      </c>
      <c r="D16" s="112">
        <v>0</v>
      </c>
      <c r="E16" s="113">
        <v>7</v>
      </c>
      <c r="F16" s="112">
        <v>6446</v>
      </c>
      <c r="G16" s="113">
        <v>0</v>
      </c>
      <c r="H16" s="145">
        <v>0</v>
      </c>
      <c r="I16" s="147">
        <v>6446</v>
      </c>
      <c r="J16" s="112">
        <v>23216</v>
      </c>
    </row>
    <row r="17" spans="1:10">
      <c r="A17" s="7" t="s">
        <v>23</v>
      </c>
      <c r="B17" s="112">
        <v>0</v>
      </c>
      <c r="C17" s="113">
        <v>0</v>
      </c>
      <c r="D17" s="112">
        <v>0</v>
      </c>
      <c r="E17" s="113">
        <v>8</v>
      </c>
      <c r="F17" s="112">
        <v>36858</v>
      </c>
      <c r="G17" s="113">
        <v>0</v>
      </c>
      <c r="H17" s="145">
        <v>0</v>
      </c>
      <c r="I17" s="147">
        <v>36858</v>
      </c>
      <c r="J17" s="112">
        <v>36858</v>
      </c>
    </row>
    <row r="18" spans="1:10" ht="15.75" thickBot="1">
      <c r="A18" s="13" t="s">
        <v>32</v>
      </c>
      <c r="B18" s="112"/>
      <c r="C18" s="113"/>
      <c r="D18" s="112"/>
      <c r="E18" s="113"/>
      <c r="F18" s="112"/>
      <c r="G18" s="115"/>
      <c r="H18" s="148"/>
      <c r="I18" s="149"/>
      <c r="J18" s="112"/>
    </row>
    <row r="19" spans="1:10" ht="20.25" thickTop="1" thickBot="1">
      <c r="A19" s="116" t="s">
        <v>33</v>
      </c>
      <c r="B19" s="117">
        <f>SUM(B4:B18)</f>
        <v>7580973.5900000008</v>
      </c>
      <c r="C19" s="118">
        <f>SUM(C4:C18)</f>
        <v>1786</v>
      </c>
      <c r="D19" s="117">
        <f t="shared" ref="D19:J19" si="0">SUM(D4:D18)</f>
        <v>29615965</v>
      </c>
      <c r="E19" s="118">
        <f t="shared" si="0"/>
        <v>1068</v>
      </c>
      <c r="F19" s="117">
        <f t="shared" si="0"/>
        <v>11274739.699999999</v>
      </c>
      <c r="G19" s="118">
        <f t="shared" si="0"/>
        <v>64</v>
      </c>
      <c r="H19" s="117">
        <f t="shared" si="0"/>
        <v>321140.04000000004</v>
      </c>
      <c r="I19" s="117">
        <f t="shared" si="0"/>
        <v>41211844.739999995</v>
      </c>
      <c r="J19" s="117">
        <f t="shared" si="0"/>
        <v>48792818.329999998</v>
      </c>
    </row>
    <row r="20" spans="1:10" ht="15.75" thickTop="1">
      <c r="B20" s="2"/>
      <c r="C20" s="2"/>
      <c r="D20" s="2"/>
      <c r="E20" s="2"/>
      <c r="F20" s="2"/>
      <c r="G20" s="2"/>
      <c r="H20" s="2"/>
      <c r="I20" s="2"/>
    </row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11811023622047245" right="0.11811023622047245" top="0.74803149606299213" bottom="0.7480314960629921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A5" sqref="A5:IV5"/>
    </sheetView>
  </sheetViews>
  <sheetFormatPr defaultRowHeight="15"/>
  <cols>
    <col min="1" max="1" width="31.5703125" customWidth="1"/>
    <col min="2" max="2" width="21.42578125" customWidth="1"/>
    <col min="3" max="3" width="17.42578125" customWidth="1"/>
    <col min="4" max="4" width="21.85546875" bestFit="1" customWidth="1"/>
    <col min="5" max="5" width="13.7109375" customWidth="1"/>
    <col min="6" max="6" width="21.28515625" customWidth="1"/>
    <col min="7" max="7" width="16.7109375" customWidth="1"/>
    <col min="8" max="8" width="19.5703125" customWidth="1"/>
    <col min="9" max="9" width="21.5703125" customWidth="1"/>
    <col min="10" max="10" width="22" style="2" customWidth="1"/>
    <col min="11" max="11" width="12.7109375" bestFit="1" customWidth="1"/>
  </cols>
  <sheetData>
    <row r="1" spans="1:10" s="5" customFormat="1" ht="22.5" customHeight="1" thickBot="1">
      <c r="A1" s="162" t="s">
        <v>68</v>
      </c>
      <c r="B1" s="162"/>
      <c r="C1" s="162"/>
      <c r="D1" s="162"/>
      <c r="E1" s="162"/>
      <c r="F1" s="162"/>
      <c r="G1" s="162"/>
      <c r="H1" s="162"/>
      <c r="I1" s="162"/>
      <c r="J1" s="123"/>
    </row>
    <row r="2" spans="1:10" s="4" customFormat="1" ht="24.75" customHeight="1" thickTop="1" thickBot="1">
      <c r="A2" s="163" t="s">
        <v>17</v>
      </c>
      <c r="B2" s="160" t="s">
        <v>12</v>
      </c>
      <c r="C2" s="165" t="s">
        <v>54</v>
      </c>
      <c r="D2" s="166"/>
      <c r="E2" s="165" t="s">
        <v>36</v>
      </c>
      <c r="F2" s="166"/>
      <c r="G2" s="163" t="s">
        <v>37</v>
      </c>
      <c r="H2" s="166"/>
      <c r="I2" s="160" t="s">
        <v>38</v>
      </c>
      <c r="J2" s="160" t="s">
        <v>65</v>
      </c>
    </row>
    <row r="3" spans="1:10" s="1" customFormat="1" ht="34.5" thickBot="1">
      <c r="A3" s="164"/>
      <c r="B3" s="164"/>
      <c r="C3" s="142" t="s">
        <v>55</v>
      </c>
      <c r="D3" s="143" t="s">
        <v>35</v>
      </c>
      <c r="E3" s="142" t="s">
        <v>34</v>
      </c>
      <c r="F3" s="143" t="s">
        <v>35</v>
      </c>
      <c r="G3" s="142" t="s">
        <v>34</v>
      </c>
      <c r="H3" s="144" t="s">
        <v>35</v>
      </c>
      <c r="I3" s="161"/>
      <c r="J3" s="161"/>
    </row>
    <row r="4" spans="1:10" s="2" customFormat="1" ht="15.75" thickTop="1">
      <c r="A4" s="11" t="s">
        <v>27</v>
      </c>
      <c r="B4" s="112">
        <v>0</v>
      </c>
      <c r="C4" s="113">
        <v>3948</v>
      </c>
      <c r="D4" s="112">
        <v>50340966.420000002</v>
      </c>
      <c r="E4" s="113">
        <v>49</v>
      </c>
      <c r="F4" s="112">
        <v>9191414</v>
      </c>
      <c r="G4" s="113">
        <v>1</v>
      </c>
      <c r="H4" s="145">
        <v>4183154</v>
      </c>
      <c r="I4" s="146">
        <v>63715534.420000002</v>
      </c>
      <c r="J4" s="112">
        <v>63715534.420000002</v>
      </c>
    </row>
    <row r="5" spans="1:10" s="2" customFormat="1">
      <c r="A5" s="7" t="s">
        <v>31</v>
      </c>
      <c r="B5" s="112">
        <v>0</v>
      </c>
      <c r="C5" s="113">
        <v>5</v>
      </c>
      <c r="D5" s="112">
        <v>504682</v>
      </c>
      <c r="E5" s="113">
        <v>15</v>
      </c>
      <c r="F5" s="112">
        <v>68639</v>
      </c>
      <c r="G5" s="113">
        <v>0</v>
      </c>
      <c r="H5" s="145">
        <v>0</v>
      </c>
      <c r="I5" s="147">
        <v>573321</v>
      </c>
      <c r="J5" s="112">
        <v>573321</v>
      </c>
    </row>
    <row r="6" spans="1:10">
      <c r="A6" s="7" t="s">
        <v>18</v>
      </c>
      <c r="B6" s="112">
        <v>11440728</v>
      </c>
      <c r="C6" s="113">
        <v>1558</v>
      </c>
      <c r="D6" s="112">
        <v>26759711</v>
      </c>
      <c r="E6" s="113">
        <v>630</v>
      </c>
      <c r="F6" s="112">
        <v>7191160</v>
      </c>
      <c r="G6" s="113">
        <v>14</v>
      </c>
      <c r="H6" s="145">
        <v>1315000</v>
      </c>
      <c r="I6" s="147">
        <v>35265871</v>
      </c>
      <c r="J6" s="112">
        <v>46706599</v>
      </c>
    </row>
    <row r="7" spans="1:10">
      <c r="A7" s="7" t="s">
        <v>25</v>
      </c>
      <c r="B7" s="112">
        <v>0</v>
      </c>
      <c r="C7" s="113">
        <v>0</v>
      </c>
      <c r="D7" s="112">
        <v>0</v>
      </c>
      <c r="E7" s="113">
        <v>204</v>
      </c>
      <c r="F7" s="112">
        <v>70859477.409999996</v>
      </c>
      <c r="G7" s="113">
        <v>8</v>
      </c>
      <c r="H7" s="145">
        <v>8980</v>
      </c>
      <c r="I7" s="147">
        <v>70868457.409999996</v>
      </c>
      <c r="J7" s="112">
        <v>70868457.409999996</v>
      </c>
    </row>
    <row r="8" spans="1:10" ht="26.25">
      <c r="A8" s="12" t="s">
        <v>26</v>
      </c>
      <c r="B8" s="112">
        <v>0</v>
      </c>
      <c r="C8" s="113">
        <v>0</v>
      </c>
      <c r="D8" s="112">
        <v>0</v>
      </c>
      <c r="E8" s="113">
        <v>139</v>
      </c>
      <c r="F8" s="112">
        <v>332041</v>
      </c>
      <c r="G8" s="113">
        <v>1</v>
      </c>
      <c r="H8" s="145">
        <v>1500</v>
      </c>
      <c r="I8" s="147">
        <v>333541</v>
      </c>
      <c r="J8" s="112">
        <v>333541</v>
      </c>
    </row>
    <row r="9" spans="1:10">
      <c r="A9" s="7" t="s">
        <v>19</v>
      </c>
      <c r="B9" s="112">
        <v>22980.39</v>
      </c>
      <c r="C9" s="113">
        <v>1</v>
      </c>
      <c r="D9" s="112">
        <v>0</v>
      </c>
      <c r="E9" s="113">
        <v>18</v>
      </c>
      <c r="F9" s="112">
        <v>26678</v>
      </c>
      <c r="G9" s="113">
        <v>3</v>
      </c>
      <c r="H9" s="145">
        <v>10444.959999999999</v>
      </c>
      <c r="I9" s="147">
        <v>37122.959999999999</v>
      </c>
      <c r="J9" s="112">
        <v>60103.35</v>
      </c>
    </row>
    <row r="10" spans="1:10">
      <c r="A10" s="7" t="s">
        <v>28</v>
      </c>
      <c r="B10" s="112">
        <v>0</v>
      </c>
      <c r="C10" s="113">
        <v>1</v>
      </c>
      <c r="D10" s="112">
        <v>14240</v>
      </c>
      <c r="E10" s="113">
        <v>24</v>
      </c>
      <c r="F10" s="112">
        <v>35856</v>
      </c>
      <c r="G10" s="113">
        <v>4</v>
      </c>
      <c r="H10" s="145">
        <v>6000</v>
      </c>
      <c r="I10" s="147">
        <v>56096</v>
      </c>
      <c r="J10" s="112">
        <v>56096</v>
      </c>
    </row>
    <row r="11" spans="1:10">
      <c r="A11" s="7" t="s">
        <v>30</v>
      </c>
      <c r="B11" s="112">
        <v>0</v>
      </c>
      <c r="C11" s="113">
        <v>0</v>
      </c>
      <c r="D11" s="112">
        <v>0</v>
      </c>
      <c r="E11" s="113">
        <v>101</v>
      </c>
      <c r="F11" s="112">
        <v>176884</v>
      </c>
      <c r="G11" s="113">
        <v>10</v>
      </c>
      <c r="H11" s="145">
        <v>41333.74</v>
      </c>
      <c r="I11" s="147">
        <v>218217.74</v>
      </c>
      <c r="J11" s="112">
        <v>218217.74</v>
      </c>
    </row>
    <row r="12" spans="1:10">
      <c r="A12" s="7" t="s">
        <v>29</v>
      </c>
      <c r="B12" s="112">
        <v>0</v>
      </c>
      <c r="C12" s="113">
        <v>0</v>
      </c>
      <c r="D12" s="112">
        <v>0</v>
      </c>
      <c r="E12" s="113">
        <v>0</v>
      </c>
      <c r="F12" s="112">
        <v>0</v>
      </c>
      <c r="G12" s="113">
        <v>0</v>
      </c>
      <c r="H12" s="145">
        <v>0</v>
      </c>
      <c r="I12" s="147">
        <v>0</v>
      </c>
      <c r="J12" s="112">
        <v>0</v>
      </c>
    </row>
    <row r="13" spans="1:10">
      <c r="A13" s="7" t="s">
        <v>22</v>
      </c>
      <c r="B13" s="112">
        <v>73752.509999999995</v>
      </c>
      <c r="C13" s="113">
        <v>0</v>
      </c>
      <c r="D13" s="112">
        <v>0</v>
      </c>
      <c r="E13" s="113">
        <v>50</v>
      </c>
      <c r="F13" s="112">
        <v>147830</v>
      </c>
      <c r="G13" s="113">
        <v>1</v>
      </c>
      <c r="H13" s="145">
        <v>4500</v>
      </c>
      <c r="I13" s="147">
        <v>152330</v>
      </c>
      <c r="J13" s="112">
        <v>226082.51</v>
      </c>
    </row>
    <row r="14" spans="1:10">
      <c r="A14" s="7" t="s">
        <v>21</v>
      </c>
      <c r="B14" s="112">
        <v>0</v>
      </c>
      <c r="C14" s="113">
        <v>128</v>
      </c>
      <c r="D14" s="112">
        <v>840204</v>
      </c>
      <c r="E14" s="113">
        <v>54</v>
      </c>
      <c r="F14" s="112">
        <v>71788</v>
      </c>
      <c r="G14" s="113">
        <v>6</v>
      </c>
      <c r="H14" s="145">
        <v>12000</v>
      </c>
      <c r="I14" s="147">
        <v>923992</v>
      </c>
      <c r="J14" s="112">
        <v>923992</v>
      </c>
    </row>
    <row r="15" spans="1:10">
      <c r="A15" s="7" t="s">
        <v>20</v>
      </c>
      <c r="B15" s="112">
        <v>6461</v>
      </c>
      <c r="C15" s="113">
        <v>4</v>
      </c>
      <c r="D15" s="112">
        <v>530788</v>
      </c>
      <c r="E15" s="113">
        <v>99</v>
      </c>
      <c r="F15" s="112">
        <v>459363</v>
      </c>
      <c r="G15" s="113">
        <v>0</v>
      </c>
      <c r="H15" s="145">
        <v>0</v>
      </c>
      <c r="I15" s="147">
        <v>990151</v>
      </c>
      <c r="J15" s="112">
        <v>996612</v>
      </c>
    </row>
    <row r="16" spans="1:10">
      <c r="A16" s="7" t="s">
        <v>24</v>
      </c>
      <c r="B16" s="112">
        <v>29397</v>
      </c>
      <c r="C16" s="113">
        <v>0</v>
      </c>
      <c r="D16" s="112">
        <v>0</v>
      </c>
      <c r="E16" s="113">
        <v>15</v>
      </c>
      <c r="F16" s="112">
        <v>48052</v>
      </c>
      <c r="G16" s="113">
        <v>0</v>
      </c>
      <c r="H16" s="145">
        <v>0</v>
      </c>
      <c r="I16" s="147">
        <v>48052</v>
      </c>
      <c r="J16" s="112">
        <v>77449</v>
      </c>
    </row>
    <row r="17" spans="1:10">
      <c r="A17" s="7" t="s">
        <v>23</v>
      </c>
      <c r="B17" s="112">
        <v>1615</v>
      </c>
      <c r="C17" s="113">
        <v>0</v>
      </c>
      <c r="D17" s="112">
        <v>0</v>
      </c>
      <c r="E17" s="113">
        <v>58</v>
      </c>
      <c r="F17" s="112">
        <v>486785</v>
      </c>
      <c r="G17" s="113">
        <v>0</v>
      </c>
      <c r="H17" s="145">
        <v>0</v>
      </c>
      <c r="I17" s="147">
        <v>486785</v>
      </c>
      <c r="J17" s="112">
        <v>488400</v>
      </c>
    </row>
    <row r="18" spans="1:10" ht="15.75" thickBot="1">
      <c r="A18" s="13" t="s">
        <v>32</v>
      </c>
      <c r="B18" s="112"/>
      <c r="C18" s="113"/>
      <c r="D18" s="112"/>
      <c r="E18" s="113"/>
      <c r="F18" s="112"/>
      <c r="G18" s="115"/>
      <c r="H18" s="148"/>
      <c r="I18" s="149">
        <v>0</v>
      </c>
      <c r="J18" s="112">
        <v>0</v>
      </c>
    </row>
    <row r="19" spans="1:10" ht="20.25" thickTop="1" thickBot="1">
      <c r="A19" s="116" t="s">
        <v>33</v>
      </c>
      <c r="B19" s="117">
        <f>SUM(B4:B18)</f>
        <v>11574933.9</v>
      </c>
      <c r="C19" s="118">
        <v>5645</v>
      </c>
      <c r="D19" s="117">
        <f t="shared" ref="D19:J19" si="0">SUM(D4:D18)</f>
        <v>78990591.420000002</v>
      </c>
      <c r="E19" s="118">
        <f t="shared" si="0"/>
        <v>1456</v>
      </c>
      <c r="F19" s="117">
        <f t="shared" si="0"/>
        <v>89095967.409999996</v>
      </c>
      <c r="G19" s="118">
        <f t="shared" si="0"/>
        <v>48</v>
      </c>
      <c r="H19" s="117">
        <f t="shared" si="0"/>
        <v>5582912.7000000002</v>
      </c>
      <c r="I19" s="117">
        <f t="shared" si="0"/>
        <v>173669471.53</v>
      </c>
      <c r="J19" s="117">
        <f t="shared" si="0"/>
        <v>185244405.42999998</v>
      </c>
    </row>
    <row r="20" spans="1:10" ht="15.75" thickTop="1">
      <c r="B20" s="2"/>
      <c r="C20" s="2"/>
      <c r="D20" s="2"/>
      <c r="E20" s="2"/>
      <c r="F20" s="2"/>
      <c r="G20" s="2"/>
      <c r="H20" s="2"/>
      <c r="I20" s="2"/>
    </row>
  </sheetData>
  <mergeCells count="8">
    <mergeCell ref="J2:J3"/>
    <mergeCell ref="A1:I1"/>
    <mergeCell ref="A2:A3"/>
    <mergeCell ref="B2:B3"/>
    <mergeCell ref="C2:D2"/>
    <mergeCell ref="E2:F2"/>
    <mergeCell ref="G2:H2"/>
    <mergeCell ref="I2:I3"/>
  </mergeCells>
  <pageMargins left="0.11811023622047245" right="0.11811023622047245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3" sqref="C13"/>
    </sheetView>
  </sheetViews>
  <sheetFormatPr defaultRowHeight="15"/>
  <cols>
    <col min="1" max="1" width="26.140625" customWidth="1"/>
    <col min="2" max="2" width="18.85546875" customWidth="1"/>
    <col min="3" max="3" width="13.28515625" customWidth="1"/>
    <col min="4" max="4" width="19.7109375" customWidth="1"/>
    <col min="6" max="6" width="18" customWidth="1"/>
    <col min="7" max="7" width="11.7109375" customWidth="1"/>
    <col min="8" max="8" width="14.85546875" customWidth="1"/>
    <col min="9" max="9" width="33.7109375" customWidth="1"/>
    <col min="10" max="10" width="22" customWidth="1"/>
  </cols>
  <sheetData>
    <row r="1" spans="1:10" s="141" customFormat="1" ht="16.5" customHeight="1" thickTop="1">
      <c r="A1" s="160" t="s">
        <v>17</v>
      </c>
      <c r="B1" s="160" t="s">
        <v>12</v>
      </c>
      <c r="C1" s="160" t="s">
        <v>14</v>
      </c>
      <c r="D1" s="160" t="s">
        <v>11</v>
      </c>
      <c r="E1" s="160" t="s">
        <v>13</v>
      </c>
      <c r="F1" s="160" t="s">
        <v>1</v>
      </c>
      <c r="G1" s="160" t="s">
        <v>15</v>
      </c>
      <c r="H1" s="160" t="s">
        <v>1</v>
      </c>
      <c r="I1" s="160" t="s">
        <v>2</v>
      </c>
      <c r="J1" s="160" t="s">
        <v>16</v>
      </c>
    </row>
    <row r="2" spans="1:10" s="141" customFormat="1" ht="24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</row>
    <row r="3" spans="1:10" s="141" customFormat="1" ht="34.5" customHeight="1" thickBot="1">
      <c r="A3" s="168"/>
      <c r="B3" s="168"/>
      <c r="C3" s="169"/>
      <c r="D3" s="169"/>
      <c r="E3" s="168"/>
      <c r="F3" s="168"/>
      <c r="G3" s="170"/>
      <c r="H3" s="168"/>
      <c r="I3" s="168"/>
      <c r="J3" s="168"/>
    </row>
    <row r="4" spans="1:10" ht="15.75" thickTop="1">
      <c r="A4" s="11" t="s">
        <v>18</v>
      </c>
      <c r="B4" s="114">
        <v>5638856</v>
      </c>
      <c r="C4" s="130">
        <v>2349</v>
      </c>
      <c r="D4" s="114">
        <v>31707841</v>
      </c>
      <c r="E4" s="131">
        <v>520</v>
      </c>
      <c r="F4" s="114">
        <v>2750340</v>
      </c>
      <c r="G4" s="131">
        <v>14</v>
      </c>
      <c r="H4" s="114">
        <v>219873</v>
      </c>
      <c r="I4" s="114">
        <v>34678054</v>
      </c>
      <c r="J4" s="114">
        <v>40316910</v>
      </c>
    </row>
    <row r="5" spans="1:10">
      <c r="A5" s="7" t="s">
        <v>19</v>
      </c>
      <c r="B5" s="112">
        <v>66967.81</v>
      </c>
      <c r="C5" s="132">
        <v>0</v>
      </c>
      <c r="D5" s="112">
        <v>0</v>
      </c>
      <c r="E5" s="133">
        <v>43</v>
      </c>
      <c r="F5" s="112">
        <v>362787.49</v>
      </c>
      <c r="G5" s="133">
        <v>11</v>
      </c>
      <c r="H5" s="112">
        <v>40505</v>
      </c>
      <c r="I5" s="112">
        <v>403292.49</v>
      </c>
      <c r="J5" s="112">
        <v>470260.3</v>
      </c>
    </row>
    <row r="6" spans="1:10">
      <c r="A6" s="7" t="s">
        <v>20</v>
      </c>
      <c r="B6" s="112">
        <v>8360</v>
      </c>
      <c r="C6" s="132">
        <v>0</v>
      </c>
      <c r="D6" s="112">
        <v>0</v>
      </c>
      <c r="E6" s="133">
        <v>0</v>
      </c>
      <c r="F6" s="112">
        <v>0</v>
      </c>
      <c r="G6" s="133">
        <v>0</v>
      </c>
      <c r="H6" s="112">
        <v>0</v>
      </c>
      <c r="I6" s="112">
        <v>0</v>
      </c>
      <c r="J6" s="112">
        <v>8360</v>
      </c>
    </row>
    <row r="7" spans="1:10">
      <c r="A7" s="7" t="s">
        <v>21</v>
      </c>
      <c r="B7" s="112">
        <v>0</v>
      </c>
      <c r="C7" s="132">
        <v>78</v>
      </c>
      <c r="D7" s="112">
        <v>650286</v>
      </c>
      <c r="E7" s="133">
        <v>23</v>
      </c>
      <c r="F7" s="112">
        <v>29802</v>
      </c>
      <c r="G7" s="133">
        <v>2</v>
      </c>
      <c r="H7" s="112">
        <v>4500</v>
      </c>
      <c r="I7" s="112">
        <v>684588</v>
      </c>
      <c r="J7" s="112">
        <v>684588</v>
      </c>
    </row>
    <row r="8" spans="1:10" ht="39" customHeight="1">
      <c r="A8" s="7" t="s">
        <v>22</v>
      </c>
      <c r="B8" s="112">
        <v>182947.14</v>
      </c>
      <c r="C8" s="132"/>
      <c r="D8" s="112"/>
      <c r="E8" s="133"/>
      <c r="F8" s="112"/>
      <c r="G8" s="133"/>
      <c r="H8" s="112"/>
      <c r="I8" s="112">
        <v>0</v>
      </c>
      <c r="J8" s="112">
        <v>182947.14</v>
      </c>
    </row>
    <row r="9" spans="1:10">
      <c r="A9" s="7" t="s">
        <v>23</v>
      </c>
      <c r="B9" s="112"/>
      <c r="C9" s="132"/>
      <c r="D9" s="112"/>
      <c r="E9" s="133"/>
      <c r="F9" s="112"/>
      <c r="G9" s="133"/>
      <c r="H9" s="112"/>
      <c r="I9" s="112">
        <v>0</v>
      </c>
      <c r="J9" s="112">
        <v>0</v>
      </c>
    </row>
    <row r="10" spans="1:10">
      <c r="A10" s="7" t="s">
        <v>24</v>
      </c>
      <c r="B10" s="112">
        <v>28312</v>
      </c>
      <c r="C10" s="132">
        <v>0</v>
      </c>
      <c r="D10" s="112">
        <v>0</v>
      </c>
      <c r="E10" s="133">
        <v>46</v>
      </c>
      <c r="F10" s="112">
        <v>27000</v>
      </c>
      <c r="G10" s="133">
        <v>0</v>
      </c>
      <c r="H10" s="112"/>
      <c r="I10" s="112">
        <v>27000</v>
      </c>
      <c r="J10" s="112">
        <v>55312</v>
      </c>
    </row>
    <row r="11" spans="1:10">
      <c r="A11" s="7" t="s">
        <v>25</v>
      </c>
      <c r="B11" s="112">
        <v>22157362.68</v>
      </c>
      <c r="C11" s="132">
        <v>3502</v>
      </c>
      <c r="D11" s="112">
        <v>228724381.69999999</v>
      </c>
      <c r="E11" s="133">
        <v>224</v>
      </c>
      <c r="F11" s="112">
        <v>165844</v>
      </c>
      <c r="G11" s="133">
        <v>13</v>
      </c>
      <c r="H11" s="112">
        <v>134382.24</v>
      </c>
      <c r="I11" s="112">
        <v>229024607.94</v>
      </c>
      <c r="J11" s="112">
        <v>251181970.62</v>
      </c>
    </row>
    <row r="12" spans="1:10" ht="26.25">
      <c r="A12" s="12" t="s">
        <v>26</v>
      </c>
      <c r="B12" s="112">
        <v>0</v>
      </c>
      <c r="C12" s="132">
        <v>6</v>
      </c>
      <c r="D12" s="112">
        <v>248380</v>
      </c>
      <c r="E12" s="133">
        <v>174</v>
      </c>
      <c r="F12" s="112">
        <v>625624</v>
      </c>
      <c r="G12" s="132">
        <v>2</v>
      </c>
      <c r="H12" s="112">
        <v>4860</v>
      </c>
      <c r="I12" s="112">
        <v>878864</v>
      </c>
      <c r="J12" s="112">
        <v>878864</v>
      </c>
    </row>
    <row r="13" spans="1:10">
      <c r="A13" s="7" t="s">
        <v>27</v>
      </c>
      <c r="B13" s="112">
        <v>0</v>
      </c>
      <c r="C13" s="132">
        <v>38</v>
      </c>
      <c r="D13" s="112">
        <v>317045</v>
      </c>
      <c r="E13" s="133">
        <v>165</v>
      </c>
      <c r="F13" s="112">
        <v>353522</v>
      </c>
      <c r="G13" s="113"/>
      <c r="H13" s="112"/>
      <c r="I13" s="112">
        <v>670567</v>
      </c>
      <c r="J13" s="112">
        <v>670567</v>
      </c>
    </row>
    <row r="14" spans="1:10">
      <c r="A14" s="7" t="s">
        <v>28</v>
      </c>
      <c r="B14" s="112">
        <v>0</v>
      </c>
      <c r="C14" s="132">
        <v>9</v>
      </c>
      <c r="D14" s="112">
        <v>2142295</v>
      </c>
      <c r="E14" s="113">
        <v>41</v>
      </c>
      <c r="F14" s="112">
        <v>143923</v>
      </c>
      <c r="G14" s="113">
        <v>1</v>
      </c>
      <c r="H14" s="112">
        <v>1500</v>
      </c>
      <c r="I14" s="112">
        <v>2287718</v>
      </c>
      <c r="J14" s="112">
        <v>2287718</v>
      </c>
    </row>
    <row r="15" spans="1:10">
      <c r="A15" s="7" t="s">
        <v>29</v>
      </c>
      <c r="B15" s="112">
        <v>0</v>
      </c>
      <c r="C15" s="132">
        <v>11</v>
      </c>
      <c r="D15" s="112">
        <v>162484</v>
      </c>
      <c r="E15" s="113">
        <v>123</v>
      </c>
      <c r="F15" s="112">
        <v>103722</v>
      </c>
      <c r="G15" s="113">
        <v>4</v>
      </c>
      <c r="H15" s="112">
        <v>14721</v>
      </c>
      <c r="I15" s="112">
        <v>280927</v>
      </c>
      <c r="J15" s="112">
        <v>280927</v>
      </c>
    </row>
    <row r="16" spans="1:10">
      <c r="A16" s="7" t="s">
        <v>30</v>
      </c>
      <c r="B16" s="112">
        <v>0</v>
      </c>
      <c r="C16" s="132">
        <v>4</v>
      </c>
      <c r="D16" s="112">
        <v>29640</v>
      </c>
      <c r="E16" s="113">
        <v>33</v>
      </c>
      <c r="F16" s="112">
        <v>100029.55</v>
      </c>
      <c r="G16" s="113">
        <v>1</v>
      </c>
      <c r="H16" s="112">
        <v>4500</v>
      </c>
      <c r="I16" s="112">
        <v>134169.54999999999</v>
      </c>
      <c r="J16" s="112">
        <v>134169.54999999999</v>
      </c>
    </row>
    <row r="17" spans="1:10">
      <c r="A17" s="7" t="s">
        <v>31</v>
      </c>
      <c r="B17" s="112">
        <v>0</v>
      </c>
      <c r="C17" s="132">
        <v>6</v>
      </c>
      <c r="D17" s="112">
        <v>9678234</v>
      </c>
      <c r="E17" s="113">
        <v>14</v>
      </c>
      <c r="F17" s="112">
        <v>219869</v>
      </c>
      <c r="G17" s="113">
        <v>0</v>
      </c>
      <c r="H17" s="112">
        <v>0</v>
      </c>
      <c r="I17" s="112">
        <v>9898103</v>
      </c>
      <c r="J17" s="112">
        <v>9898103</v>
      </c>
    </row>
    <row r="18" spans="1:10" ht="15.75" thickBot="1">
      <c r="A18" s="8" t="s">
        <v>56</v>
      </c>
      <c r="B18" s="134">
        <v>0</v>
      </c>
      <c r="C18" s="135">
        <v>0</v>
      </c>
      <c r="D18" s="134">
        <v>0</v>
      </c>
      <c r="E18" s="136">
        <v>193</v>
      </c>
      <c r="F18" s="134">
        <v>482299.27</v>
      </c>
      <c r="G18" s="136">
        <v>5</v>
      </c>
      <c r="H18" s="134">
        <v>7500</v>
      </c>
      <c r="I18" s="134">
        <v>489799.27</v>
      </c>
      <c r="J18" s="134">
        <v>489799.27</v>
      </c>
    </row>
    <row r="19" spans="1:10" ht="16.5" thickTop="1" thickBot="1">
      <c r="A19" s="137" t="s">
        <v>33</v>
      </c>
      <c r="B19" s="138">
        <f t="shared" ref="B19:J19" si="0">SUM(B4:B18)</f>
        <v>28082805.629999999</v>
      </c>
      <c r="C19" s="139">
        <f t="shared" si="0"/>
        <v>6003</v>
      </c>
      <c r="D19" s="138">
        <f t="shared" si="0"/>
        <v>273660586.69999999</v>
      </c>
      <c r="E19" s="139">
        <f t="shared" si="0"/>
        <v>1599</v>
      </c>
      <c r="F19" s="138">
        <f t="shared" si="0"/>
        <v>5364762.3100000005</v>
      </c>
      <c r="G19" s="139">
        <f t="shared" si="0"/>
        <v>53</v>
      </c>
      <c r="H19" s="138">
        <f t="shared" si="0"/>
        <v>432341.24</v>
      </c>
      <c r="I19" s="138">
        <f t="shared" si="0"/>
        <v>279457690.25</v>
      </c>
      <c r="J19" s="138">
        <f t="shared" si="0"/>
        <v>307540495.88</v>
      </c>
    </row>
    <row r="20" spans="1:10" ht="15.75" thickTop="1"/>
    <row r="21" spans="1:10" ht="16.5" customHeight="1">
      <c r="J21" s="140"/>
    </row>
    <row r="23" spans="1:10" ht="28.5" customHeight="1"/>
  </sheetData>
  <mergeCells count="10">
    <mergeCell ref="J1:J3"/>
    <mergeCell ref="A1:A3"/>
    <mergeCell ref="B1:B3"/>
    <mergeCell ref="C1:C3"/>
    <mergeCell ref="D1:D3"/>
    <mergeCell ref="E1:E3"/>
    <mergeCell ref="F1:F3"/>
    <mergeCell ref="G1:G3"/>
    <mergeCell ref="H1:H3"/>
    <mergeCell ref="I1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27" sqref="G27"/>
    </sheetView>
  </sheetViews>
  <sheetFormatPr defaultRowHeight="15"/>
  <cols>
    <col min="1" max="1" width="31.5703125" style="20" customWidth="1"/>
    <col min="2" max="2" width="21.42578125" style="20" customWidth="1"/>
    <col min="3" max="3" width="17.42578125" style="20" customWidth="1"/>
    <col min="4" max="4" width="21.85546875" style="20" bestFit="1" customWidth="1"/>
    <col min="5" max="5" width="13.7109375" style="20" customWidth="1"/>
    <col min="6" max="6" width="21.28515625" style="20" customWidth="1"/>
    <col min="7" max="7" width="16.7109375" style="20" customWidth="1"/>
    <col min="8" max="8" width="19.5703125" style="20" customWidth="1"/>
    <col min="9" max="9" width="21.5703125" style="20" customWidth="1"/>
    <col min="10" max="10" width="22" style="30" customWidth="1"/>
    <col min="11" max="11" width="12.7109375" style="20" bestFit="1" customWidth="1"/>
    <col min="12" max="16384" width="9.140625" style="20"/>
  </cols>
  <sheetData>
    <row r="1" spans="1:10" ht="33" customHeight="1" thickBot="1">
      <c r="A1" s="176" t="s">
        <v>39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 ht="50.25" customHeight="1">
      <c r="A2" s="177" t="s">
        <v>17</v>
      </c>
      <c r="B2" s="171" t="s">
        <v>12</v>
      </c>
      <c r="C2" s="171" t="s">
        <v>40</v>
      </c>
      <c r="D2" s="171" t="s">
        <v>11</v>
      </c>
      <c r="E2" s="171" t="s">
        <v>13</v>
      </c>
      <c r="F2" s="171" t="s">
        <v>1</v>
      </c>
      <c r="G2" s="171" t="s">
        <v>15</v>
      </c>
      <c r="H2" s="171" t="s">
        <v>1</v>
      </c>
      <c r="I2" s="171" t="s">
        <v>2</v>
      </c>
      <c r="J2" s="174" t="s">
        <v>16</v>
      </c>
    </row>
    <row r="3" spans="1:10" ht="49.5" customHeight="1">
      <c r="A3" s="178"/>
      <c r="B3" s="173"/>
      <c r="C3" s="179"/>
      <c r="D3" s="179"/>
      <c r="E3" s="173"/>
      <c r="F3" s="173"/>
      <c r="G3" s="172"/>
      <c r="H3" s="173"/>
      <c r="I3" s="173"/>
      <c r="J3" s="175"/>
    </row>
    <row r="4" spans="1:10" s="21" customFormat="1" ht="14.25">
      <c r="A4" s="31" t="s">
        <v>18</v>
      </c>
      <c r="B4" s="16">
        <v>2564987</v>
      </c>
      <c r="C4" s="17">
        <v>1240</v>
      </c>
      <c r="D4" s="16">
        <v>13645657</v>
      </c>
      <c r="E4" s="18">
        <v>430</v>
      </c>
      <c r="F4" s="16">
        <v>4530670</v>
      </c>
      <c r="G4" s="18">
        <v>8</v>
      </c>
      <c r="H4" s="16">
        <v>570000</v>
      </c>
      <c r="I4" s="16">
        <f t="shared" ref="I4:I10" si="0">H4+F4+D4</f>
        <v>18746327</v>
      </c>
      <c r="J4" s="32">
        <f t="shared" ref="J4:J10" si="1">I4+B4</f>
        <v>21311314</v>
      </c>
    </row>
    <row r="5" spans="1:10" s="21" customFormat="1" ht="14.25">
      <c r="A5" s="31" t="s">
        <v>19</v>
      </c>
      <c r="B5" s="16">
        <v>1963</v>
      </c>
      <c r="C5" s="17">
        <v>154</v>
      </c>
      <c r="D5" s="16"/>
      <c r="E5" s="18">
        <v>8</v>
      </c>
      <c r="F5" s="16">
        <v>5740</v>
      </c>
      <c r="G5" s="18">
        <v>4</v>
      </c>
      <c r="H5" s="16">
        <v>18000</v>
      </c>
      <c r="I5" s="16">
        <f t="shared" si="0"/>
        <v>23740</v>
      </c>
      <c r="J5" s="32">
        <f t="shared" si="1"/>
        <v>25703</v>
      </c>
    </row>
    <row r="6" spans="1:10" s="21" customFormat="1" ht="14.25">
      <c r="A6" s="31" t="s">
        <v>20</v>
      </c>
      <c r="B6" s="16">
        <v>0</v>
      </c>
      <c r="C6" s="17">
        <v>0</v>
      </c>
      <c r="D6" s="16">
        <v>0</v>
      </c>
      <c r="E6" s="18">
        <v>0</v>
      </c>
      <c r="F6" s="16">
        <v>0</v>
      </c>
      <c r="G6" s="18">
        <v>0</v>
      </c>
      <c r="H6" s="16">
        <v>0</v>
      </c>
      <c r="I6" s="16">
        <f t="shared" si="0"/>
        <v>0</v>
      </c>
      <c r="J6" s="32">
        <f t="shared" si="1"/>
        <v>0</v>
      </c>
    </row>
    <row r="7" spans="1:10" s="21" customFormat="1" ht="14.25">
      <c r="A7" s="31" t="s">
        <v>21</v>
      </c>
      <c r="B7" s="16">
        <v>0</v>
      </c>
      <c r="C7" s="17">
        <v>59</v>
      </c>
      <c r="D7" s="16">
        <v>428813.6</v>
      </c>
      <c r="E7" s="18">
        <v>45</v>
      </c>
      <c r="F7" s="16">
        <v>50948</v>
      </c>
      <c r="G7" s="18">
        <v>2</v>
      </c>
      <c r="H7" s="16">
        <v>3000</v>
      </c>
      <c r="I7" s="16">
        <f t="shared" si="0"/>
        <v>482761.6</v>
      </c>
      <c r="J7" s="32">
        <f t="shared" si="1"/>
        <v>482761.6</v>
      </c>
    </row>
    <row r="8" spans="1:10" s="21" customFormat="1" ht="14.25">
      <c r="A8" s="31" t="s">
        <v>22</v>
      </c>
      <c r="B8" s="16">
        <v>479847.17</v>
      </c>
      <c r="C8" s="17">
        <v>0</v>
      </c>
      <c r="D8" s="16">
        <v>0</v>
      </c>
      <c r="E8" s="18">
        <v>18</v>
      </c>
      <c r="F8" s="16">
        <v>482479.04</v>
      </c>
      <c r="G8" s="18">
        <v>0</v>
      </c>
      <c r="H8" s="16">
        <v>0</v>
      </c>
      <c r="I8" s="16">
        <f t="shared" si="0"/>
        <v>482479.04</v>
      </c>
      <c r="J8" s="32">
        <f t="shared" si="1"/>
        <v>962326.21</v>
      </c>
    </row>
    <row r="9" spans="1:10" s="21" customFormat="1" ht="14.25">
      <c r="A9" s="31" t="s">
        <v>23</v>
      </c>
      <c r="B9" s="16">
        <v>127012</v>
      </c>
      <c r="C9" s="17">
        <v>1</v>
      </c>
      <c r="D9" s="16">
        <v>90000</v>
      </c>
      <c r="E9" s="18">
        <v>51</v>
      </c>
      <c r="F9" s="16">
        <v>267321</v>
      </c>
      <c r="G9" s="18">
        <v>2</v>
      </c>
      <c r="H9" s="16">
        <v>25216</v>
      </c>
      <c r="I9" s="16">
        <f t="shared" si="0"/>
        <v>382537</v>
      </c>
      <c r="J9" s="32">
        <f t="shared" si="1"/>
        <v>509549</v>
      </c>
    </row>
    <row r="10" spans="1:10" s="21" customFormat="1" ht="14.25">
      <c r="A10" s="31" t="s">
        <v>24</v>
      </c>
      <c r="B10" s="16">
        <v>4028</v>
      </c>
      <c r="C10" s="17">
        <v>0</v>
      </c>
      <c r="D10" s="16">
        <v>0</v>
      </c>
      <c r="E10" s="18">
        <v>35</v>
      </c>
      <c r="F10" s="16">
        <v>36920</v>
      </c>
      <c r="G10" s="18">
        <v>1</v>
      </c>
      <c r="H10" s="16">
        <v>8000</v>
      </c>
      <c r="I10" s="16">
        <f t="shared" si="0"/>
        <v>44920</v>
      </c>
      <c r="J10" s="32">
        <f t="shared" si="1"/>
        <v>48948</v>
      </c>
    </row>
    <row r="11" spans="1:10" s="21" customFormat="1" ht="14.25">
      <c r="A11" s="31" t="s">
        <v>25</v>
      </c>
      <c r="B11" s="16">
        <v>2343944.19</v>
      </c>
      <c r="C11" s="17">
        <v>1111</v>
      </c>
      <c r="D11" s="16">
        <v>27000923</v>
      </c>
      <c r="E11" s="18">
        <v>146</v>
      </c>
      <c r="F11" s="16">
        <v>302933</v>
      </c>
      <c r="G11" s="18">
        <v>3</v>
      </c>
      <c r="H11" s="16">
        <v>10970</v>
      </c>
      <c r="I11" s="16">
        <f>H11+F11+D11</f>
        <v>27314826</v>
      </c>
      <c r="J11" s="32">
        <f>I11+B11</f>
        <v>29658770.190000001</v>
      </c>
    </row>
    <row r="12" spans="1:10" s="21" customFormat="1" ht="28.5">
      <c r="A12" s="33" t="s">
        <v>26</v>
      </c>
      <c r="B12" s="16">
        <v>0</v>
      </c>
      <c r="C12" s="17">
        <v>0</v>
      </c>
      <c r="D12" s="16">
        <v>0</v>
      </c>
      <c r="E12" s="18">
        <v>32</v>
      </c>
      <c r="F12" s="16">
        <v>38705</v>
      </c>
      <c r="G12" s="17">
        <v>0</v>
      </c>
      <c r="H12" s="16">
        <v>0</v>
      </c>
      <c r="I12" s="16">
        <f t="shared" ref="I12:I17" si="2">H12+F12+D12</f>
        <v>38705</v>
      </c>
      <c r="J12" s="32">
        <f t="shared" ref="J12:J17" si="3">I12+B12</f>
        <v>38705</v>
      </c>
    </row>
    <row r="13" spans="1:10" s="21" customFormat="1" ht="14.25">
      <c r="A13" s="31" t="s">
        <v>27</v>
      </c>
      <c r="B13" s="16"/>
      <c r="C13" s="17"/>
      <c r="D13" s="16"/>
      <c r="E13" s="18"/>
      <c r="F13" s="16"/>
      <c r="G13" s="19"/>
      <c r="H13" s="16"/>
      <c r="I13" s="16"/>
      <c r="J13" s="32"/>
    </row>
    <row r="14" spans="1:10" s="21" customFormat="1" ht="14.25">
      <c r="A14" s="31" t="s">
        <v>28</v>
      </c>
      <c r="B14" s="16"/>
      <c r="C14" s="17"/>
      <c r="D14" s="16"/>
      <c r="E14" s="19"/>
      <c r="F14" s="16"/>
      <c r="G14" s="19"/>
      <c r="H14" s="16"/>
      <c r="I14" s="16"/>
      <c r="J14" s="32"/>
    </row>
    <row r="15" spans="1:10" s="21" customFormat="1" ht="14.25">
      <c r="A15" s="31" t="s">
        <v>29</v>
      </c>
      <c r="B15" s="16">
        <v>0</v>
      </c>
      <c r="C15" s="17">
        <v>12</v>
      </c>
      <c r="D15" s="16">
        <v>152590</v>
      </c>
      <c r="E15" s="19">
        <v>220</v>
      </c>
      <c r="F15" s="16">
        <v>244948</v>
      </c>
      <c r="G15" s="19">
        <v>1</v>
      </c>
      <c r="H15" s="16">
        <v>31331</v>
      </c>
      <c r="I15" s="16">
        <f t="shared" si="2"/>
        <v>428869</v>
      </c>
      <c r="J15" s="32">
        <f t="shared" si="3"/>
        <v>428869</v>
      </c>
    </row>
    <row r="16" spans="1:10" s="21" customFormat="1" ht="14.25">
      <c r="A16" s="31" t="s">
        <v>30</v>
      </c>
      <c r="B16" s="16">
        <v>5249.56</v>
      </c>
      <c r="C16" s="17">
        <v>2</v>
      </c>
      <c r="D16" s="16">
        <v>154000</v>
      </c>
      <c r="E16" s="19">
        <v>59</v>
      </c>
      <c r="F16" s="16">
        <v>127510.9</v>
      </c>
      <c r="G16" s="19">
        <v>3</v>
      </c>
      <c r="H16" s="16">
        <v>17343.36</v>
      </c>
      <c r="I16" s="16">
        <f t="shared" si="2"/>
        <v>298854.26</v>
      </c>
      <c r="J16" s="32">
        <f t="shared" si="3"/>
        <v>304103.82</v>
      </c>
    </row>
    <row r="17" spans="1:10" s="21" customFormat="1" ht="14.25">
      <c r="A17" s="31" t="s">
        <v>31</v>
      </c>
      <c r="B17" s="16">
        <v>0</v>
      </c>
      <c r="C17" s="17">
        <v>3</v>
      </c>
      <c r="D17" s="16">
        <v>57000</v>
      </c>
      <c r="E17" s="19">
        <v>2</v>
      </c>
      <c r="F17" s="16">
        <v>9052</v>
      </c>
      <c r="G17" s="19">
        <v>0</v>
      </c>
      <c r="H17" s="16">
        <v>0</v>
      </c>
      <c r="I17" s="16">
        <f t="shared" si="2"/>
        <v>66052</v>
      </c>
      <c r="J17" s="32">
        <f t="shared" si="3"/>
        <v>66052</v>
      </c>
    </row>
    <row r="18" spans="1:10" s="21" customFormat="1" ht="14.25">
      <c r="A18" s="31" t="s">
        <v>32</v>
      </c>
      <c r="B18" s="16"/>
      <c r="C18" s="17"/>
      <c r="D18" s="16"/>
      <c r="E18" s="19"/>
      <c r="F18" s="16"/>
      <c r="G18" s="19"/>
      <c r="H18" s="16"/>
      <c r="I18" s="16"/>
      <c r="J18" s="32"/>
    </row>
    <row r="19" spans="1:10" s="22" customFormat="1" thickBot="1">
      <c r="A19" s="34"/>
      <c r="B19" s="35">
        <f>SUM(B4:B18)</f>
        <v>5527030.919999999</v>
      </c>
      <c r="C19" s="36">
        <f>SUM(C4:C18)</f>
        <v>2582</v>
      </c>
      <c r="D19" s="35">
        <f>SUM(D4:D18)</f>
        <v>41528983.600000001</v>
      </c>
      <c r="E19" s="36">
        <f t="shared" ref="E19:J19" si="4">SUM(E4:E18)</f>
        <v>1046</v>
      </c>
      <c r="F19" s="35">
        <f t="shared" si="4"/>
        <v>6097226.9400000004</v>
      </c>
      <c r="G19" s="36">
        <f t="shared" si="4"/>
        <v>24</v>
      </c>
      <c r="H19" s="35">
        <f t="shared" si="4"/>
        <v>683860.36</v>
      </c>
      <c r="I19" s="35">
        <f t="shared" si="4"/>
        <v>48310070.899999999</v>
      </c>
      <c r="J19" s="37">
        <f t="shared" si="4"/>
        <v>53837101.82</v>
      </c>
    </row>
    <row r="20" spans="1:10" s="23" customFormat="1" ht="25.5" customHeight="1">
      <c r="B20" s="24"/>
      <c r="C20" s="24"/>
      <c r="D20" s="24"/>
      <c r="E20" s="25"/>
      <c r="F20" s="24"/>
      <c r="G20" s="25"/>
      <c r="H20" s="24"/>
      <c r="I20" s="24"/>
      <c r="J20" s="24"/>
    </row>
    <row r="21" spans="1:10" s="26" customFormat="1" ht="22.5" customHeight="1">
      <c r="B21" s="27"/>
      <c r="C21" s="27"/>
      <c r="D21" s="27"/>
      <c r="E21" s="28"/>
      <c r="F21" s="27"/>
      <c r="G21" s="28"/>
      <c r="H21" s="27"/>
      <c r="I21" s="29"/>
    </row>
    <row r="22" spans="1:10" s="30" customFormat="1" ht="24.75" customHeight="1">
      <c r="B22" s="29"/>
      <c r="C22" s="29"/>
      <c r="D22" s="29"/>
      <c r="F22" s="29"/>
      <c r="H22" s="29"/>
      <c r="I22" s="29"/>
    </row>
    <row r="23" spans="1:10" s="30" customFormat="1">
      <c r="H23" s="29"/>
      <c r="I23" s="29"/>
    </row>
    <row r="24" spans="1:10" s="30" customFormat="1">
      <c r="H24" s="29"/>
      <c r="I24" s="29"/>
    </row>
    <row r="25" spans="1:10" s="30" customFormat="1"/>
  </sheetData>
  <mergeCells count="11">
    <mergeCell ref="F2:F3"/>
    <mergeCell ref="G2:G3"/>
    <mergeCell ref="H2:H3"/>
    <mergeCell ref="I2:I3"/>
    <mergeCell ref="J2:J3"/>
    <mergeCell ref="A1:J1"/>
    <mergeCell ref="A2:A3"/>
    <mergeCell ref="B2:B3"/>
    <mergeCell ref="C2:C3"/>
    <mergeCell ref="D2:D3"/>
    <mergeCell ref="E2:E3"/>
  </mergeCells>
  <pageMargins left="0.11811023622047245" right="0.11811023622047245" top="0.74803149606299213" bottom="0.7480314960629921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11" sqref="A11"/>
    </sheetView>
  </sheetViews>
  <sheetFormatPr defaultRowHeight="15"/>
  <cols>
    <col min="1" max="1" width="28.28515625" style="38" customWidth="1"/>
    <col min="2" max="2" width="22" style="38" customWidth="1"/>
    <col min="3" max="3" width="17.42578125" style="38" customWidth="1"/>
    <col min="4" max="4" width="21.85546875" style="38" bestFit="1" customWidth="1"/>
    <col min="5" max="5" width="13.7109375" style="38" customWidth="1"/>
    <col min="6" max="6" width="21.28515625" style="38" customWidth="1"/>
    <col min="7" max="7" width="16.7109375" style="38" customWidth="1"/>
    <col min="8" max="8" width="19.5703125" style="38" customWidth="1"/>
    <col min="9" max="9" width="21.5703125" style="38" customWidth="1"/>
    <col min="10" max="10" width="22" style="62" customWidth="1"/>
    <col min="11" max="11" width="12.7109375" style="38" bestFit="1" customWidth="1"/>
    <col min="12" max="16384" width="9.140625" style="38"/>
  </cols>
  <sheetData>
    <row r="1" spans="1:10" ht="33" customHeight="1" thickBot="1">
      <c r="A1" s="185" t="s">
        <v>41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0" ht="50.25" customHeight="1">
      <c r="A2" s="186" t="s">
        <v>17</v>
      </c>
      <c r="B2" s="180" t="s">
        <v>42</v>
      </c>
      <c r="C2" s="180" t="s">
        <v>40</v>
      </c>
      <c r="D2" s="180" t="s">
        <v>43</v>
      </c>
      <c r="E2" s="180" t="s">
        <v>13</v>
      </c>
      <c r="F2" s="180" t="s">
        <v>44</v>
      </c>
      <c r="G2" s="180" t="s">
        <v>15</v>
      </c>
      <c r="H2" s="180" t="s">
        <v>45</v>
      </c>
      <c r="I2" s="180" t="s">
        <v>46</v>
      </c>
      <c r="J2" s="183" t="s">
        <v>47</v>
      </c>
    </row>
    <row r="3" spans="1:10" ht="49.5" customHeight="1">
      <c r="A3" s="187"/>
      <c r="B3" s="182"/>
      <c r="C3" s="188"/>
      <c r="D3" s="188"/>
      <c r="E3" s="182"/>
      <c r="F3" s="182"/>
      <c r="G3" s="181"/>
      <c r="H3" s="182"/>
      <c r="I3" s="182"/>
      <c r="J3" s="184"/>
    </row>
    <row r="4" spans="1:10" s="44" customFormat="1" ht="14.25">
      <c r="A4" s="39" t="s">
        <v>18</v>
      </c>
      <c r="B4" s="40">
        <v>13259444</v>
      </c>
      <c r="C4" s="41">
        <v>2607</v>
      </c>
      <c r="D4" s="40">
        <v>40672975</v>
      </c>
      <c r="E4" s="42">
        <v>580</v>
      </c>
      <c r="F4" s="40">
        <v>2394170</v>
      </c>
      <c r="G4" s="42">
        <v>15</v>
      </c>
      <c r="H4" s="40">
        <v>250740</v>
      </c>
      <c r="I4" s="40">
        <f t="shared" ref="I4:I9" si="0">D4+F4+H4</f>
        <v>43317885</v>
      </c>
      <c r="J4" s="43">
        <f>B4+I4</f>
        <v>56577329</v>
      </c>
    </row>
    <row r="5" spans="1:10" s="44" customFormat="1" ht="14.25">
      <c r="A5" s="39" t="s">
        <v>19</v>
      </c>
      <c r="B5" s="40">
        <v>119661.46</v>
      </c>
      <c r="C5" s="45">
        <v>3</v>
      </c>
      <c r="E5" s="42">
        <v>91</v>
      </c>
      <c r="F5" s="46">
        <v>349969.18</v>
      </c>
      <c r="G5" s="42">
        <v>12</v>
      </c>
      <c r="H5" s="40">
        <v>42025.13</v>
      </c>
      <c r="I5" s="40">
        <f t="shared" si="0"/>
        <v>391994.31</v>
      </c>
      <c r="J5" s="43">
        <f>B5+I5</f>
        <v>511655.77</v>
      </c>
    </row>
    <row r="6" spans="1:10" s="44" customFormat="1" ht="14.25">
      <c r="A6" s="39" t="s">
        <v>20</v>
      </c>
      <c r="B6" s="40">
        <v>39118</v>
      </c>
      <c r="C6" s="45">
        <v>1</v>
      </c>
      <c r="D6" s="40">
        <v>68675</v>
      </c>
      <c r="E6" s="42">
        <v>56</v>
      </c>
      <c r="F6" s="40">
        <v>82427</v>
      </c>
      <c r="G6" s="42">
        <v>0</v>
      </c>
      <c r="H6" s="40">
        <v>0</v>
      </c>
      <c r="I6" s="40">
        <f t="shared" si="0"/>
        <v>151102</v>
      </c>
      <c r="J6" s="43">
        <f>B6+I6</f>
        <v>190220</v>
      </c>
    </row>
    <row r="7" spans="1:10" s="44" customFormat="1" ht="14.25">
      <c r="A7" s="39" t="s">
        <v>21</v>
      </c>
      <c r="B7" s="40">
        <v>0</v>
      </c>
      <c r="C7" s="45">
        <v>182</v>
      </c>
      <c r="D7" s="40">
        <v>1007027.42</v>
      </c>
      <c r="E7" s="42">
        <v>20</v>
      </c>
      <c r="F7" s="40">
        <v>23792</v>
      </c>
      <c r="G7" s="42">
        <v>0</v>
      </c>
      <c r="H7" s="40">
        <v>0</v>
      </c>
      <c r="I7" s="40">
        <f t="shared" si="0"/>
        <v>1030819.42</v>
      </c>
      <c r="J7" s="43">
        <f>I7+B7</f>
        <v>1030819.42</v>
      </c>
    </row>
    <row r="8" spans="1:10" s="44" customFormat="1" ht="14.25">
      <c r="A8" s="39" t="s">
        <v>22</v>
      </c>
      <c r="B8" s="40">
        <v>57392.07</v>
      </c>
      <c r="C8" s="40">
        <v>0</v>
      </c>
      <c r="D8" s="40">
        <v>0</v>
      </c>
      <c r="E8" s="42">
        <v>32</v>
      </c>
      <c r="F8" s="40">
        <v>205624.72</v>
      </c>
      <c r="G8" s="42">
        <v>5</v>
      </c>
      <c r="H8" s="40">
        <v>20500</v>
      </c>
      <c r="I8" s="40">
        <f t="shared" si="0"/>
        <v>226124.72</v>
      </c>
      <c r="J8" s="43">
        <f>I8+B8</f>
        <v>283516.78999999998</v>
      </c>
    </row>
    <row r="9" spans="1:10" s="44" customFormat="1" ht="14.25">
      <c r="A9" s="39" t="s">
        <v>23</v>
      </c>
      <c r="B9" s="40">
        <v>339596</v>
      </c>
      <c r="C9" s="45">
        <v>0</v>
      </c>
      <c r="D9" s="40">
        <v>0</v>
      </c>
      <c r="E9" s="42">
        <v>108</v>
      </c>
      <c r="F9" s="40">
        <v>393305</v>
      </c>
      <c r="G9" s="42">
        <v>0</v>
      </c>
      <c r="H9" s="40">
        <v>0</v>
      </c>
      <c r="I9" s="40">
        <f t="shared" si="0"/>
        <v>393305</v>
      </c>
      <c r="J9" s="43">
        <f>I9+B9</f>
        <v>732901</v>
      </c>
    </row>
    <row r="10" spans="1:10" s="44" customFormat="1" ht="14.25">
      <c r="A10" s="39" t="s">
        <v>24</v>
      </c>
      <c r="B10" s="40">
        <v>1900.31</v>
      </c>
      <c r="C10" s="45">
        <v>0</v>
      </c>
      <c r="D10" s="40">
        <v>0</v>
      </c>
      <c r="E10" s="42">
        <v>123</v>
      </c>
      <c r="F10" s="40">
        <v>213900</v>
      </c>
      <c r="G10" s="42">
        <v>0</v>
      </c>
      <c r="H10" s="40">
        <v>0</v>
      </c>
      <c r="I10" s="40">
        <f>D10+F10+H10</f>
        <v>213900</v>
      </c>
      <c r="J10" s="43">
        <f>I10+B10</f>
        <v>215800.31</v>
      </c>
    </row>
    <row r="11" spans="1:10" s="44" customFormat="1" ht="14.25">
      <c r="A11" s="39" t="s">
        <v>25</v>
      </c>
      <c r="B11" s="40">
        <v>1409859.96</v>
      </c>
      <c r="C11" s="47">
        <f>479+18</f>
        <v>497</v>
      </c>
      <c r="D11" s="40">
        <v>11918224.310000001</v>
      </c>
      <c r="E11" s="45">
        <f>443+99+11</f>
        <v>553</v>
      </c>
      <c r="F11" s="40">
        <v>261182</v>
      </c>
      <c r="G11" s="42">
        <v>1</v>
      </c>
      <c r="H11" s="40">
        <v>4500</v>
      </c>
      <c r="I11" s="40">
        <f>D11+F11+H11</f>
        <v>12183906.310000001</v>
      </c>
      <c r="J11" s="40">
        <f>B11+I11</f>
        <v>13593766.27</v>
      </c>
    </row>
    <row r="12" spans="1:10" s="44" customFormat="1" ht="28.5">
      <c r="A12" s="48" t="s">
        <v>26</v>
      </c>
      <c r="B12" s="40">
        <v>0</v>
      </c>
      <c r="C12" s="45">
        <v>2</v>
      </c>
      <c r="D12" s="40">
        <v>82530</v>
      </c>
      <c r="E12" s="42">
        <v>161</v>
      </c>
      <c r="F12" s="40">
        <v>311360</v>
      </c>
      <c r="G12" s="45">
        <v>1</v>
      </c>
      <c r="H12" s="40">
        <v>1500</v>
      </c>
      <c r="I12" s="40">
        <f>D12+F12+H12</f>
        <v>395390</v>
      </c>
      <c r="J12" s="40">
        <f>B12+I12</f>
        <v>395390</v>
      </c>
    </row>
    <row r="13" spans="1:10" s="44" customFormat="1" ht="14.25">
      <c r="A13" s="39" t="s">
        <v>27</v>
      </c>
      <c r="B13" s="40">
        <v>1465</v>
      </c>
      <c r="C13" s="45">
        <v>1935</v>
      </c>
      <c r="D13" s="40">
        <v>14108576.76</v>
      </c>
      <c r="E13" s="42">
        <v>15</v>
      </c>
      <c r="F13" s="40">
        <v>6967</v>
      </c>
      <c r="G13" s="49">
        <v>1</v>
      </c>
      <c r="H13" s="40">
        <v>1582</v>
      </c>
      <c r="I13" s="40">
        <f>D13+F13+H13</f>
        <v>14117125.76</v>
      </c>
      <c r="J13" s="40">
        <f>B13+I13</f>
        <v>14118590.76</v>
      </c>
    </row>
    <row r="14" spans="1:10" s="44" customFormat="1" ht="14.25">
      <c r="A14" s="31" t="s">
        <v>28</v>
      </c>
      <c r="B14" s="40">
        <v>190092</v>
      </c>
      <c r="C14" s="45">
        <v>120</v>
      </c>
      <c r="D14" s="40"/>
      <c r="E14" s="49">
        <v>144</v>
      </c>
      <c r="F14" s="40">
        <v>313655</v>
      </c>
      <c r="G14" s="49">
        <v>9</v>
      </c>
      <c r="H14" s="40">
        <v>126855</v>
      </c>
      <c r="I14" s="40">
        <f>D14+F14+H14</f>
        <v>440510</v>
      </c>
      <c r="J14" s="40">
        <f>B14+I14</f>
        <v>630602</v>
      </c>
    </row>
    <row r="15" spans="1:10" s="44" customFormat="1" ht="14.25">
      <c r="A15" s="39" t="s">
        <v>29</v>
      </c>
      <c r="B15" s="40">
        <v>0</v>
      </c>
      <c r="C15" s="47">
        <v>4</v>
      </c>
      <c r="D15" s="40">
        <v>68860</v>
      </c>
      <c r="E15" s="49">
        <v>78</v>
      </c>
      <c r="F15" s="40">
        <v>82040</v>
      </c>
      <c r="G15" s="49">
        <v>1</v>
      </c>
      <c r="H15" s="40">
        <v>4402</v>
      </c>
      <c r="I15" s="40">
        <f>F15+H15+D15</f>
        <v>155302</v>
      </c>
      <c r="J15" s="43">
        <f>I15+B15</f>
        <v>155302</v>
      </c>
    </row>
    <row r="16" spans="1:10" s="44" customFormat="1" ht="14.25">
      <c r="A16" s="31" t="s">
        <v>30</v>
      </c>
      <c r="B16" s="40">
        <v>191013.1</v>
      </c>
      <c r="C16" s="45">
        <v>2</v>
      </c>
      <c r="D16" s="40">
        <v>82289.66</v>
      </c>
      <c r="E16" s="49">
        <v>174</v>
      </c>
      <c r="F16" s="40">
        <v>316598.71000000002</v>
      </c>
      <c r="G16" s="49">
        <v>14</v>
      </c>
      <c r="H16" s="40">
        <v>61459.6</v>
      </c>
      <c r="I16" s="40">
        <f>D16+F16+H16</f>
        <v>460347.97</v>
      </c>
      <c r="J16" s="40">
        <f>B16+I16</f>
        <v>651361.06999999995</v>
      </c>
    </row>
    <row r="17" spans="1:10" s="44" customFormat="1" ht="14.25">
      <c r="A17" s="39" t="s">
        <v>31</v>
      </c>
      <c r="B17" s="40">
        <v>58450</v>
      </c>
      <c r="C17" s="45">
        <v>36</v>
      </c>
      <c r="D17" s="40">
        <v>606670</v>
      </c>
      <c r="E17" s="49">
        <v>35</v>
      </c>
      <c r="F17" s="40">
        <v>299820</v>
      </c>
      <c r="G17" s="49">
        <v>0</v>
      </c>
      <c r="H17" s="40">
        <v>0</v>
      </c>
      <c r="I17" s="40">
        <f>D17+F17+H17</f>
        <v>906490</v>
      </c>
      <c r="J17" s="43">
        <f>I17+B17</f>
        <v>964940</v>
      </c>
    </row>
    <row r="18" spans="1:10" s="44" customFormat="1" ht="14.25">
      <c r="A18" s="39" t="s">
        <v>32</v>
      </c>
      <c r="B18" s="40">
        <v>0</v>
      </c>
      <c r="C18" s="40">
        <v>25</v>
      </c>
      <c r="D18" s="40">
        <v>239252.3</v>
      </c>
      <c r="E18" s="49">
        <v>82</v>
      </c>
      <c r="F18" s="40">
        <v>437275</v>
      </c>
      <c r="G18" s="49">
        <v>1</v>
      </c>
      <c r="H18" s="40">
        <v>1500</v>
      </c>
      <c r="I18" s="40">
        <f>B18+D18+F18+H18</f>
        <v>678027.3</v>
      </c>
      <c r="J18" s="43">
        <f>I18+B18</f>
        <v>678027.3</v>
      </c>
    </row>
    <row r="19" spans="1:10" s="54" customFormat="1" thickBot="1">
      <c r="A19" s="50"/>
      <c r="B19" s="51">
        <f>SUM(B4:B18)</f>
        <v>15667991.9</v>
      </c>
      <c r="C19" s="52">
        <f>SUM(C4:C18)</f>
        <v>5414</v>
      </c>
      <c r="D19" s="51">
        <f>SUM(D4:D18)</f>
        <v>68855080.450000003</v>
      </c>
      <c r="E19" s="52">
        <f t="shared" ref="E19:J19" si="1">SUM(E4:E18)</f>
        <v>2252</v>
      </c>
      <c r="F19" s="51">
        <f t="shared" si="1"/>
        <v>5692085.6100000003</v>
      </c>
      <c r="G19" s="52">
        <f t="shared" si="1"/>
        <v>60</v>
      </c>
      <c r="H19" s="51">
        <f t="shared" si="1"/>
        <v>515063.73</v>
      </c>
      <c r="I19" s="51">
        <f t="shared" si="1"/>
        <v>75062229.790000007</v>
      </c>
      <c r="J19" s="53">
        <f t="shared" si="1"/>
        <v>90730221.689999998</v>
      </c>
    </row>
    <row r="20" spans="1:10" s="55" customFormat="1" ht="25.5" customHeight="1">
      <c r="B20" s="56"/>
      <c r="C20" s="56"/>
      <c r="D20" s="56"/>
      <c r="E20" s="57"/>
      <c r="F20" s="56"/>
      <c r="G20" s="57"/>
      <c r="H20" s="56"/>
      <c r="I20" s="56"/>
      <c r="J20" s="56"/>
    </row>
    <row r="21" spans="1:10" s="58" customFormat="1" ht="22.5" customHeight="1">
      <c r="B21" s="59"/>
      <c r="C21" s="59"/>
      <c r="D21" s="59"/>
      <c r="E21" s="60"/>
      <c r="F21" s="59"/>
      <c r="G21" s="60"/>
      <c r="H21" s="59"/>
      <c r="I21" s="61"/>
    </row>
    <row r="22" spans="1:10" s="62" customFormat="1" ht="24.75" customHeight="1">
      <c r="B22" s="61"/>
      <c r="C22" s="61"/>
      <c r="D22" s="61"/>
      <c r="F22" s="61"/>
      <c r="H22" s="61"/>
      <c r="I22" s="61"/>
    </row>
    <row r="23" spans="1:10" s="62" customFormat="1">
      <c r="H23" s="61"/>
      <c r="I23" s="61"/>
    </row>
    <row r="24" spans="1:10" s="62" customFormat="1">
      <c r="H24" s="61"/>
      <c r="I24" s="61"/>
    </row>
    <row r="25" spans="1:10" s="62" customFormat="1"/>
  </sheetData>
  <mergeCells count="11">
    <mergeCell ref="F2:F3"/>
    <mergeCell ref="G2:G3"/>
    <mergeCell ref="H2:H3"/>
    <mergeCell ref="I2:I3"/>
    <mergeCell ref="J2:J3"/>
    <mergeCell ref="A1:J1"/>
    <mergeCell ref="A2:A3"/>
    <mergeCell ref="B2:B3"/>
    <mergeCell ref="C2:C3"/>
    <mergeCell ref="D2:D3"/>
    <mergeCell ref="E2:E3"/>
  </mergeCells>
  <pageMargins left="0.11811023622047245" right="0.11811023622047245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19</vt:i4>
      </vt:variant>
    </vt:vector>
  </HeadingPairs>
  <TitlesOfParts>
    <vt:vector size="19" baseType="lpstr">
      <vt:lpstr>ΙΑΝΟΥΑΡΙΟΣ 2008</vt:lpstr>
      <vt:lpstr>ΦΕΒΡΟΥΑΡΙΟΣ 2008</vt:lpstr>
      <vt:lpstr>ΜΑΡΤΙΟΣ 2008</vt:lpstr>
      <vt:lpstr>ΑΠΡΙΛΙΟΣ 2008</vt:lpstr>
      <vt:lpstr>ΜΑΙΟΣ 2008</vt:lpstr>
      <vt:lpstr>ΙΟΥΝΙΟΣ 2008</vt:lpstr>
      <vt:lpstr>ΙΟΥΛΙΟΣ 2008</vt:lpstr>
      <vt:lpstr>AYGOUSTOS 2008</vt:lpstr>
      <vt:lpstr>ΣΕΠΤΕΜΒΡΙΟΥ 2008  </vt:lpstr>
      <vt:lpstr>ΟΚΤΩΒΡΙΟΥ 2008</vt:lpstr>
      <vt:lpstr>ΝΟΕΜΒΡΙΟΥ 2008</vt:lpstr>
      <vt:lpstr>ΔΕΚΕΜΒΡΙΟΣ 2008</vt:lpstr>
      <vt:lpstr>ΔΥΤΙΚΗΣ ΕΛΛΑΔ.ΑΝΑΜΟΡΩΣΗ</vt:lpstr>
      <vt:lpstr> APOTELESMATA A 6MINOU 2008 </vt:lpstr>
      <vt:lpstr> APOTELESMATA B 6MINOU 2008</vt:lpstr>
      <vt:lpstr>SYNOLIKA APOTELESMATA 2008</vt:lpstr>
      <vt:lpstr>SYNOLIKA APOTELESMATA 2007</vt:lpstr>
      <vt:lpstr>Φύλλο2</vt:lpstr>
      <vt:lpstr>Φύλλο3</vt:lpstr>
    </vt:vector>
  </TitlesOfParts>
  <Company>Κοινωνία της Πληροφορίας.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ypee</dc:creator>
  <cp:lastModifiedBy>Administrator</cp:lastModifiedBy>
  <cp:lastPrinted>2009-07-02T08:05:41Z</cp:lastPrinted>
  <dcterms:created xsi:type="dcterms:W3CDTF">2007-11-13T10:36:57Z</dcterms:created>
  <dcterms:modified xsi:type="dcterms:W3CDTF">2009-07-07T06:14:03Z</dcterms:modified>
</cp:coreProperties>
</file>