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0610" windowHeight="11640"/>
  </bookViews>
  <sheets>
    <sheet name="АЭРО" sheetId="2" r:id="rId1"/>
    <sheet name="ЭЛЕКТРО" sheetId="1" r:id="rId2"/>
    <sheet name="ТЕПЛО" sheetId="3" r:id="rId3"/>
    <sheet name="Масса Габарит" sheetId="4" r:id="rId4"/>
  </sheets>
  <definedNames>
    <definedName name="_xlnm.Print_Titles" localSheetId="0">АЭРО!$1:$3</definedName>
    <definedName name="_xlnm.Print_Titles" localSheetId="2">ТЕПЛО!$1:$8</definedName>
    <definedName name="_xlnm.Print_Titles" localSheetId="1">ЭЛЕКТРО!$1:$1</definedName>
    <definedName name="_xlnm.Print_Area" localSheetId="0">АЭРО!$A$1:$U$91</definedName>
    <definedName name="_xlnm.Print_Area" localSheetId="2">ТЕПЛО!$A$1:$U$95</definedName>
  </definedNames>
  <calcPr calcId="125725"/>
</workbook>
</file>

<file path=xl/calcChain.xml><?xml version="1.0" encoding="utf-8"?>
<calcChain xmlns="http://schemas.openxmlformats.org/spreadsheetml/2006/main">
  <c r="G62" i="1"/>
  <c r="M61" s="1"/>
  <c r="H14" i="3"/>
  <c r="H13"/>
  <c r="H11" s="1"/>
  <c r="N13" l="1"/>
  <c r="H15"/>
  <c r="U25" i="2"/>
  <c r="T15"/>
  <c r="O58" s="1"/>
  <c r="H14"/>
  <c r="P13"/>
  <c r="N90" s="1"/>
  <c r="H13"/>
  <c r="H85" l="1"/>
  <c r="K70"/>
  <c r="U80"/>
  <c r="E68"/>
  <c r="C80"/>
  <c r="C64"/>
  <c r="T78"/>
  <c r="T62"/>
  <c r="Q77"/>
  <c r="H69"/>
  <c r="Q61"/>
  <c r="S76"/>
  <c r="L88"/>
  <c r="L72"/>
  <c r="I87"/>
  <c r="I71"/>
  <c r="K86"/>
  <c r="G67"/>
  <c r="P75"/>
  <c r="E84"/>
  <c r="D66"/>
  <c r="M74"/>
  <c r="G83"/>
  <c r="U64"/>
  <c r="O73"/>
  <c r="D82"/>
  <c r="M90"/>
  <c r="O89"/>
  <c r="T64"/>
  <c r="G69"/>
  <c r="I73"/>
  <c r="P77"/>
  <c r="C82"/>
  <c r="E86"/>
  <c r="L90"/>
  <c r="P63"/>
  <c r="C68"/>
  <c r="G71"/>
  <c r="I75"/>
  <c r="M78"/>
  <c r="Q81"/>
  <c r="D86"/>
  <c r="E88"/>
  <c r="I61"/>
  <c r="L62"/>
  <c r="O63"/>
  <c r="M64"/>
  <c r="P65"/>
  <c r="S66"/>
  <c r="T68"/>
  <c r="C70"/>
  <c r="U70"/>
  <c r="D72"/>
  <c r="G73"/>
  <c r="E74"/>
  <c r="H75"/>
  <c r="K76"/>
  <c r="I77"/>
  <c r="L78"/>
  <c r="O79"/>
  <c r="P81"/>
  <c r="S82"/>
  <c r="Q83"/>
  <c r="T84"/>
  <c r="C86"/>
  <c r="U86"/>
  <c r="D88"/>
  <c r="G89"/>
  <c r="E90"/>
  <c r="H61"/>
  <c r="K62"/>
  <c r="I63"/>
  <c r="L64"/>
  <c r="O65"/>
  <c r="M66"/>
  <c r="P67"/>
  <c r="S68"/>
  <c r="Q69"/>
  <c r="T70"/>
  <c r="C72"/>
  <c r="U72"/>
  <c r="D74"/>
  <c r="G75"/>
  <c r="E76"/>
  <c r="H77"/>
  <c r="K78"/>
  <c r="I79"/>
  <c r="L80"/>
  <c r="O81"/>
  <c r="M82"/>
  <c r="P83"/>
  <c r="S84"/>
  <c r="Q85"/>
  <c r="T86"/>
  <c r="C88"/>
  <c r="U88"/>
  <c r="D90"/>
  <c r="Q63"/>
  <c r="U66"/>
  <c r="H71"/>
  <c r="O75"/>
  <c r="Q79"/>
  <c r="D84"/>
  <c r="K88"/>
  <c r="O61"/>
  <c r="S64"/>
  <c r="U68"/>
  <c r="E72"/>
  <c r="L76"/>
  <c r="P79"/>
  <c r="T82"/>
  <c r="G87"/>
  <c r="K90"/>
  <c r="M80"/>
  <c r="G61"/>
  <c r="E62"/>
  <c r="H63"/>
  <c r="K64"/>
  <c r="I65"/>
  <c r="L66"/>
  <c r="O67"/>
  <c r="M68"/>
  <c r="P69"/>
  <c r="S70"/>
  <c r="Q71"/>
  <c r="T72"/>
  <c r="C74"/>
  <c r="U74"/>
  <c r="D76"/>
  <c r="G77"/>
  <c r="E78"/>
  <c r="H79"/>
  <c r="K80"/>
  <c r="I81"/>
  <c r="L82"/>
  <c r="O83"/>
  <c r="M84"/>
  <c r="P85"/>
  <c r="S86"/>
  <c r="Q87"/>
  <c r="T88"/>
  <c r="C90"/>
  <c r="U90"/>
  <c r="P61"/>
  <c r="C66"/>
  <c r="E70"/>
  <c r="L74"/>
  <c r="S78"/>
  <c r="U82"/>
  <c r="H87"/>
  <c r="T66"/>
  <c r="K74"/>
  <c r="U84"/>
  <c r="E64"/>
  <c r="K66"/>
  <c r="I67"/>
  <c r="L68"/>
  <c r="O69"/>
  <c r="M70"/>
  <c r="P71"/>
  <c r="S72"/>
  <c r="Q73"/>
  <c r="T74"/>
  <c r="C76"/>
  <c r="U76"/>
  <c r="D78"/>
  <c r="G79"/>
  <c r="E80"/>
  <c r="H81"/>
  <c r="K82"/>
  <c r="I83"/>
  <c r="L84"/>
  <c r="O85"/>
  <c r="M86"/>
  <c r="P87"/>
  <c r="S88"/>
  <c r="Q89"/>
  <c r="T90"/>
  <c r="S62"/>
  <c r="D68"/>
  <c r="K72"/>
  <c r="M76"/>
  <c r="T80"/>
  <c r="G85"/>
  <c r="I89"/>
  <c r="M62"/>
  <c r="Q65"/>
  <c r="D70"/>
  <c r="H73"/>
  <c r="O77"/>
  <c r="S80"/>
  <c r="C84"/>
  <c r="H89"/>
  <c r="Q67"/>
  <c r="D62"/>
  <c r="G63"/>
  <c r="H65"/>
  <c r="C62"/>
  <c r="U62"/>
  <c r="D64"/>
  <c r="G65"/>
  <c r="E66"/>
  <c r="H67"/>
  <c r="K68"/>
  <c r="I69"/>
  <c r="L70"/>
  <c r="O71"/>
  <c r="M72"/>
  <c r="P73"/>
  <c r="S74"/>
  <c r="Q75"/>
  <c r="T76"/>
  <c r="C78"/>
  <c r="U78"/>
  <c r="D80"/>
  <c r="G81"/>
  <c r="E82"/>
  <c r="H83"/>
  <c r="K84"/>
  <c r="I85"/>
  <c r="L86"/>
  <c r="O87"/>
  <c r="M88"/>
  <c r="P89"/>
  <c r="S90"/>
  <c r="F61"/>
  <c r="N61"/>
  <c r="B62"/>
  <c r="J62"/>
  <c r="R62"/>
  <c r="F63"/>
  <c r="N63"/>
  <c r="B64"/>
  <c r="J64"/>
  <c r="R64"/>
  <c r="F65"/>
  <c r="N65"/>
  <c r="B66"/>
  <c r="J66"/>
  <c r="R66"/>
  <c r="F67"/>
  <c r="N67"/>
  <c r="B68"/>
  <c r="J68"/>
  <c r="R68"/>
  <c r="F69"/>
  <c r="N69"/>
  <c r="B70"/>
  <c r="J70"/>
  <c r="R70"/>
  <c r="F71"/>
  <c r="N71"/>
  <c r="B72"/>
  <c r="J72"/>
  <c r="R72"/>
  <c r="F73"/>
  <c r="N73"/>
  <c r="B74"/>
  <c r="J74"/>
  <c r="R74"/>
  <c r="F75"/>
  <c r="N75"/>
  <c r="B76"/>
  <c r="J76"/>
  <c r="R76"/>
  <c r="F77"/>
  <c r="N77"/>
  <c r="B78"/>
  <c r="J78"/>
  <c r="R78"/>
  <c r="F79"/>
  <c r="N79"/>
  <c r="B80"/>
  <c r="J80"/>
  <c r="R80"/>
  <c r="F81"/>
  <c r="N81"/>
  <c r="B82"/>
  <c r="J82"/>
  <c r="R82"/>
  <c r="F83"/>
  <c r="N83"/>
  <c r="B84"/>
  <c r="J84"/>
  <c r="R84"/>
  <c r="F85"/>
  <c r="N85"/>
  <c r="B86"/>
  <c r="J86"/>
  <c r="R86"/>
  <c r="F87"/>
  <c r="N87"/>
  <c r="B88"/>
  <c r="J88"/>
  <c r="R88"/>
  <c r="F89"/>
  <c r="N89"/>
  <c r="B90"/>
  <c r="J90"/>
  <c r="R90"/>
  <c r="E61"/>
  <c r="M61"/>
  <c r="U61"/>
  <c r="I62"/>
  <c r="Q62"/>
  <c r="E63"/>
  <c r="M63"/>
  <c r="U63"/>
  <c r="I64"/>
  <c r="Q64"/>
  <c r="E65"/>
  <c r="M65"/>
  <c r="U65"/>
  <c r="I66"/>
  <c r="Q66"/>
  <c r="E67"/>
  <c r="M67"/>
  <c r="U67"/>
  <c r="I68"/>
  <c r="Q68"/>
  <c r="E69"/>
  <c r="M69"/>
  <c r="U69"/>
  <c r="I70"/>
  <c r="Q70"/>
  <c r="E71"/>
  <c r="M71"/>
  <c r="U71"/>
  <c r="I72"/>
  <c r="Q72"/>
  <c r="E73"/>
  <c r="M73"/>
  <c r="U73"/>
  <c r="I74"/>
  <c r="Q74"/>
  <c r="E75"/>
  <c r="M75"/>
  <c r="U75"/>
  <c r="I76"/>
  <c r="Q76"/>
  <c r="E77"/>
  <c r="M77"/>
  <c r="U77"/>
  <c r="I78"/>
  <c r="Q78"/>
  <c r="E79"/>
  <c r="M79"/>
  <c r="U79"/>
  <c r="I80"/>
  <c r="Q80"/>
  <c r="E81"/>
  <c r="M81"/>
  <c r="U81"/>
  <c r="I82"/>
  <c r="Q82"/>
  <c r="E83"/>
  <c r="M83"/>
  <c r="U83"/>
  <c r="I84"/>
  <c r="Q84"/>
  <c r="E85"/>
  <c r="M85"/>
  <c r="U85"/>
  <c r="I86"/>
  <c r="Q86"/>
  <c r="E87"/>
  <c r="M87"/>
  <c r="U87"/>
  <c r="I88"/>
  <c r="Q88"/>
  <c r="E89"/>
  <c r="M89"/>
  <c r="U89"/>
  <c r="I90"/>
  <c r="Q90"/>
  <c r="L61"/>
  <c r="H62"/>
  <c r="D63"/>
  <c r="T63"/>
  <c r="P64"/>
  <c r="D65"/>
  <c r="T65"/>
  <c r="P66"/>
  <c r="L67"/>
  <c r="H68"/>
  <c r="D69"/>
  <c r="T69"/>
  <c r="P70"/>
  <c r="L71"/>
  <c r="H72"/>
  <c r="D73"/>
  <c r="L73"/>
  <c r="H74"/>
  <c r="D75"/>
  <c r="T75"/>
  <c r="P76"/>
  <c r="L77"/>
  <c r="H78"/>
  <c r="D79"/>
  <c r="T79"/>
  <c r="P80"/>
  <c r="L81"/>
  <c r="H82"/>
  <c r="D83"/>
  <c r="T83"/>
  <c r="P84"/>
  <c r="L85"/>
  <c r="H86"/>
  <c r="D87"/>
  <c r="T87"/>
  <c r="P88"/>
  <c r="L89"/>
  <c r="T89"/>
  <c r="H90"/>
  <c r="C61"/>
  <c r="S61"/>
  <c r="O62"/>
  <c r="K63"/>
  <c r="G64"/>
  <c r="C65"/>
  <c r="G66"/>
  <c r="C67"/>
  <c r="S67"/>
  <c r="O68"/>
  <c r="C69"/>
  <c r="S69"/>
  <c r="G70"/>
  <c r="O70"/>
  <c r="C71"/>
  <c r="K71"/>
  <c r="G72"/>
  <c r="O72"/>
  <c r="C73"/>
  <c r="K73"/>
  <c r="S73"/>
  <c r="G74"/>
  <c r="O74"/>
  <c r="C75"/>
  <c r="K75"/>
  <c r="S75"/>
  <c r="G76"/>
  <c r="O76"/>
  <c r="C77"/>
  <c r="K77"/>
  <c r="S77"/>
  <c r="G78"/>
  <c r="O78"/>
  <c r="C79"/>
  <c r="K79"/>
  <c r="S79"/>
  <c r="G80"/>
  <c r="O80"/>
  <c r="C81"/>
  <c r="K81"/>
  <c r="S81"/>
  <c r="G82"/>
  <c r="O82"/>
  <c r="C83"/>
  <c r="K83"/>
  <c r="S83"/>
  <c r="G84"/>
  <c r="O84"/>
  <c r="C85"/>
  <c r="K85"/>
  <c r="S85"/>
  <c r="G86"/>
  <c r="O86"/>
  <c r="C87"/>
  <c r="K87"/>
  <c r="S87"/>
  <c r="G88"/>
  <c r="O88"/>
  <c r="C89"/>
  <c r="K89"/>
  <c r="S89"/>
  <c r="G90"/>
  <c r="O90"/>
  <c r="D61"/>
  <c r="T61"/>
  <c r="P62"/>
  <c r="L63"/>
  <c r="H64"/>
  <c r="L65"/>
  <c r="H66"/>
  <c r="D67"/>
  <c r="T67"/>
  <c r="P68"/>
  <c r="L69"/>
  <c r="H70"/>
  <c r="D71"/>
  <c r="T71"/>
  <c r="P72"/>
  <c r="T73"/>
  <c r="P74"/>
  <c r="L75"/>
  <c r="H76"/>
  <c r="D77"/>
  <c r="T77"/>
  <c r="P78"/>
  <c r="L79"/>
  <c r="H80"/>
  <c r="D81"/>
  <c r="T81"/>
  <c r="P82"/>
  <c r="L83"/>
  <c r="H84"/>
  <c r="D85"/>
  <c r="T85"/>
  <c r="P86"/>
  <c r="L87"/>
  <c r="H88"/>
  <c r="D89"/>
  <c r="P90"/>
  <c r="K61"/>
  <c r="G62"/>
  <c r="C63"/>
  <c r="S63"/>
  <c r="O64"/>
  <c r="K65"/>
  <c r="S65"/>
  <c r="O66"/>
  <c r="K67"/>
  <c r="G68"/>
  <c r="K69"/>
  <c r="S71"/>
  <c r="J61"/>
  <c r="R61"/>
  <c r="F62"/>
  <c r="N62"/>
  <c r="B63"/>
  <c r="J63"/>
  <c r="R63"/>
  <c r="F64"/>
  <c r="N64"/>
  <c r="B65"/>
  <c r="J65"/>
  <c r="R65"/>
  <c r="F66"/>
  <c r="N66"/>
  <c r="B67"/>
  <c r="J67"/>
  <c r="R67"/>
  <c r="F68"/>
  <c r="N68"/>
  <c r="B69"/>
  <c r="J69"/>
  <c r="R69"/>
  <c r="F70"/>
  <c r="N70"/>
  <c r="B71"/>
  <c r="J71"/>
  <c r="R71"/>
  <c r="F72"/>
  <c r="N72"/>
  <c r="B73"/>
  <c r="J73"/>
  <c r="R73"/>
  <c r="F74"/>
  <c r="N74"/>
  <c r="B75"/>
  <c r="J75"/>
  <c r="R75"/>
  <c r="F76"/>
  <c r="N76"/>
  <c r="B77"/>
  <c r="J77"/>
  <c r="R77"/>
  <c r="F78"/>
  <c r="N78"/>
  <c r="B79"/>
  <c r="J79"/>
  <c r="R79"/>
  <c r="F80"/>
  <c r="N80"/>
  <c r="B81"/>
  <c r="J81"/>
  <c r="R81"/>
  <c r="F82"/>
  <c r="N82"/>
  <c r="B83"/>
  <c r="J83"/>
  <c r="R83"/>
  <c r="F84"/>
  <c r="N84"/>
  <c r="B85"/>
  <c r="J85"/>
  <c r="R85"/>
  <c r="F86"/>
  <c r="N86"/>
  <c r="B87"/>
  <c r="J87"/>
  <c r="R87"/>
  <c r="F88"/>
  <c r="N88"/>
  <c r="B89"/>
  <c r="J89"/>
  <c r="R89"/>
  <c r="F90"/>
  <c r="T58" l="1"/>
  <c r="M7" s="1"/>
  <c r="T10" l="1"/>
  <c r="M8" s="1"/>
  <c r="M9"/>
  <c r="K81" i="1"/>
  <c r="J81"/>
  <c r="I81"/>
  <c r="H81"/>
  <c r="G81"/>
  <c r="F81"/>
  <c r="E81"/>
  <c r="D81"/>
  <c r="C81"/>
  <c r="D74"/>
  <c r="J57"/>
  <c r="G57"/>
  <c r="D57"/>
  <c r="L52"/>
  <c r="K52"/>
  <c r="J52"/>
  <c r="I52"/>
  <c r="H52"/>
  <c r="G52"/>
  <c r="F52"/>
  <c r="E52"/>
  <c r="D52"/>
  <c r="L49"/>
  <c r="L51" s="1"/>
  <c r="K49"/>
  <c r="K51" s="1"/>
  <c r="J49"/>
  <c r="J51" s="1"/>
  <c r="I49"/>
  <c r="I51" s="1"/>
  <c r="H49"/>
  <c r="H51" s="1"/>
  <c r="G49"/>
  <c r="G51" s="1"/>
  <c r="F49"/>
  <c r="F51" s="1"/>
  <c r="E49"/>
  <c r="E51" s="1"/>
  <c r="D49"/>
  <c r="D51" s="1"/>
  <c r="D56" l="1"/>
  <c r="D58" s="1"/>
  <c r="D82"/>
  <c r="J82" s="1"/>
  <c r="P12" i="3"/>
  <c r="P9" i="2"/>
  <c r="Q9"/>
  <c r="R9"/>
  <c r="G56" i="1"/>
  <c r="G58" s="1"/>
  <c r="J56"/>
  <c r="J58" s="1"/>
  <c r="I85" l="1"/>
  <c r="K85" s="1"/>
  <c r="P11" i="3"/>
  <c r="P14" s="1"/>
  <c r="G82" i="1"/>
  <c r="O18" i="3" s="1"/>
  <c r="O17"/>
  <c r="P13" l="1"/>
  <c r="P15"/>
</calcChain>
</file>

<file path=xl/sharedStrings.xml><?xml version="1.0" encoding="utf-8"?>
<sst xmlns="http://schemas.openxmlformats.org/spreadsheetml/2006/main" count="301" uniqueCount="212">
  <si>
    <t>К протоколу испытания №</t>
  </si>
  <si>
    <t>Приложение 1</t>
  </si>
  <si>
    <t>Определение электротехнических параметров</t>
  </si>
  <si>
    <t>Изделие</t>
  </si>
  <si>
    <t>Дата:</t>
  </si>
  <si>
    <t>КД:</t>
  </si>
  <si>
    <t>УКАЗАТЬ НОМЕР И ДАТУ</t>
  </si>
  <si>
    <t>Комментарии</t>
  </si>
  <si>
    <t>Компоненты</t>
  </si>
  <si>
    <t>Электродвигатель</t>
  </si>
  <si>
    <t>Тип</t>
  </si>
  <si>
    <t>Производитель</t>
  </si>
  <si>
    <t>N (Об/мин)</t>
  </si>
  <si>
    <t>I (A)</t>
  </si>
  <si>
    <t xml:space="preserve">P1 (Вт) </t>
  </si>
  <si>
    <t>P2 (Вт)</t>
  </si>
  <si>
    <t>U (В)</t>
  </si>
  <si>
    <t>F (Гц)</t>
  </si>
  <si>
    <t>С (mF)</t>
  </si>
  <si>
    <t>Маркировка</t>
  </si>
  <si>
    <t>ТЭН-резистор</t>
  </si>
  <si>
    <t>Номинал</t>
  </si>
  <si>
    <t>Электронагреватель</t>
  </si>
  <si>
    <t>Датчик 1</t>
  </si>
  <si>
    <t>Контактор</t>
  </si>
  <si>
    <t>Датчик 2</t>
  </si>
  <si>
    <t>Управление</t>
  </si>
  <si>
    <t>Изм.Прибор</t>
  </si>
  <si>
    <t>кол-во э/д</t>
  </si>
  <si>
    <t>подключение</t>
  </si>
  <si>
    <t>Параметры</t>
  </si>
  <si>
    <t>A</t>
  </si>
  <si>
    <t>B</t>
  </si>
  <si>
    <t>C</t>
  </si>
  <si>
    <t>N (rpm)</t>
  </si>
  <si>
    <t>Скорость вращения электродвигателя</t>
  </si>
  <si>
    <t>Rгас (Om)</t>
  </si>
  <si>
    <t>Сопротивление гасящего резистора</t>
  </si>
  <si>
    <t>U1 (V)</t>
  </si>
  <si>
    <t>Напряжение питания обмоток электро двигателя с ТЭН резистором.</t>
  </si>
  <si>
    <t>U2 (V)</t>
  </si>
  <si>
    <t>Напряжение питания обмоток э/д с учетом падения напряжения.</t>
  </si>
  <si>
    <t>Ток в цепи питания электродвигателя.</t>
  </si>
  <si>
    <t>S (V*A)</t>
  </si>
  <si>
    <t>полная мощность э/д по обмоткам</t>
  </si>
  <si>
    <t>P1 (W)</t>
  </si>
  <si>
    <t>активная мощность по обмоткам</t>
  </si>
  <si>
    <t>cos ɸ</t>
  </si>
  <si>
    <t>P(t)  (W)</t>
  </si>
  <si>
    <t>Мощность рассееваемая на ТЭН-резисторе</t>
  </si>
  <si>
    <t>F (Hz)</t>
  </si>
  <si>
    <t>Частота питающей сети</t>
  </si>
  <si>
    <t>C (mF)</t>
  </si>
  <si>
    <t>Емкость конденсатора для однофахных с конденсатором</t>
  </si>
  <si>
    <t>S э/д=</t>
  </si>
  <si>
    <t>V*A</t>
  </si>
  <si>
    <t>Р1 э/д=</t>
  </si>
  <si>
    <t>W</t>
  </si>
  <si>
    <t>Электронагреватели</t>
  </si>
  <si>
    <t>Кол-во нагревателей</t>
  </si>
  <si>
    <t>Дополнительно</t>
  </si>
  <si>
    <t>номинальные параметры</t>
  </si>
  <si>
    <t>Uном (V)</t>
  </si>
  <si>
    <t>Pном (W)</t>
  </si>
  <si>
    <t>Rном (Om)</t>
  </si>
  <si>
    <t>Холодный режим</t>
  </si>
  <si>
    <t>1-ая ступень нагрева</t>
  </si>
  <si>
    <t>2-ая степень нагрева</t>
  </si>
  <si>
    <t>фазы</t>
  </si>
  <si>
    <t>P факт (W)</t>
  </si>
  <si>
    <t>Показание ваттметра</t>
  </si>
  <si>
    <t>U факт (V)</t>
  </si>
  <si>
    <t>Показание вольтметра</t>
  </si>
  <si>
    <t>I факт (А)</t>
  </si>
  <si>
    <t>Показание амперметра</t>
  </si>
  <si>
    <t>Установленная потребляемая мощность</t>
  </si>
  <si>
    <t>Среднее отлонение по мощности одного нагревателя</t>
  </si>
  <si>
    <t>(</t>
  </si>
  <si>
    <t>)</t>
  </si>
  <si>
    <t>Сопротивление изоляции нагревателей.</t>
  </si>
  <si>
    <t>Сопротивление изоляции (МОм)</t>
  </si>
  <si>
    <t>До нагрева</t>
  </si>
  <si>
    <t>При раб. Температуре</t>
  </si>
  <si>
    <t>После остывания</t>
  </si>
  <si>
    <t>500 В</t>
  </si>
  <si>
    <t>1000 В</t>
  </si>
  <si>
    <t>2500 В</t>
  </si>
  <si>
    <t>1-ого ТЭН</t>
  </si>
  <si>
    <t>Блок ТЭН</t>
  </si>
  <si>
    <t>Определение расхода и скорости потока воздуха.</t>
  </si>
  <si>
    <t>Результат</t>
  </si>
  <si>
    <t>Скорость воздуха в живом сечении =</t>
  </si>
  <si>
    <t>м/с</t>
  </si>
  <si>
    <t>Скорость воздуха на выходе из сопла   =</t>
  </si>
  <si>
    <t>Полный расход воздуха в живом сечении =</t>
  </si>
  <si>
    <t>м3/ч</t>
  </si>
  <si>
    <t>Данные</t>
  </si>
  <si>
    <t>ширина (м)</t>
  </si>
  <si>
    <t>длинна (м)</t>
  </si>
  <si>
    <t>площадь (м2)</t>
  </si>
  <si>
    <t>Сопло</t>
  </si>
  <si>
    <t>К=</t>
  </si>
  <si>
    <t>Ro=</t>
  </si>
  <si>
    <r>
      <t xml:space="preserve">t окр </t>
    </r>
    <r>
      <rPr>
        <b/>
        <sz val="10"/>
        <rFont val="Courier New"/>
        <family val="3"/>
        <charset val="204"/>
      </rPr>
      <t>°</t>
    </r>
    <r>
      <rPr>
        <b/>
        <sz val="10"/>
        <rFont val="Arial Cyr"/>
        <charset val="204"/>
      </rPr>
      <t>С</t>
    </r>
  </si>
  <si>
    <t>Жалюзи</t>
  </si>
  <si>
    <t xml:space="preserve">Количество сопел = </t>
  </si>
  <si>
    <t>количество точек</t>
  </si>
  <si>
    <t>Приставное</t>
  </si>
  <si>
    <t>Двигатель</t>
  </si>
  <si>
    <t>Вращение(rpm)</t>
  </si>
  <si>
    <t>I(A)=</t>
  </si>
  <si>
    <t>Вентилятор</t>
  </si>
  <si>
    <t>U(V)=</t>
  </si>
  <si>
    <t>Измерительный прибор</t>
  </si>
  <si>
    <t xml:space="preserve">Показания МикроМанометра (мм спирт. Столба) </t>
  </si>
  <si>
    <t>Сумма значений</t>
  </si>
  <si>
    <t>Скорость потока м/с</t>
  </si>
  <si>
    <t>Поле температур входящего воздуха °С</t>
  </si>
  <si>
    <t>Поле температур исходящего воздуха °С</t>
  </si>
  <si>
    <r>
      <t xml:space="preserve">Разница температур </t>
    </r>
    <r>
      <rPr>
        <b/>
        <sz val="12"/>
        <rFont val="Calibri"/>
        <family val="2"/>
        <charset val="204"/>
      </rPr>
      <t>∆</t>
    </r>
    <r>
      <rPr>
        <b/>
        <sz val="12"/>
        <rFont val="Arial Cyr"/>
        <charset val="204"/>
      </rPr>
      <t>Т =</t>
    </r>
  </si>
  <si>
    <t>Средняя температура входящего воздуха =</t>
  </si>
  <si>
    <t>Средняя температура исходящего воздуха =</t>
  </si>
  <si>
    <t>Плотность входящего воздуха воздуха Ro=</t>
  </si>
  <si>
    <t>Расчетная температура исх воздуха при t=</t>
  </si>
  <si>
    <t xml:space="preserve"> °С</t>
  </si>
  <si>
    <t xml:space="preserve"> °С =</t>
  </si>
  <si>
    <t>Мощность нагревателей =</t>
  </si>
  <si>
    <t>Расход воздуха =</t>
  </si>
  <si>
    <t>Теплоемкость воздуха Ср=</t>
  </si>
  <si>
    <r>
      <t xml:space="preserve">Расчетная разница температур </t>
    </r>
    <r>
      <rPr>
        <b/>
        <sz val="12"/>
        <rFont val="Calibri"/>
        <family val="2"/>
        <charset val="204"/>
      </rPr>
      <t>∆</t>
    </r>
    <r>
      <rPr>
        <b/>
        <sz val="12"/>
        <rFont val="Arial Cyr"/>
        <charset val="204"/>
      </rPr>
      <t>Т =</t>
    </r>
  </si>
  <si>
    <t>кW</t>
  </si>
  <si>
    <t>Эффективность нагревателя</t>
  </si>
  <si>
    <t>°С</t>
  </si>
  <si>
    <t>Мощность в вольт*Амперах (V*A)</t>
  </si>
  <si>
    <t>(Допустимо сопротивление изоляции всех ТЭНов более 2 Мом в холодном состоянии при 500В постояянного тока)</t>
  </si>
  <si>
    <t>Электрическая прочность изоляции</t>
  </si>
  <si>
    <t>Изоляцию изделий подвергают в течении одной минуты испытанию напряжением 1000В практически синусоидальной формы частотой 50 Гц.</t>
  </si>
  <si>
    <t xml:space="preserve">Испытательное напряжение прикладывают между токоведущими частями и корпусом. В начале испытания прикладывают не более половины напряжения, которое затем быстро </t>
  </si>
  <si>
    <t xml:space="preserve"> повышают до его полного значения.</t>
  </si>
  <si>
    <t>Электрическая прочность изоляции должна гарантировать отсутствие перекрытия по изоляции или ее.</t>
  </si>
  <si>
    <t xml:space="preserve">Перекрытия </t>
  </si>
  <si>
    <t>(есть /нет)</t>
  </si>
  <si>
    <t>Сопротивления заземления.</t>
  </si>
  <si>
    <t>Сопротивление между болтом заземления и каждой доступной прикосновению металлической нетоковедущей частью воздухонагревателя</t>
  </si>
  <si>
    <t>(Зажимные устройства зажимов заземления должны быть в достаточной степени зафиксированы от случайного ослабления).</t>
  </si>
  <si>
    <t>проверяют до подключения его к источнику питания путем измерения с помощью моста постоянного тока. Значение сопротивления между зажимом заземления и каждой доступной прикосновению</t>
  </si>
  <si>
    <t>металлической нетоковедущей частью изделия, которая может оказаться под напряжением, не должно превышать 0,1 Ом  по  ГОСТ  12.2.007.О</t>
  </si>
  <si>
    <t xml:space="preserve">Значение измерения 1 </t>
  </si>
  <si>
    <t>от</t>
  </si>
  <si>
    <t>до</t>
  </si>
  <si>
    <t>Значение измерения 2</t>
  </si>
  <si>
    <t xml:space="preserve">Значение измерения 3 </t>
  </si>
  <si>
    <t>Испытания выдержал</t>
  </si>
  <si>
    <t>да/нет</t>
  </si>
  <si>
    <t>Определение тепровых параметров</t>
  </si>
  <si>
    <t>Величина подогрева воздуха при максимальном расходе и максимальной мощности</t>
  </si>
  <si>
    <t>Величина подогрева воздуха при максимальном расходе и средней мощности</t>
  </si>
  <si>
    <t>при 15 °С</t>
  </si>
  <si>
    <t>Mid</t>
  </si>
  <si>
    <t>Min</t>
  </si>
  <si>
    <t>Max</t>
  </si>
  <si>
    <t>Расход м3/ч по скоростям</t>
  </si>
  <si>
    <t>Rгор</t>
  </si>
  <si>
    <t>Ом</t>
  </si>
  <si>
    <t>tокр</t>
  </si>
  <si>
    <t>температура э/д</t>
  </si>
  <si>
    <t>Rхол</t>
  </si>
  <si>
    <t>∆t э/д</t>
  </si>
  <si>
    <t>время испытания</t>
  </si>
  <si>
    <t>мин</t>
  </si>
  <si>
    <t>Температура частей изделия</t>
  </si>
  <si>
    <t>Органы управления</t>
  </si>
  <si>
    <t>Корпусные детали</t>
  </si>
  <si>
    <t>металлические органы ручного управления –  55°С</t>
  </si>
  <si>
    <t>внешней поверхности корпуса не должна превышать температуру окружающего воздуха более чем на 85°С.</t>
  </si>
  <si>
    <t>неметаллические органы ручного управления –  65°С</t>
  </si>
  <si>
    <t>решетки для выхода воздуха не должна превышать температуру окружающего воздуха  более  чем на 175°С</t>
  </si>
  <si>
    <t>Габаритные размеры изделия</t>
  </si>
  <si>
    <t>Ширина</t>
  </si>
  <si>
    <t>Высота</t>
  </si>
  <si>
    <t>Глубина</t>
  </si>
  <si>
    <t>мм</t>
  </si>
  <si>
    <t>Монтажные размеры</t>
  </si>
  <si>
    <t>Определение массо габаритных параметров.</t>
  </si>
  <si>
    <t>Масса изделия</t>
  </si>
  <si>
    <t>Масса нетто</t>
  </si>
  <si>
    <t>кг</t>
  </si>
  <si>
    <t>Масса брутто</t>
  </si>
  <si>
    <t>нет</t>
  </si>
  <si>
    <t>да</t>
  </si>
  <si>
    <t>Agilent</t>
  </si>
  <si>
    <t>внешнероторный</t>
  </si>
  <si>
    <t>клеммы заземления</t>
  </si>
  <si>
    <t>дальнего корпусного винта</t>
  </si>
  <si>
    <t>корпус</t>
  </si>
  <si>
    <t>крышка</t>
  </si>
  <si>
    <t>жалюзи</t>
  </si>
  <si>
    <t>бесконечность</t>
  </si>
  <si>
    <t>24П4021Е</t>
  </si>
  <si>
    <t>новые вставки+ поставлен экран шириной 65мм от края 40 мм</t>
  </si>
  <si>
    <t>микроманометр</t>
  </si>
  <si>
    <t>13+24 с поворотом</t>
  </si>
  <si>
    <t>тэн</t>
  </si>
  <si>
    <t>к540</t>
  </si>
  <si>
    <t>3kW</t>
  </si>
  <si>
    <t>паралельное</t>
  </si>
  <si>
    <t>мультиметр</t>
  </si>
  <si>
    <t>YWF-K102-4E-60B</t>
  </si>
  <si>
    <t>133x778</t>
  </si>
  <si>
    <t>NC-6</t>
  </si>
  <si>
    <t>81x796x100</t>
  </si>
  <si>
    <t>новые вставки+ поставлен экран шириной 65мм от края 40 мм. Продувка не сработала, авария  2мин 54 сек</t>
  </si>
</sst>
</file>

<file path=xl/styles.xml><?xml version="1.0" encoding="utf-8"?>
<styleSheet xmlns="http://schemas.openxmlformats.org/spreadsheetml/2006/main">
  <numFmts count="4">
    <numFmt numFmtId="164" formatCode="dd/mm/yy;@"/>
    <numFmt numFmtId="165" formatCode="0.0"/>
    <numFmt numFmtId="166" formatCode="0.0%"/>
    <numFmt numFmtId="167" formatCode="0.000"/>
  </numFmts>
  <fonts count="3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2"/>
      <color theme="1" tint="0.499984740745262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4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color theme="1" tint="0.499984740745262"/>
      <name val="Arial Cyr"/>
      <charset val="204"/>
    </font>
    <font>
      <b/>
      <sz val="10"/>
      <color theme="4" tint="0.59999389629810485"/>
      <name val="Arial Cyr"/>
      <charset val="204"/>
    </font>
    <font>
      <b/>
      <sz val="10"/>
      <name val="Courier New"/>
      <family val="3"/>
      <charset val="204"/>
    </font>
    <font>
      <b/>
      <sz val="10"/>
      <color theme="1" tint="0.34998626667073579"/>
      <name val="Arial Cyr"/>
      <charset val="204"/>
    </font>
    <font>
      <b/>
      <sz val="10"/>
      <color indexed="9"/>
      <name val="Arial Cyr"/>
      <charset val="204"/>
    </font>
    <font>
      <sz val="10"/>
      <color indexed="9"/>
      <name val="Arial Cyr"/>
      <charset val="204"/>
    </font>
    <font>
      <sz val="14"/>
      <name val="Arial Cyr"/>
      <charset val="204"/>
    </font>
    <font>
      <b/>
      <sz val="12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9" borderId="0" applyNumberFormat="0" applyBorder="0" applyAlignment="0" applyProtection="0"/>
    <xf numFmtId="0" fontId="14" fillId="13" borderId="0" applyNumberFormat="0" applyBorder="0" applyAlignment="0" applyProtection="0"/>
    <xf numFmtId="0" fontId="15" fillId="30" borderId="48" applyNumberFormat="0" applyAlignment="0" applyProtection="0"/>
    <xf numFmtId="0" fontId="16" fillId="31" borderId="49" applyNumberFormat="0" applyAlignment="0" applyProtection="0"/>
    <xf numFmtId="0" fontId="17" fillId="0" borderId="0" applyNumberFormat="0" applyFill="0" applyBorder="0" applyAlignment="0" applyProtection="0"/>
    <xf numFmtId="0" fontId="18" fillId="14" borderId="0" applyNumberFormat="0" applyBorder="0" applyAlignment="0" applyProtection="0"/>
    <xf numFmtId="0" fontId="19" fillId="0" borderId="50" applyNumberFormat="0" applyFill="0" applyAlignment="0" applyProtection="0"/>
    <xf numFmtId="0" fontId="20" fillId="0" borderId="51" applyNumberFormat="0" applyFill="0" applyAlignment="0" applyProtection="0"/>
    <xf numFmtId="0" fontId="21" fillId="0" borderId="52" applyNumberFormat="0" applyFill="0" applyAlignment="0" applyProtection="0"/>
    <xf numFmtId="0" fontId="21" fillId="0" borderId="0" applyNumberFormat="0" applyFill="0" applyBorder="0" applyAlignment="0" applyProtection="0"/>
    <xf numFmtId="0" fontId="22" fillId="17" borderId="48" applyNumberFormat="0" applyAlignment="0" applyProtection="0"/>
    <xf numFmtId="0" fontId="23" fillId="0" borderId="53" applyNumberFormat="0" applyFill="0" applyAlignment="0" applyProtection="0"/>
    <xf numFmtId="0" fontId="24" fillId="32" borderId="0" applyNumberFormat="0" applyBorder="0" applyAlignment="0" applyProtection="0"/>
    <xf numFmtId="0" fontId="2" fillId="33" borderId="54" applyNumberFormat="0" applyFont="0" applyAlignment="0" applyProtection="0"/>
    <xf numFmtId="0" fontId="25" fillId="30" borderId="55" applyNumberFormat="0" applyAlignment="0" applyProtection="0"/>
    <xf numFmtId="0" fontId="26" fillId="0" borderId="0" applyNumberFormat="0" applyFill="0" applyBorder="0" applyAlignment="0" applyProtection="0"/>
    <xf numFmtId="0" fontId="27" fillId="0" borderId="56" applyNumberFormat="0" applyFill="0" applyAlignment="0" applyProtection="0"/>
    <xf numFmtId="0" fontId="28" fillId="0" borderId="0" applyNumberForma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277">
    <xf numFmtId="0" fontId="0" fillId="0" borderId="0" xfId="0"/>
    <xf numFmtId="0" fontId="2" fillId="2" borderId="1" xfId="2" applyFill="1" applyBorder="1" applyProtection="1">
      <protection hidden="1"/>
    </xf>
    <xf numFmtId="0" fontId="2" fillId="2" borderId="2" xfId="2" applyFill="1" applyBorder="1" applyProtection="1">
      <protection hidden="1"/>
    </xf>
    <xf numFmtId="0" fontId="2" fillId="2" borderId="3" xfId="2" applyFill="1" applyBorder="1" applyProtection="1">
      <protection hidden="1"/>
    </xf>
    <xf numFmtId="0" fontId="2" fillId="2" borderId="4" xfId="2" applyFill="1" applyBorder="1" applyProtection="1">
      <protection hidden="1"/>
    </xf>
    <xf numFmtId="0" fontId="3" fillId="2" borderId="1" xfId="2" applyFont="1" applyFill="1" applyBorder="1" applyProtection="1">
      <protection hidden="1"/>
    </xf>
    <xf numFmtId="0" fontId="4" fillId="2" borderId="2" xfId="2" applyFont="1" applyFill="1" applyBorder="1" applyAlignment="1" applyProtection="1">
      <alignment vertical="center"/>
      <protection hidden="1"/>
    </xf>
    <xf numFmtId="0" fontId="3" fillId="2" borderId="2" xfId="2" applyFont="1" applyFill="1" applyBorder="1" applyProtection="1">
      <protection hidden="1"/>
    </xf>
    <xf numFmtId="0" fontId="3" fillId="3" borderId="5" xfId="2" applyFont="1" applyFill="1" applyBorder="1" applyProtection="1">
      <protection hidden="1"/>
    </xf>
    <xf numFmtId="0" fontId="4" fillId="2" borderId="0" xfId="2" applyFont="1" applyFill="1" applyBorder="1" applyProtection="1">
      <protection hidden="1"/>
    </xf>
    <xf numFmtId="0" fontId="3" fillId="2" borderId="0" xfId="2" applyFont="1" applyFill="1" applyBorder="1" applyProtection="1">
      <protection hidden="1"/>
    </xf>
    <xf numFmtId="0" fontId="2" fillId="2" borderId="9" xfId="2" applyFill="1" applyBorder="1" applyProtection="1">
      <protection hidden="1"/>
    </xf>
    <xf numFmtId="0" fontId="3" fillId="2" borderId="5" xfId="2" applyFont="1" applyFill="1" applyBorder="1" applyProtection="1">
      <protection hidden="1"/>
    </xf>
    <xf numFmtId="0" fontId="4" fillId="2" borderId="0" xfId="2" applyFont="1" applyFill="1" applyBorder="1" applyAlignment="1" applyProtection="1">
      <alignment horizontal="left"/>
      <protection hidden="1"/>
    </xf>
    <xf numFmtId="0" fontId="8" fillId="2" borderId="9" xfId="2" applyFont="1" applyFill="1" applyBorder="1" applyProtection="1">
      <protection hidden="1"/>
    </xf>
    <xf numFmtId="0" fontId="3" fillId="2" borderId="11" xfId="2" applyFont="1" applyFill="1" applyBorder="1" applyProtection="1">
      <protection hidden="1"/>
    </xf>
    <xf numFmtId="0" fontId="3" fillId="2" borderId="6" xfId="2" applyFont="1" applyFill="1" applyBorder="1" applyProtection="1">
      <protection hidden="1"/>
    </xf>
    <xf numFmtId="0" fontId="2" fillId="2" borderId="12" xfId="2" applyFill="1" applyBorder="1" applyProtection="1">
      <protection hidden="1"/>
    </xf>
    <xf numFmtId="0" fontId="4" fillId="4" borderId="13" xfId="2" applyFont="1" applyFill="1" applyBorder="1" applyAlignment="1" applyProtection="1">
      <alignment horizontal="center"/>
      <protection hidden="1"/>
    </xf>
    <xf numFmtId="0" fontId="4" fillId="4" borderId="14" xfId="2" applyFont="1" applyFill="1" applyBorder="1" applyAlignment="1" applyProtection="1">
      <alignment horizontal="center"/>
      <protection hidden="1"/>
    </xf>
    <xf numFmtId="0" fontId="4" fillId="4" borderId="15" xfId="2" applyFont="1" applyFill="1" applyBorder="1" applyAlignment="1" applyProtection="1">
      <alignment horizontal="center"/>
      <protection hidden="1"/>
    </xf>
    <xf numFmtId="0" fontId="2" fillId="2" borderId="11" xfId="2" applyFill="1" applyBorder="1" applyProtection="1">
      <protection hidden="1"/>
    </xf>
    <xf numFmtId="0" fontId="2" fillId="2" borderId="6" xfId="2" applyFill="1" applyBorder="1" applyProtection="1">
      <protection hidden="1"/>
    </xf>
    <xf numFmtId="0" fontId="2" fillId="2" borderId="5" xfId="2" applyFill="1" applyBorder="1" applyProtection="1">
      <protection hidden="1"/>
    </xf>
    <xf numFmtId="0" fontId="2" fillId="2" borderId="0" xfId="2" applyFill="1" applyBorder="1" applyProtection="1">
      <protection hidden="1"/>
    </xf>
    <xf numFmtId="0" fontId="9" fillId="2" borderId="0" xfId="2" applyFont="1" applyFill="1" applyBorder="1" applyAlignment="1" applyProtection="1">
      <alignment horizontal="left"/>
      <protection hidden="1"/>
    </xf>
    <xf numFmtId="0" fontId="4" fillId="2" borderId="7" xfId="2" applyFont="1" applyFill="1" applyBorder="1" applyAlignment="1" applyProtection="1">
      <alignment horizontal="left"/>
      <protection hidden="1"/>
    </xf>
    <xf numFmtId="0" fontId="2" fillId="2" borderId="10" xfId="2" applyFill="1" applyBorder="1" applyProtection="1">
      <protection hidden="1"/>
    </xf>
    <xf numFmtId="0" fontId="4" fillId="2" borderId="19" xfId="2" applyFont="1" applyFill="1" applyBorder="1" applyAlignment="1" applyProtection="1">
      <alignment horizontal="center"/>
      <protection hidden="1"/>
    </xf>
    <xf numFmtId="0" fontId="4" fillId="2" borderId="20" xfId="2" applyFont="1" applyFill="1" applyBorder="1" applyAlignment="1" applyProtection="1">
      <alignment horizontal="center"/>
      <protection hidden="1"/>
    </xf>
    <xf numFmtId="0" fontId="4" fillId="2" borderId="21" xfId="2" applyFont="1" applyFill="1" applyBorder="1" applyAlignment="1" applyProtection="1">
      <alignment horizontal="center"/>
      <protection hidden="1"/>
    </xf>
    <xf numFmtId="0" fontId="4" fillId="2" borderId="22" xfId="2" applyFont="1" applyFill="1" applyBorder="1" applyProtection="1">
      <protection hidden="1"/>
    </xf>
    <xf numFmtId="0" fontId="2" fillId="2" borderId="23" xfId="2" applyFill="1" applyBorder="1" applyProtection="1">
      <protection hidden="1"/>
    </xf>
    <xf numFmtId="0" fontId="2" fillId="2" borderId="24" xfId="2" applyFill="1" applyBorder="1" applyProtection="1">
      <protection hidden="1"/>
    </xf>
    <xf numFmtId="0" fontId="10" fillId="2" borderId="25" xfId="2" applyFont="1" applyFill="1" applyBorder="1" applyProtection="1">
      <protection hidden="1"/>
    </xf>
    <xf numFmtId="0" fontId="2" fillId="2" borderId="25" xfId="2" applyFill="1" applyBorder="1" applyProtection="1">
      <protection hidden="1"/>
    </xf>
    <xf numFmtId="0" fontId="2" fillId="2" borderId="26" xfId="2" applyFill="1" applyBorder="1" applyProtection="1">
      <protection hidden="1"/>
    </xf>
    <xf numFmtId="0" fontId="4" fillId="2" borderId="27" xfId="2" applyFont="1" applyFill="1" applyBorder="1" applyProtection="1">
      <protection hidden="1"/>
    </xf>
    <xf numFmtId="0" fontId="2" fillId="2" borderId="28" xfId="2" applyFill="1" applyBorder="1" applyProtection="1">
      <protection hidden="1"/>
    </xf>
    <xf numFmtId="0" fontId="2" fillId="2" borderId="27" xfId="2" applyFill="1" applyBorder="1" applyProtection="1">
      <protection hidden="1"/>
    </xf>
    <xf numFmtId="0" fontId="10" fillId="2" borderId="35" xfId="2" applyFont="1" applyFill="1" applyBorder="1" applyProtection="1">
      <protection hidden="1"/>
    </xf>
    <xf numFmtId="0" fontId="2" fillId="2" borderId="35" xfId="2" applyFill="1" applyBorder="1" applyProtection="1">
      <protection hidden="1"/>
    </xf>
    <xf numFmtId="0" fontId="2" fillId="2" borderId="34" xfId="2" applyFill="1" applyBorder="1" applyProtection="1">
      <protection hidden="1"/>
    </xf>
    <xf numFmtId="2" fontId="2" fillId="2" borderId="34" xfId="2" applyNumberFormat="1" applyFill="1" applyBorder="1" applyProtection="1">
      <protection hidden="1"/>
    </xf>
    <xf numFmtId="0" fontId="4" fillId="2" borderId="11" xfId="2" applyFont="1" applyFill="1" applyBorder="1" applyProtection="1">
      <protection hidden="1"/>
    </xf>
    <xf numFmtId="0" fontId="9" fillId="2" borderId="36" xfId="2" applyFont="1" applyFill="1" applyBorder="1" applyProtection="1">
      <protection hidden="1"/>
    </xf>
    <xf numFmtId="0" fontId="2" fillId="2" borderId="37" xfId="2" applyFill="1" applyBorder="1" applyProtection="1">
      <protection hidden="1"/>
    </xf>
    <xf numFmtId="0" fontId="9" fillId="2" borderId="38" xfId="2" applyFont="1" applyFill="1" applyBorder="1" applyProtection="1">
      <protection hidden="1"/>
    </xf>
    <xf numFmtId="0" fontId="2" fillId="2" borderId="38" xfId="2" applyFill="1" applyBorder="1" applyProtection="1">
      <protection hidden="1"/>
    </xf>
    <xf numFmtId="0" fontId="9" fillId="2" borderId="39" xfId="2" applyFont="1" applyFill="1" applyBorder="1" applyProtection="1">
      <protection hidden="1"/>
    </xf>
    <xf numFmtId="2" fontId="9" fillId="2" borderId="39" xfId="2" applyNumberFormat="1" applyFont="1" applyFill="1" applyBorder="1" applyProtection="1">
      <protection hidden="1"/>
    </xf>
    <xf numFmtId="2" fontId="2" fillId="2" borderId="24" xfId="2" applyNumberFormat="1" applyFill="1" applyBorder="1" applyProtection="1">
      <protection hidden="1"/>
    </xf>
    <xf numFmtId="2" fontId="2" fillId="2" borderId="26" xfId="2" applyNumberFormat="1" applyFill="1" applyBorder="1" applyProtection="1">
      <protection hidden="1"/>
    </xf>
    <xf numFmtId="0" fontId="9" fillId="2" borderId="2" xfId="2" applyFont="1" applyFill="1" applyBorder="1" applyAlignment="1" applyProtection="1">
      <alignment horizontal="left"/>
      <protection hidden="1"/>
    </xf>
    <xf numFmtId="0" fontId="11" fillId="2" borderId="19" xfId="2" applyFont="1" applyFill="1" applyBorder="1" applyProtection="1">
      <protection hidden="1"/>
    </xf>
    <xf numFmtId="0" fontId="11" fillId="2" borderId="20" xfId="2" applyFont="1" applyFill="1" applyBorder="1" applyProtection="1">
      <protection hidden="1"/>
    </xf>
    <xf numFmtId="0" fontId="11" fillId="2" borderId="21" xfId="2" applyFont="1" applyFill="1" applyBorder="1" applyProtection="1">
      <protection hidden="1"/>
    </xf>
    <xf numFmtId="165" fontId="4" fillId="2" borderId="21" xfId="2" applyNumberFormat="1" applyFont="1" applyFill="1" applyBorder="1" applyProtection="1">
      <protection hidden="1"/>
    </xf>
    <xf numFmtId="0" fontId="4" fillId="2" borderId="5" xfId="2" applyFont="1" applyFill="1" applyBorder="1" applyProtection="1">
      <protection hidden="1"/>
    </xf>
    <xf numFmtId="0" fontId="4" fillId="2" borderId="47" xfId="2" applyFont="1" applyFill="1" applyBorder="1" applyProtection="1">
      <protection hidden="1"/>
    </xf>
    <xf numFmtId="0" fontId="4" fillId="2" borderId="10" xfId="2" applyFont="1" applyFill="1" applyBorder="1" applyProtection="1">
      <protection hidden="1"/>
    </xf>
    <xf numFmtId="0" fontId="4" fillId="2" borderId="8" xfId="2" applyFont="1" applyFill="1" applyBorder="1" applyProtection="1">
      <protection hidden="1"/>
    </xf>
    <xf numFmtId="0" fontId="4" fillId="2" borderId="7" xfId="2" applyFont="1" applyFill="1" applyBorder="1" applyProtection="1">
      <protection hidden="1"/>
    </xf>
    <xf numFmtId="0" fontId="4" fillId="2" borderId="2" xfId="2" applyFont="1" applyFill="1" applyBorder="1" applyProtection="1">
      <protection hidden="1"/>
    </xf>
    <xf numFmtId="0" fontId="4" fillId="2" borderId="4" xfId="2" applyFont="1" applyFill="1" applyBorder="1" applyProtection="1">
      <protection hidden="1"/>
    </xf>
    <xf numFmtId="0" fontId="4" fillId="5" borderId="16" xfId="2" applyFont="1" applyFill="1" applyBorder="1" applyProtection="1">
      <protection hidden="1"/>
    </xf>
    <xf numFmtId="0" fontId="2" fillId="2" borderId="24" xfId="2" applyFont="1" applyFill="1" applyBorder="1" applyProtection="1">
      <protection hidden="1"/>
    </xf>
    <xf numFmtId="0" fontId="2" fillId="2" borderId="25" xfId="2" applyFont="1" applyFill="1" applyBorder="1" applyProtection="1">
      <protection hidden="1"/>
    </xf>
    <xf numFmtId="0" fontId="9" fillId="2" borderId="10" xfId="2" applyFont="1" applyFill="1" applyBorder="1" applyProtection="1">
      <protection hidden="1"/>
    </xf>
    <xf numFmtId="0" fontId="2" fillId="2" borderId="0" xfId="2" applyFill="1" applyBorder="1" applyAlignment="1" applyProtection="1">
      <alignment horizontal="right"/>
      <protection hidden="1"/>
    </xf>
    <xf numFmtId="165" fontId="2" fillId="2" borderId="0" xfId="2" applyNumberFormat="1" applyFill="1" applyBorder="1" applyProtection="1">
      <protection hidden="1"/>
    </xf>
    <xf numFmtId="0" fontId="2" fillId="2" borderId="0" xfId="2" applyFill="1" applyBorder="1" applyAlignment="1" applyProtection="1">
      <alignment horizontal="left"/>
      <protection hidden="1"/>
    </xf>
    <xf numFmtId="166" fontId="4" fillId="2" borderId="3" xfId="1" applyNumberFormat="1" applyFont="1" applyFill="1" applyBorder="1" applyProtection="1">
      <protection hidden="1"/>
    </xf>
    <xf numFmtId="0" fontId="4" fillId="6" borderId="7" xfId="0" applyFont="1" applyFill="1" applyBorder="1" applyProtection="1">
      <protection hidden="1"/>
    </xf>
    <xf numFmtId="0" fontId="4" fillId="7" borderId="1" xfId="0" applyFont="1" applyFill="1" applyBorder="1" applyProtection="1">
      <protection hidden="1"/>
    </xf>
    <xf numFmtId="0" fontId="2" fillId="34" borderId="0" xfId="2" applyFill="1" applyBorder="1" applyProtection="1">
      <protection hidden="1"/>
    </xf>
    <xf numFmtId="0" fontId="2" fillId="6" borderId="0" xfId="2" applyFill="1" applyBorder="1"/>
    <xf numFmtId="0" fontId="2" fillId="6" borderId="0" xfId="2" applyFill="1"/>
    <xf numFmtId="0" fontId="9" fillId="2" borderId="2" xfId="2" applyFont="1" applyFill="1" applyBorder="1" applyAlignment="1" applyProtection="1">
      <alignment vertical="center"/>
      <protection hidden="1"/>
    </xf>
    <xf numFmtId="0" fontId="2" fillId="3" borderId="5" xfId="2" applyFill="1" applyBorder="1" applyProtection="1">
      <protection hidden="1"/>
    </xf>
    <xf numFmtId="0" fontId="9" fillId="2" borderId="0" xfId="2" applyFont="1" applyFill="1" applyBorder="1" applyProtection="1">
      <protection hidden="1"/>
    </xf>
    <xf numFmtId="0" fontId="8" fillId="2" borderId="0" xfId="2" applyFont="1" applyFill="1" applyBorder="1" applyProtection="1">
      <protection hidden="1"/>
    </xf>
    <xf numFmtId="0" fontId="2" fillId="34" borderId="0" xfId="2" applyFill="1" applyBorder="1"/>
    <xf numFmtId="0" fontId="11" fillId="2" borderId="0" xfId="2" applyFont="1" applyFill="1" applyBorder="1" applyAlignment="1" applyProtection="1">
      <alignment horizontal="left"/>
      <protection hidden="1"/>
    </xf>
    <xf numFmtId="0" fontId="8" fillId="2" borderId="40" xfId="2" applyFont="1" applyFill="1" applyBorder="1" applyProtection="1">
      <protection hidden="1"/>
    </xf>
    <xf numFmtId="0" fontId="4" fillId="2" borderId="35" xfId="2" applyFont="1" applyFill="1" applyBorder="1" applyProtection="1">
      <protection hidden="1"/>
    </xf>
    <xf numFmtId="0" fontId="8" fillId="2" borderId="35" xfId="2" applyFont="1" applyFill="1" applyBorder="1" applyProtection="1">
      <protection hidden="1"/>
    </xf>
    <xf numFmtId="0" fontId="8" fillId="2" borderId="41" xfId="2" applyFont="1" applyFill="1" applyBorder="1" applyProtection="1">
      <protection hidden="1"/>
    </xf>
    <xf numFmtId="0" fontId="8" fillId="2" borderId="42" xfId="2" applyFont="1" applyFill="1" applyBorder="1" applyProtection="1">
      <protection hidden="1"/>
    </xf>
    <xf numFmtId="0" fontId="8" fillId="2" borderId="43" xfId="2" applyFont="1" applyFill="1" applyBorder="1" applyProtection="1">
      <protection hidden="1"/>
    </xf>
    <xf numFmtId="0" fontId="4" fillId="2" borderId="25" xfId="2" applyFont="1" applyFill="1" applyBorder="1" applyProtection="1">
      <protection hidden="1"/>
    </xf>
    <xf numFmtId="0" fontId="8" fillId="2" borderId="25" xfId="2" applyFont="1" applyFill="1" applyBorder="1" applyProtection="1">
      <protection hidden="1"/>
    </xf>
    <xf numFmtId="0" fontId="8" fillId="2" borderId="44" xfId="2" applyFont="1" applyFill="1" applyBorder="1" applyProtection="1">
      <protection hidden="1"/>
    </xf>
    <xf numFmtId="0" fontId="8" fillId="2" borderId="45" xfId="2" applyFont="1" applyFill="1" applyBorder="1" applyProtection="1">
      <protection hidden="1"/>
    </xf>
    <xf numFmtId="0" fontId="30" fillId="2" borderId="25" xfId="2" applyFont="1" applyFill="1" applyBorder="1" applyProtection="1">
      <protection hidden="1"/>
    </xf>
    <xf numFmtId="0" fontId="8" fillId="2" borderId="46" xfId="2" applyFont="1" applyFill="1" applyBorder="1" applyProtection="1">
      <protection hidden="1"/>
    </xf>
    <xf numFmtId="0" fontId="8" fillId="2" borderId="5" xfId="2" applyFont="1" applyFill="1" applyBorder="1" applyProtection="1">
      <protection hidden="1"/>
    </xf>
    <xf numFmtId="165" fontId="8" fillId="4" borderId="33" xfId="2" applyNumberFormat="1" applyFont="1" applyFill="1" applyBorder="1" applyProtection="1">
      <protection locked="0"/>
    </xf>
    <xf numFmtId="0" fontId="8" fillId="2" borderId="3" xfId="2" applyFont="1" applyFill="1" applyBorder="1" applyProtection="1">
      <protection hidden="1"/>
    </xf>
    <xf numFmtId="0" fontId="8" fillId="4" borderId="33" xfId="2" applyFont="1" applyFill="1" applyBorder="1" applyAlignment="1" applyProtection="1">
      <alignment horizontal="center"/>
      <protection locked="0"/>
    </xf>
    <xf numFmtId="0" fontId="8" fillId="2" borderId="0" xfId="2" applyFont="1" applyFill="1" applyBorder="1" applyProtection="1">
      <protection locked="0"/>
    </xf>
    <xf numFmtId="0" fontId="8" fillId="4" borderId="3" xfId="2" applyFont="1" applyFill="1" applyBorder="1" applyProtection="1">
      <protection locked="0"/>
    </xf>
    <xf numFmtId="0" fontId="8" fillId="4" borderId="33" xfId="2" applyFont="1" applyFill="1" applyBorder="1" applyAlignment="1" applyProtection="1">
      <alignment horizontal="center"/>
      <protection hidden="1"/>
    </xf>
    <xf numFmtId="0" fontId="2" fillId="2" borderId="44" xfId="2" applyFill="1" applyBorder="1" applyProtection="1">
      <protection hidden="1"/>
    </xf>
    <xf numFmtId="0" fontId="2" fillId="2" borderId="43" xfId="2" applyFill="1" applyBorder="1" applyProtection="1">
      <protection hidden="1"/>
    </xf>
    <xf numFmtId="0" fontId="2" fillId="2" borderId="45" xfId="2" applyFill="1" applyBorder="1" applyProtection="1">
      <protection hidden="1"/>
    </xf>
    <xf numFmtId="0" fontId="2" fillId="2" borderId="46" xfId="2" applyFill="1" applyBorder="1" applyProtection="1">
      <protection hidden="1"/>
    </xf>
    <xf numFmtId="0" fontId="2" fillId="4" borderId="33" xfId="2" applyFill="1" applyBorder="1" applyProtection="1">
      <protection locked="0"/>
    </xf>
    <xf numFmtId="2" fontId="2" fillId="34" borderId="0" xfId="2" applyNumberFormat="1" applyFill="1" applyBorder="1" applyProtection="1">
      <protection hidden="1"/>
    </xf>
    <xf numFmtId="165" fontId="33" fillId="34" borderId="0" xfId="2" applyNumberFormat="1" applyFont="1" applyFill="1" applyBorder="1" applyProtection="1">
      <protection hidden="1"/>
    </xf>
    <xf numFmtId="165" fontId="2" fillId="34" borderId="0" xfId="2" applyNumberFormat="1" applyFill="1" applyBorder="1" applyProtection="1">
      <protection hidden="1"/>
    </xf>
    <xf numFmtId="0" fontId="33" fillId="34" borderId="0" xfId="2" applyFont="1" applyFill="1" applyBorder="1" applyProtection="1">
      <protection hidden="1"/>
    </xf>
    <xf numFmtId="49" fontId="2" fillId="34" borderId="0" xfId="2" applyNumberFormat="1" applyFill="1" applyBorder="1" applyAlignment="1" applyProtection="1">
      <alignment wrapText="1"/>
      <protection hidden="1"/>
    </xf>
    <xf numFmtId="0" fontId="34" fillId="34" borderId="0" xfId="2" applyFont="1" applyFill="1" applyBorder="1" applyProtection="1">
      <protection hidden="1"/>
    </xf>
    <xf numFmtId="165" fontId="34" fillId="34" borderId="0" xfId="2" applyNumberFormat="1" applyFont="1" applyFill="1" applyBorder="1" applyProtection="1">
      <protection hidden="1"/>
    </xf>
    <xf numFmtId="165" fontId="2" fillId="2" borderId="3" xfId="2" applyNumberFormat="1" applyFill="1" applyBorder="1" applyProtection="1">
      <protection hidden="1"/>
    </xf>
    <xf numFmtId="0" fontId="35" fillId="2" borderId="0" xfId="2" applyFont="1" applyFill="1" applyBorder="1" applyProtection="1">
      <protection hidden="1"/>
    </xf>
    <xf numFmtId="0" fontId="35" fillId="2" borderId="0" xfId="2" applyFont="1" applyFill="1" applyBorder="1" applyAlignment="1" applyProtection="1">
      <alignment horizontal="left"/>
      <protection hidden="1"/>
    </xf>
    <xf numFmtId="2" fontId="2" fillId="6" borderId="0" xfId="2" applyNumberFormat="1" applyFill="1" applyBorder="1"/>
    <xf numFmtId="165" fontId="2" fillId="0" borderId="32" xfId="2" applyNumberFormat="1" applyFont="1" applyFill="1" applyBorder="1" applyProtection="1">
      <protection locked="0" hidden="1"/>
    </xf>
    <xf numFmtId="165" fontId="2" fillId="0" borderId="33" xfId="2" applyNumberFormat="1" applyFont="1" applyFill="1" applyBorder="1" applyProtection="1">
      <protection locked="0" hidden="1"/>
    </xf>
    <xf numFmtId="165" fontId="2" fillId="0" borderId="15" xfId="2" applyNumberFormat="1" applyFont="1" applyFill="1" applyBorder="1" applyProtection="1">
      <protection locked="0" hidden="1"/>
    </xf>
    <xf numFmtId="165" fontId="2" fillId="0" borderId="34" xfId="2" applyNumberFormat="1" applyFont="1" applyFill="1" applyBorder="1" applyProtection="1">
      <protection locked="0" hidden="1"/>
    </xf>
    <xf numFmtId="0" fontId="2" fillId="2" borderId="47" xfId="2" applyFill="1" applyBorder="1" applyProtection="1">
      <protection hidden="1"/>
    </xf>
    <xf numFmtId="165" fontId="2" fillId="0" borderId="58" xfId="2" applyNumberFormat="1" applyFont="1" applyFill="1" applyBorder="1" applyProtection="1">
      <protection locked="0" hidden="1"/>
    </xf>
    <xf numFmtId="0" fontId="2" fillId="2" borderId="59" xfId="2" applyFill="1" applyBorder="1" applyProtection="1">
      <protection hidden="1"/>
    </xf>
    <xf numFmtId="165" fontId="2" fillId="0" borderId="60" xfId="2" applyNumberFormat="1" applyFont="1" applyFill="1" applyBorder="1" applyProtection="1">
      <protection locked="0" hidden="1"/>
    </xf>
    <xf numFmtId="165" fontId="2" fillId="0" borderId="17" xfId="2" applyNumberFormat="1" applyFont="1" applyFill="1" applyBorder="1" applyProtection="1">
      <protection locked="0" hidden="1"/>
    </xf>
    <xf numFmtId="165" fontId="2" fillId="0" borderId="18" xfId="2" applyNumberFormat="1" applyFont="1" applyFill="1" applyBorder="1" applyProtection="1">
      <protection locked="0" hidden="1"/>
    </xf>
    <xf numFmtId="0" fontId="2" fillId="2" borderId="61" xfId="2" applyFill="1" applyBorder="1" applyProtection="1">
      <protection hidden="1"/>
    </xf>
    <xf numFmtId="2" fontId="2" fillId="2" borderId="6" xfId="2" applyNumberFormat="1" applyFill="1" applyBorder="1" applyProtection="1">
      <protection hidden="1"/>
    </xf>
    <xf numFmtId="0" fontId="2" fillId="6" borderId="59" xfId="2" applyFill="1" applyBorder="1"/>
    <xf numFmtId="2" fontId="2" fillId="6" borderId="0" xfId="2" applyNumberFormat="1" applyFill="1" applyBorder="1" applyAlignment="1">
      <alignment horizontal="center"/>
    </xf>
    <xf numFmtId="0" fontId="2" fillId="6" borderId="0" xfId="2" applyFill="1" applyBorder="1" applyAlignment="1">
      <alignment horizontal="center"/>
    </xf>
    <xf numFmtId="0" fontId="2" fillId="6" borderId="0" xfId="2" applyNumberFormat="1" applyFill="1" applyBorder="1" applyAlignment="1">
      <alignment horizontal="center"/>
    </xf>
    <xf numFmtId="2" fontId="2" fillId="6" borderId="0" xfId="2" applyNumberFormat="1" applyFill="1" applyBorder="1" applyAlignment="1">
      <alignment horizontal="center" wrapText="1"/>
    </xf>
    <xf numFmtId="0" fontId="2" fillId="6" borderId="0" xfId="2" applyNumberFormat="1" applyFill="1" applyBorder="1"/>
    <xf numFmtId="0" fontId="8" fillId="6" borderId="0" xfId="2" applyFont="1" applyFill="1" applyBorder="1" applyAlignment="1">
      <alignment horizontal="center"/>
    </xf>
    <xf numFmtId="0" fontId="2" fillId="6" borderId="61" xfId="2" applyFill="1" applyBorder="1"/>
    <xf numFmtId="0" fontId="2" fillId="0" borderId="0" xfId="2"/>
    <xf numFmtId="167" fontId="4" fillId="2" borderId="3" xfId="2" applyNumberFormat="1" applyFont="1" applyFill="1" applyBorder="1" applyProtection="1">
      <protection hidden="1"/>
    </xf>
    <xf numFmtId="0" fontId="4" fillId="2" borderId="3" xfId="2" applyFont="1" applyFill="1" applyBorder="1" applyProtection="1">
      <protection hidden="1"/>
    </xf>
    <xf numFmtId="165" fontId="4" fillId="2" borderId="0" xfId="2" applyNumberFormat="1" applyFont="1" applyFill="1" applyBorder="1" applyAlignment="1" applyProtection="1">
      <alignment horizontal="right"/>
      <protection hidden="1"/>
    </xf>
    <xf numFmtId="9" fontId="4" fillId="2" borderId="0" xfId="1" applyFont="1" applyFill="1" applyBorder="1" applyProtection="1">
      <protection hidden="1"/>
    </xf>
    <xf numFmtId="165" fontId="4" fillId="2" borderId="36" xfId="2" applyNumberFormat="1" applyFont="1" applyFill="1" applyBorder="1" applyAlignment="1" applyProtection="1">
      <alignment horizontal="right"/>
      <protection hidden="1"/>
    </xf>
    <xf numFmtId="0" fontId="4" fillId="2" borderId="38" xfId="2" applyFont="1" applyFill="1" applyBorder="1" applyAlignment="1" applyProtection="1">
      <alignment horizontal="right"/>
      <protection hidden="1"/>
    </xf>
    <xf numFmtId="165" fontId="4" fillId="2" borderId="38" xfId="2" applyNumberFormat="1" applyFont="1" applyFill="1" applyBorder="1" applyAlignment="1" applyProtection="1">
      <alignment horizontal="right"/>
      <protection hidden="1"/>
    </xf>
    <xf numFmtId="9" fontId="4" fillId="2" borderId="39" xfId="1" applyFont="1" applyFill="1" applyBorder="1" applyProtection="1">
      <protection hidden="1"/>
    </xf>
    <xf numFmtId="0" fontId="2" fillId="2" borderId="0" xfId="2" applyFill="1" applyBorder="1" applyAlignment="1" applyProtection="1">
      <alignment horizontal="center"/>
      <protection hidden="1"/>
    </xf>
    <xf numFmtId="0" fontId="8" fillId="2" borderId="13" xfId="2" applyFont="1" applyFill="1" applyBorder="1" applyAlignment="1" applyProtection="1">
      <alignment horizontal="center"/>
      <protection hidden="1"/>
    </xf>
    <xf numFmtId="0" fontId="8" fillId="2" borderId="14" xfId="2" applyFont="1" applyFill="1" applyBorder="1" applyAlignment="1" applyProtection="1">
      <alignment horizontal="center"/>
      <protection hidden="1"/>
    </xf>
    <xf numFmtId="0" fontId="8" fillId="2" borderId="15" xfId="2" applyFont="1" applyFill="1" applyBorder="1" applyAlignment="1" applyProtection="1">
      <alignment horizontal="center"/>
      <protection hidden="1"/>
    </xf>
    <xf numFmtId="1" fontId="8" fillId="2" borderId="16" xfId="2" applyNumberFormat="1" applyFont="1" applyFill="1" applyBorder="1" applyAlignment="1" applyProtection="1">
      <alignment horizontal="center"/>
      <protection hidden="1"/>
    </xf>
    <xf numFmtId="0" fontId="8" fillId="2" borderId="17" xfId="2" applyFont="1" applyFill="1" applyBorder="1" applyAlignment="1" applyProtection="1">
      <alignment horizontal="center"/>
      <protection hidden="1"/>
    </xf>
    <xf numFmtId="0" fontId="8" fillId="2" borderId="18" xfId="2" applyFont="1" applyFill="1" applyBorder="1" applyAlignment="1" applyProtection="1">
      <alignment horizontal="center"/>
      <protection hidden="1"/>
    </xf>
    <xf numFmtId="0" fontId="8" fillId="2" borderId="0" xfId="2" applyFont="1" applyFill="1" applyBorder="1" applyAlignment="1" applyProtection="1">
      <alignment horizontal="left"/>
      <protection hidden="1"/>
    </xf>
    <xf numFmtId="0" fontId="4" fillId="2" borderId="44" xfId="2" applyFont="1" applyFill="1" applyBorder="1" applyAlignment="1" applyProtection="1">
      <alignment horizontal="left"/>
      <protection hidden="1"/>
    </xf>
    <xf numFmtId="0" fontId="2" fillId="2" borderId="0" xfId="2" applyFont="1" applyFill="1" applyBorder="1" applyAlignment="1" applyProtection="1">
      <alignment horizontal="left"/>
      <protection hidden="1"/>
    </xf>
    <xf numFmtId="0" fontId="4" fillId="2" borderId="6" xfId="2" applyFont="1" applyFill="1" applyBorder="1" applyAlignment="1" applyProtection="1">
      <alignment horizontal="left"/>
      <protection hidden="1"/>
    </xf>
    <xf numFmtId="9" fontId="4" fillId="2" borderId="6" xfId="1" applyFont="1" applyFill="1" applyBorder="1" applyProtection="1">
      <protection hidden="1"/>
    </xf>
    <xf numFmtId="0" fontId="2" fillId="2" borderId="0" xfId="2" applyFill="1" applyBorder="1" applyProtection="1">
      <protection locked="0"/>
    </xf>
    <xf numFmtId="0" fontId="2" fillId="4" borderId="3" xfId="2" applyFill="1" applyBorder="1" applyProtection="1">
      <protection locked="0"/>
    </xf>
    <xf numFmtId="0" fontId="2" fillId="0" borderId="13" xfId="2" applyFont="1" applyFill="1" applyBorder="1" applyProtection="1">
      <protection locked="0"/>
    </xf>
    <xf numFmtId="0" fontId="2" fillId="0" borderId="14" xfId="2" applyFont="1" applyFill="1" applyBorder="1" applyProtection="1">
      <protection locked="0"/>
    </xf>
    <xf numFmtId="0" fontId="2" fillId="0" borderId="15" xfId="2" applyFont="1" applyFill="1" applyBorder="1" applyProtection="1">
      <protection locked="0"/>
    </xf>
    <xf numFmtId="0" fontId="2" fillId="0" borderId="32" xfId="2" applyFont="1" applyFill="1" applyBorder="1" applyProtection="1">
      <protection locked="0"/>
    </xf>
    <xf numFmtId="0" fontId="2" fillId="0" borderId="33" xfId="2" applyFont="1" applyFill="1" applyBorder="1" applyProtection="1">
      <protection locked="0"/>
    </xf>
    <xf numFmtId="0" fontId="2" fillId="0" borderId="34" xfId="2" applyFont="1" applyFill="1" applyBorder="1" applyProtection="1">
      <protection locked="0"/>
    </xf>
    <xf numFmtId="165" fontId="2" fillId="0" borderId="33" xfId="2" applyNumberFormat="1" applyFont="1" applyFill="1" applyBorder="1" applyProtection="1">
      <protection locked="0"/>
    </xf>
    <xf numFmtId="2" fontId="2" fillId="0" borderId="33" xfId="2" applyNumberFormat="1" applyFont="1" applyFill="1" applyBorder="1" applyProtection="1">
      <protection locked="0"/>
    </xf>
    <xf numFmtId="2" fontId="2" fillId="0" borderId="32" xfId="2" applyNumberFormat="1" applyFont="1" applyFill="1" applyBorder="1" applyProtection="1">
      <protection locked="0"/>
    </xf>
    <xf numFmtId="2" fontId="2" fillId="0" borderId="16" xfId="2" applyNumberFormat="1" applyFont="1" applyFill="1" applyBorder="1" applyProtection="1">
      <protection locked="0"/>
    </xf>
    <xf numFmtId="2" fontId="2" fillId="0" borderId="17" xfId="2" applyNumberFormat="1" applyFont="1" applyFill="1" applyBorder="1" applyProtection="1">
      <protection locked="0"/>
    </xf>
    <xf numFmtId="0" fontId="2" fillId="0" borderId="17" xfId="2" applyFont="1" applyFill="1" applyBorder="1" applyProtection="1">
      <protection locked="0"/>
    </xf>
    <xf numFmtId="0" fontId="2" fillId="0" borderId="18" xfId="2" applyFont="1" applyFill="1" applyBorder="1" applyProtection="1">
      <protection locked="0"/>
    </xf>
    <xf numFmtId="165" fontId="2" fillId="0" borderId="32" xfId="2" applyNumberFormat="1" applyFont="1" applyFill="1" applyBorder="1" applyProtection="1">
      <protection locked="0"/>
    </xf>
    <xf numFmtId="165" fontId="2" fillId="0" borderId="15" xfId="2" applyNumberFormat="1" applyFont="1" applyFill="1" applyBorder="1" applyProtection="1">
      <protection locked="0"/>
    </xf>
    <xf numFmtId="165" fontId="2" fillId="0" borderId="34" xfId="2" applyNumberFormat="1" applyFont="1" applyFill="1" applyBorder="1" applyProtection="1">
      <protection locked="0"/>
    </xf>
    <xf numFmtId="165" fontId="2" fillId="0" borderId="58" xfId="2" applyNumberFormat="1" applyFont="1" applyFill="1" applyBorder="1" applyProtection="1">
      <protection locked="0"/>
    </xf>
    <xf numFmtId="165" fontId="2" fillId="0" borderId="60" xfId="2" applyNumberFormat="1" applyFont="1" applyFill="1" applyBorder="1" applyProtection="1">
      <protection locked="0"/>
    </xf>
    <xf numFmtId="165" fontId="2" fillId="0" borderId="17" xfId="2" applyNumberFormat="1" applyFont="1" applyFill="1" applyBorder="1" applyProtection="1">
      <protection locked="0"/>
    </xf>
    <xf numFmtId="165" fontId="2" fillId="0" borderId="18" xfId="2" applyNumberFormat="1" applyFont="1" applyFill="1" applyBorder="1" applyProtection="1">
      <protection locked="0"/>
    </xf>
    <xf numFmtId="0" fontId="0" fillId="6" borderId="10" xfId="0" applyFill="1" applyBorder="1" applyProtection="1">
      <protection hidden="1"/>
    </xf>
    <xf numFmtId="0" fontId="0" fillId="6" borderId="8" xfId="0" applyFill="1" applyBorder="1" applyProtection="1">
      <protection hidden="1"/>
    </xf>
    <xf numFmtId="0" fontId="0" fillId="6" borderId="0" xfId="0" applyFill="1" applyBorder="1" applyProtection="1">
      <protection hidden="1"/>
    </xf>
    <xf numFmtId="0" fontId="4" fillId="6" borderId="0" xfId="0" applyFont="1" applyFill="1" applyBorder="1" applyProtection="1">
      <protection hidden="1"/>
    </xf>
    <xf numFmtId="0" fontId="0" fillId="7" borderId="4" xfId="0" applyFill="1" applyBorder="1" applyProtection="1">
      <protection hidden="1"/>
    </xf>
    <xf numFmtId="0" fontId="4" fillId="8" borderId="10" xfId="0" applyFont="1" applyFill="1" applyBorder="1" applyAlignment="1" applyProtection="1">
      <alignment horizontal="left" indent="5"/>
      <protection hidden="1"/>
    </xf>
    <xf numFmtId="0" fontId="9" fillId="8" borderId="10" xfId="0" applyFont="1" applyFill="1" applyBorder="1" applyProtection="1">
      <protection hidden="1"/>
    </xf>
    <xf numFmtId="0" fontId="9" fillId="8" borderId="8" xfId="0" applyFont="1" applyFill="1" applyBorder="1" applyProtection="1">
      <protection hidden="1"/>
    </xf>
    <xf numFmtId="0" fontId="0" fillId="9" borderId="3" xfId="0" applyFill="1" applyBorder="1" applyProtection="1">
      <protection hidden="1"/>
    </xf>
    <xf numFmtId="0" fontId="4" fillId="10" borderId="7" xfId="0" applyFont="1" applyFill="1" applyBorder="1" applyAlignment="1" applyProtection="1">
      <alignment horizontal="left" indent="1"/>
      <protection hidden="1"/>
    </xf>
    <xf numFmtId="0" fontId="9" fillId="10" borderId="10" xfId="0" applyFont="1" applyFill="1" applyBorder="1" applyProtection="1">
      <protection hidden="1"/>
    </xf>
    <xf numFmtId="0" fontId="9" fillId="10" borderId="8" xfId="0" applyFont="1" applyFill="1" applyBorder="1" applyProtection="1">
      <protection hidden="1"/>
    </xf>
    <xf numFmtId="0" fontId="4" fillId="11" borderId="7" xfId="0" applyFont="1" applyFill="1" applyBorder="1" applyAlignment="1" applyProtection="1">
      <alignment horizontal="left" indent="2"/>
      <protection hidden="1"/>
    </xf>
    <xf numFmtId="0" fontId="9" fillId="11" borderId="10" xfId="0" applyFont="1" applyFill="1" applyBorder="1" applyProtection="1">
      <protection hidden="1"/>
    </xf>
    <xf numFmtId="0" fontId="9" fillId="11" borderId="8" xfId="0" applyFont="1" applyFill="1" applyBorder="1" applyProtection="1">
      <protection hidden="1"/>
    </xf>
    <xf numFmtId="0" fontId="0" fillId="7" borderId="11" xfId="0" applyFill="1" applyBorder="1" applyProtection="1">
      <protection hidden="1"/>
    </xf>
    <xf numFmtId="0" fontId="0" fillId="7" borderId="12" xfId="0" applyFill="1" applyBorder="1" applyProtection="1">
      <protection hidden="1"/>
    </xf>
    <xf numFmtId="0" fontId="4" fillId="6" borderId="8" xfId="0" applyFont="1" applyFill="1" applyBorder="1" applyProtection="1">
      <protection hidden="1"/>
    </xf>
    <xf numFmtId="0" fontId="4" fillId="6" borderId="3" xfId="0" applyFont="1" applyFill="1" applyBorder="1" applyProtection="1">
      <protection hidden="1"/>
    </xf>
    <xf numFmtId="0" fontId="4" fillId="7" borderId="11" xfId="0" applyFont="1" applyFill="1" applyBorder="1" applyProtection="1">
      <protection hidden="1"/>
    </xf>
    <xf numFmtId="0" fontId="4" fillId="7" borderId="12" xfId="0" applyFont="1" applyFill="1" applyBorder="1" applyProtection="1">
      <protection hidden="1"/>
    </xf>
    <xf numFmtId="0" fontId="4" fillId="7" borderId="7" xfId="0" applyFont="1" applyFill="1" applyBorder="1" applyProtection="1">
      <protection hidden="1"/>
    </xf>
    <xf numFmtId="0" fontId="4" fillId="7" borderId="8" xfId="0" applyFont="1" applyFill="1" applyBorder="1" applyProtection="1">
      <protection hidden="1"/>
    </xf>
    <xf numFmtId="0" fontId="0" fillId="0" borderId="0" xfId="0" applyProtection="1">
      <protection hidden="1"/>
    </xf>
    <xf numFmtId="0" fontId="3" fillId="4" borderId="16" xfId="2" applyFont="1" applyFill="1" applyBorder="1" applyProtection="1">
      <protection locked="0"/>
    </xf>
    <xf numFmtId="0" fontId="3" fillId="4" borderId="17" xfId="2" applyFont="1" applyFill="1" applyBorder="1" applyProtection="1">
      <protection locked="0"/>
    </xf>
    <xf numFmtId="0" fontId="3" fillId="4" borderId="18" xfId="2" applyFont="1" applyFill="1" applyBorder="1" applyProtection="1">
      <protection locked="0"/>
    </xf>
    <xf numFmtId="0" fontId="2" fillId="4" borderId="6" xfId="2" applyFill="1" applyBorder="1" applyProtection="1">
      <protection locked="0"/>
    </xf>
    <xf numFmtId="0" fontId="2" fillId="4" borderId="20" xfId="2" applyFill="1" applyBorder="1" applyProtection="1">
      <protection locked="0"/>
    </xf>
    <xf numFmtId="0" fontId="2" fillId="4" borderId="29" xfId="2" applyFill="1" applyBorder="1" applyProtection="1">
      <protection locked="0"/>
    </xf>
    <xf numFmtId="0" fontId="2" fillId="4" borderId="30" xfId="2" applyFill="1" applyBorder="1" applyProtection="1">
      <protection locked="0"/>
    </xf>
    <xf numFmtId="0" fontId="2" fillId="4" borderId="31" xfId="2" applyFill="1" applyBorder="1" applyProtection="1">
      <protection locked="0"/>
    </xf>
    <xf numFmtId="0" fontId="2" fillId="4" borderId="34" xfId="2" applyFill="1" applyBorder="1" applyProtection="1">
      <protection locked="0"/>
    </xf>
    <xf numFmtId="0" fontId="2" fillId="4" borderId="32" xfId="2" applyFill="1" applyBorder="1" applyProtection="1">
      <protection locked="0"/>
    </xf>
    <xf numFmtId="0" fontId="2" fillId="4" borderId="18" xfId="2" applyFill="1" applyBorder="1" applyProtection="1">
      <protection locked="0"/>
    </xf>
    <xf numFmtId="0" fontId="2" fillId="4" borderId="17" xfId="2" applyFill="1" applyBorder="1" applyProtection="1">
      <protection locked="0"/>
    </xf>
    <xf numFmtId="0" fontId="2" fillId="4" borderId="16" xfId="2" applyFill="1" applyBorder="1" applyProtection="1">
      <protection locked="0"/>
    </xf>
    <xf numFmtId="0" fontId="4" fillId="4" borderId="3" xfId="2" applyFont="1" applyFill="1" applyBorder="1" applyProtection="1">
      <protection locked="0"/>
    </xf>
    <xf numFmtId="0" fontId="2" fillId="4" borderId="7" xfId="2" applyFill="1" applyBorder="1" applyProtection="1">
      <protection locked="0"/>
    </xf>
    <xf numFmtId="0" fontId="2" fillId="4" borderId="8" xfId="2" applyFill="1" applyBorder="1" applyProtection="1">
      <protection locked="0"/>
    </xf>
    <xf numFmtId="0" fontId="2" fillId="4" borderId="10" xfId="2" applyFill="1" applyBorder="1" applyProtection="1">
      <protection locked="0"/>
    </xf>
    <xf numFmtId="0" fontId="4" fillId="4" borderId="32" xfId="2" applyFont="1" applyFill="1" applyBorder="1" applyProtection="1">
      <protection locked="0"/>
    </xf>
    <xf numFmtId="0" fontId="4" fillId="4" borderId="33" xfId="2" applyFont="1" applyFill="1" applyBorder="1" applyProtection="1">
      <protection locked="0"/>
    </xf>
    <xf numFmtId="0" fontId="4" fillId="4" borderId="34" xfId="2" applyFont="1" applyFill="1" applyBorder="1" applyProtection="1">
      <protection locked="0"/>
    </xf>
    <xf numFmtId="0" fontId="4" fillId="4" borderId="16" xfId="2" applyFont="1" applyFill="1" applyBorder="1" applyProtection="1">
      <protection locked="0"/>
    </xf>
    <xf numFmtId="0" fontId="4" fillId="4" borderId="17" xfId="2" applyFont="1" applyFill="1" applyBorder="1" applyProtection="1">
      <protection locked="0"/>
    </xf>
    <xf numFmtId="0" fontId="4" fillId="4" borderId="18" xfId="2" applyFont="1" applyFill="1" applyBorder="1" applyProtection="1">
      <protection locked="0"/>
    </xf>
    <xf numFmtId="0" fontId="4" fillId="4" borderId="3" xfId="0" applyFont="1" applyFill="1" applyBorder="1" applyProtection="1">
      <protection locked="0"/>
    </xf>
    <xf numFmtId="0" fontId="9" fillId="4" borderId="7" xfId="2" applyFont="1" applyFill="1" applyBorder="1" applyProtection="1">
      <protection locked="0"/>
    </xf>
    <xf numFmtId="0" fontId="9" fillId="4" borderId="8" xfId="2" applyFont="1" applyFill="1" applyBorder="1" applyProtection="1">
      <protection locked="0"/>
    </xf>
    <xf numFmtId="0" fontId="8" fillId="2" borderId="60" xfId="2" applyFont="1" applyFill="1" applyBorder="1" applyAlignment="1" applyProtection="1">
      <alignment horizontal="center"/>
      <protection hidden="1"/>
    </xf>
    <xf numFmtId="0" fontId="8" fillId="2" borderId="3" xfId="2" applyFont="1" applyFill="1" applyBorder="1" applyAlignment="1" applyProtection="1">
      <alignment horizontal="center"/>
      <protection hidden="1"/>
    </xf>
    <xf numFmtId="0" fontId="4" fillId="4" borderId="19" xfId="2" applyFont="1" applyFill="1" applyBorder="1" applyProtection="1">
      <protection locked="0" hidden="1"/>
    </xf>
    <xf numFmtId="0" fontId="4" fillId="4" borderId="20" xfId="2" applyFont="1" applyFill="1" applyBorder="1" applyProtection="1">
      <protection locked="0" hidden="1"/>
    </xf>
    <xf numFmtId="0" fontId="3" fillId="2" borderId="9" xfId="2" applyFont="1" applyFill="1" applyBorder="1" applyProtection="1">
      <protection hidden="1"/>
    </xf>
    <xf numFmtId="0" fontId="3" fillId="2" borderId="12" xfId="2" applyFont="1" applyFill="1" applyBorder="1" applyProtection="1">
      <protection hidden="1"/>
    </xf>
    <xf numFmtId="0" fontId="3" fillId="2" borderId="25" xfId="2" applyFont="1" applyFill="1" applyBorder="1" applyProtection="1">
      <protection hidden="1"/>
    </xf>
    <xf numFmtId="0" fontId="3" fillId="0" borderId="3" xfId="2" applyFont="1" applyFill="1" applyBorder="1" applyProtection="1">
      <protection locked="0" hidden="1"/>
    </xf>
    <xf numFmtId="0" fontId="3" fillId="2" borderId="24" xfId="2" applyFont="1" applyFill="1" applyBorder="1" applyProtection="1">
      <protection hidden="1"/>
    </xf>
    <xf numFmtId="0" fontId="3" fillId="2" borderId="26" xfId="2" applyFont="1" applyFill="1" applyBorder="1" applyProtection="1">
      <protection hidden="1"/>
    </xf>
    <xf numFmtId="0" fontId="2" fillId="4" borderId="57" xfId="2" applyFill="1" applyBorder="1" applyAlignment="1" applyProtection="1">
      <protection locked="0"/>
    </xf>
    <xf numFmtId="0" fontId="0" fillId="0" borderId="35" xfId="0" applyBorder="1" applyAlignment="1" applyProtection="1">
      <protection locked="0"/>
    </xf>
    <xf numFmtId="0" fontId="0" fillId="0" borderId="58" xfId="0" applyBorder="1" applyAlignment="1" applyProtection="1">
      <protection locked="0"/>
    </xf>
    <xf numFmtId="0" fontId="2" fillId="6" borderId="0" xfId="2" applyFill="1" applyBorder="1" applyAlignment="1">
      <alignment horizontal="center"/>
    </xf>
    <xf numFmtId="0" fontId="5" fillId="4" borderId="6" xfId="2" applyFont="1" applyFill="1" applyBorder="1" applyAlignment="1" applyProtection="1">
      <protection locked="0"/>
    </xf>
    <xf numFmtId="0" fontId="6" fillId="0" borderId="6" xfId="0" applyFont="1" applyBorder="1" applyAlignment="1" applyProtection="1">
      <protection locked="0"/>
    </xf>
    <xf numFmtId="164" fontId="4" fillId="4" borderId="7" xfId="2" applyNumberFormat="1" applyFont="1" applyFill="1" applyBorder="1" applyAlignment="1" applyProtection="1">
      <protection locked="0"/>
    </xf>
    <xf numFmtId="0" fontId="7" fillId="0" borderId="8" xfId="0" applyFont="1" applyBorder="1" applyAlignment="1" applyProtection="1">
      <protection locked="0"/>
    </xf>
    <xf numFmtId="0" fontId="29" fillId="4" borderId="10" xfId="2" applyFont="1" applyFill="1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2" fillId="4" borderId="6" xfId="2" applyFill="1" applyBorder="1" applyAlignment="1" applyProtection="1">
      <protection locked="0"/>
    </xf>
    <xf numFmtId="0" fontId="0" fillId="0" borderId="6" xfId="0" applyBorder="1" applyAlignment="1" applyProtection="1">
      <protection locked="0"/>
    </xf>
    <xf numFmtId="167" fontId="8" fillId="4" borderId="33" xfId="2" applyNumberFormat="1" applyFont="1" applyFill="1" applyBorder="1" applyAlignment="1" applyProtection="1">
      <alignment horizontal="center"/>
      <protection locked="0"/>
    </xf>
    <xf numFmtId="0" fontId="8" fillId="2" borderId="10" xfId="2" applyFont="1" applyFill="1" applyBorder="1" applyAlignment="1" applyProtection="1">
      <protection hidden="1"/>
    </xf>
    <xf numFmtId="0" fontId="8" fillId="2" borderId="8" xfId="2" applyFont="1" applyFill="1" applyBorder="1" applyAlignment="1" applyProtection="1">
      <protection hidden="1"/>
    </xf>
    <xf numFmtId="0" fontId="32" fillId="4" borderId="40" xfId="2" applyFont="1" applyFill="1" applyBorder="1" applyAlignment="1" applyProtection="1">
      <protection locked="0"/>
    </xf>
    <xf numFmtId="0" fontId="8" fillId="4" borderId="41" xfId="2" applyFont="1" applyFill="1" applyBorder="1" applyAlignment="1" applyProtection="1">
      <protection locked="0"/>
    </xf>
    <xf numFmtId="0" fontId="8" fillId="4" borderId="42" xfId="2" applyFont="1" applyFill="1" applyBorder="1" applyAlignment="1" applyProtection="1">
      <protection locked="0"/>
    </xf>
    <xf numFmtId="0" fontId="8" fillId="4" borderId="45" xfId="2" applyFont="1" applyFill="1" applyBorder="1" applyAlignment="1" applyProtection="1">
      <protection locked="0"/>
    </xf>
    <xf numFmtId="0" fontId="8" fillId="4" borderId="25" xfId="2" applyFont="1" applyFill="1" applyBorder="1" applyAlignment="1" applyProtection="1">
      <protection locked="0"/>
    </xf>
    <xf numFmtId="0" fontId="8" fillId="4" borderId="46" xfId="2" applyFont="1" applyFill="1" applyBorder="1" applyAlignment="1" applyProtection="1">
      <protection locked="0"/>
    </xf>
    <xf numFmtId="0" fontId="5" fillId="4" borderId="10" xfId="2" applyFont="1" applyFill="1" applyBorder="1" applyAlignment="1" applyProtection="1">
      <protection locked="0"/>
    </xf>
    <xf numFmtId="0" fontId="6" fillId="0" borderId="10" xfId="0" applyFont="1" applyBorder="1" applyAlignment="1" applyProtection="1">
      <protection locked="0"/>
    </xf>
    <xf numFmtId="0" fontId="9" fillId="4" borderId="7" xfId="2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" fillId="4" borderId="7" xfId="2" applyFill="1" applyBorder="1" applyAlignment="1" applyProtection="1">
      <alignment wrapText="1"/>
      <protection locked="0"/>
    </xf>
    <xf numFmtId="0" fontId="0" fillId="0" borderId="10" xfId="0" applyBorder="1" applyAlignment="1" applyProtection="1">
      <alignment wrapText="1"/>
      <protection locked="0"/>
    </xf>
    <xf numFmtId="0" fontId="3" fillId="0" borderId="1" xfId="2" applyFont="1" applyFill="1" applyBorder="1" applyAlignment="1" applyProtection="1">
      <protection locked="0" hidden="1"/>
    </xf>
    <xf numFmtId="0" fontId="0" fillId="0" borderId="2" xfId="0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0" borderId="12" xfId="0" applyBorder="1" applyAlignment="1" applyProtection="1">
      <protection locked="0"/>
    </xf>
  </cellXfs>
  <cellStyles count="46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7"/>
    <cellStyle name="Calculation" xfId="28"/>
    <cellStyle name="Check Cell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te" xfId="39"/>
    <cellStyle name="Output" xfId="40"/>
    <cellStyle name="Title" xfId="41"/>
    <cellStyle name="Total" xfId="42"/>
    <cellStyle name="Warning Text" xfId="43"/>
    <cellStyle name="Обычный" xfId="0" builtinId="0"/>
    <cellStyle name="Обычный 2" xfId="2"/>
    <cellStyle name="Обычный 3" xfId="44"/>
    <cellStyle name="Процентный" xfId="1" builtinId="5"/>
    <cellStyle name="Процентный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353891</xdr:colOff>
      <xdr:row>6</xdr:row>
      <xdr:rowOff>14654</xdr:rowOff>
    </xdr:from>
    <xdr:to>
      <xdr:col>25</xdr:col>
      <xdr:colOff>500429</xdr:colOff>
      <xdr:row>8</xdr:row>
      <xdr:rowOff>176579</xdr:rowOff>
    </xdr:to>
    <xdr:sp macro="" textlink="">
      <xdr:nvSpPr>
        <xdr:cNvPr id="2" name="Стрелка влево 1"/>
        <xdr:cNvSpPr/>
      </xdr:nvSpPr>
      <xdr:spPr>
        <a:xfrm>
          <a:off x="9556506" y="2256692"/>
          <a:ext cx="2212731" cy="792041"/>
        </a:xfrm>
        <a:prstGeom prst="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8"/>
  </sheetPr>
  <dimension ref="A1:CO302"/>
  <sheetViews>
    <sheetView tabSelected="1" view="pageBreakPreview" topLeftCell="A2" zoomScale="130" zoomScaleSheetLayoutView="130" workbookViewId="0">
      <selection activeCell="J17" sqref="J17"/>
    </sheetView>
  </sheetViews>
  <sheetFormatPr defaultRowHeight="12.75"/>
  <cols>
    <col min="1" max="1" width="3.42578125" style="139" customWidth="1"/>
    <col min="2" max="12" width="6.28515625" style="139" customWidth="1"/>
    <col min="13" max="13" width="9.5703125" style="139" customWidth="1"/>
    <col min="14" max="16" width="6.28515625" style="139" customWidth="1"/>
    <col min="17" max="17" width="7.28515625" style="139" customWidth="1"/>
    <col min="18" max="18" width="6.28515625" style="139" customWidth="1"/>
    <col min="19" max="19" width="8.5703125" style="139" customWidth="1"/>
    <col min="20" max="21" width="6.28515625" style="139" customWidth="1"/>
    <col min="22" max="22" width="2.7109375" style="82" customWidth="1"/>
    <col min="23" max="23" width="12.7109375" style="82" bestFit="1" customWidth="1"/>
    <col min="24" max="24" width="9.140625" style="82"/>
    <col min="25" max="25" width="9.140625" style="76"/>
    <col min="26" max="93" width="9.140625" style="77"/>
    <col min="94" max="16384" width="9.140625" style="139"/>
  </cols>
  <sheetData>
    <row r="1" spans="1:25" ht="29.25" customHeight="1" thickBo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4"/>
      <c r="V1" s="75"/>
      <c r="W1" s="75"/>
      <c r="X1" s="75"/>
    </row>
    <row r="2" spans="1:25" s="77" customFormat="1" ht="33.75" customHeight="1" thickBot="1">
      <c r="A2" s="1"/>
      <c r="B2" s="78" t="s">
        <v>89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/>
      <c r="V2" s="75"/>
      <c r="W2" s="75"/>
      <c r="X2" s="75"/>
      <c r="Y2" s="76"/>
    </row>
    <row r="3" spans="1:25" s="77" customFormat="1" ht="28.5" customHeight="1" thickBot="1">
      <c r="A3" s="79"/>
      <c r="B3" s="80" t="s">
        <v>3</v>
      </c>
      <c r="C3" s="24"/>
      <c r="D3" s="24"/>
      <c r="E3" s="246" t="s">
        <v>198</v>
      </c>
      <c r="F3" s="247"/>
      <c r="G3" s="247"/>
      <c r="H3" s="247"/>
      <c r="I3" s="247"/>
      <c r="J3" s="247"/>
      <c r="K3" s="247"/>
      <c r="L3" s="24"/>
      <c r="M3" s="24"/>
      <c r="N3" s="24"/>
      <c r="O3" s="24"/>
      <c r="P3" s="24"/>
      <c r="Q3" s="9" t="s">
        <v>4</v>
      </c>
      <c r="R3" s="248">
        <v>41817</v>
      </c>
      <c r="S3" s="249"/>
      <c r="T3" s="24"/>
      <c r="U3" s="11"/>
      <c r="V3" s="75"/>
      <c r="W3" s="75"/>
      <c r="X3" s="75"/>
      <c r="Y3" s="76"/>
    </row>
    <row r="4" spans="1:25" s="77" customFormat="1" ht="28.5" customHeight="1" thickBot="1">
      <c r="A4" s="23"/>
      <c r="B4" s="25" t="s">
        <v>5</v>
      </c>
      <c r="C4" s="24"/>
      <c r="D4" s="24"/>
      <c r="E4" s="250" t="s">
        <v>6</v>
      </c>
      <c r="F4" s="251"/>
      <c r="G4" s="251"/>
      <c r="H4" s="251"/>
      <c r="I4" s="251"/>
      <c r="J4" s="251"/>
      <c r="K4" s="251"/>
      <c r="L4" s="24"/>
      <c r="M4" s="24"/>
      <c r="N4" s="81"/>
      <c r="O4" s="24"/>
      <c r="P4" s="9"/>
      <c r="Q4" s="24"/>
      <c r="R4" s="24"/>
      <c r="S4" s="24"/>
      <c r="T4" s="24"/>
      <c r="U4" s="14"/>
      <c r="V4" s="82"/>
      <c r="W4" s="75"/>
      <c r="X4" s="75"/>
      <c r="Y4" s="76"/>
    </row>
    <row r="5" spans="1:25" s="77" customFormat="1" ht="28.5" customHeight="1" thickBot="1">
      <c r="A5" s="23"/>
      <c r="B5" s="25" t="s">
        <v>7</v>
      </c>
      <c r="C5" s="24"/>
      <c r="D5" s="24"/>
      <c r="E5" s="252" t="s">
        <v>199</v>
      </c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4"/>
      <c r="U5" s="14"/>
      <c r="V5" s="82"/>
      <c r="W5" s="75"/>
      <c r="X5" s="75"/>
      <c r="Y5" s="76"/>
    </row>
    <row r="6" spans="1:25" s="77" customFormat="1" ht="28.5" customHeight="1" thickBot="1">
      <c r="A6" s="23"/>
      <c r="B6" s="83" t="s">
        <v>90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81"/>
      <c r="O6" s="24"/>
      <c r="P6" s="9"/>
      <c r="Q6" s="24"/>
      <c r="R6" s="24"/>
      <c r="S6" s="24"/>
      <c r="T6" s="24"/>
      <c r="U6" s="14"/>
      <c r="V6" s="82"/>
      <c r="W6" s="75"/>
      <c r="X6" s="75"/>
      <c r="Y6" s="76"/>
    </row>
    <row r="7" spans="1:25" s="77" customFormat="1" ht="24.75" customHeight="1" thickBot="1">
      <c r="A7" s="84"/>
      <c r="B7" s="85" t="s">
        <v>91</v>
      </c>
      <c r="C7" s="85"/>
      <c r="D7" s="85"/>
      <c r="E7" s="85"/>
      <c r="F7" s="85"/>
      <c r="G7" s="85"/>
      <c r="H7" s="86"/>
      <c r="I7" s="86"/>
      <c r="J7" s="86"/>
      <c r="K7" s="86"/>
      <c r="L7" s="87"/>
      <c r="M7" s="233">
        <f>T58/O58</f>
        <v>11.496304062000268</v>
      </c>
      <c r="N7" s="232" t="s">
        <v>92</v>
      </c>
      <c r="O7" s="87"/>
      <c r="P7" s="87" t="s">
        <v>161</v>
      </c>
      <c r="Q7" s="87"/>
      <c r="R7" s="87"/>
      <c r="S7" s="87"/>
      <c r="T7" s="87"/>
      <c r="U7" s="88"/>
      <c r="V7" s="75"/>
      <c r="W7" s="75"/>
      <c r="X7" s="75"/>
      <c r="Y7" s="76"/>
    </row>
    <row r="8" spans="1:25" s="77" customFormat="1" ht="24.75" customHeight="1" thickBot="1">
      <c r="A8" s="89"/>
      <c r="B8" s="90" t="s">
        <v>93</v>
      </c>
      <c r="C8" s="90"/>
      <c r="D8" s="90"/>
      <c r="E8" s="90"/>
      <c r="F8" s="90"/>
      <c r="G8" s="90"/>
      <c r="H8" s="91"/>
      <c r="I8" s="91"/>
      <c r="J8" s="91"/>
      <c r="K8" s="91"/>
      <c r="L8" s="81"/>
      <c r="M8" s="233">
        <f>T10/H13/3600</f>
        <v>11.496304062000268</v>
      </c>
      <c r="N8" s="232" t="s">
        <v>92</v>
      </c>
      <c r="O8" s="81"/>
      <c r="P8" s="149" t="s">
        <v>160</v>
      </c>
      <c r="Q8" s="150" t="s">
        <v>158</v>
      </c>
      <c r="R8" s="151" t="s">
        <v>159</v>
      </c>
      <c r="S8" s="81"/>
      <c r="T8" s="81"/>
      <c r="U8" s="92"/>
      <c r="V8" s="75"/>
      <c r="W8" s="75"/>
      <c r="X8" s="75"/>
      <c r="Y8" s="76"/>
    </row>
    <row r="9" spans="1:25" s="77" customFormat="1" ht="24.75" customHeight="1" thickBot="1">
      <c r="A9" s="89"/>
      <c r="B9" s="90" t="s">
        <v>94</v>
      </c>
      <c r="C9" s="90"/>
      <c r="D9" s="90"/>
      <c r="E9" s="90"/>
      <c r="F9" s="90"/>
      <c r="G9" s="90"/>
      <c r="H9" s="91"/>
      <c r="I9" s="91"/>
      <c r="J9" s="91"/>
      <c r="K9" s="91"/>
      <c r="L9" s="81"/>
      <c r="M9" s="233">
        <f>M7*(H13-H14)*O15*3600</f>
        <v>5336.8970450510114</v>
      </c>
      <c r="N9" s="232" t="s">
        <v>95</v>
      </c>
      <c r="O9" s="81"/>
      <c r="P9" s="152">
        <f>M9</f>
        <v>5336.8970450510114</v>
      </c>
      <c r="Q9" s="153">
        <f>M9/ЭЛЕКТРО!E44*ЭЛЕКТРО!H44</f>
        <v>4975.7536359874084</v>
      </c>
      <c r="R9" s="154">
        <f>M9/ЭЛЕКТРО!E44*ЭЛЕКТРО!K44</f>
        <v>4229.3905905892971</v>
      </c>
      <c r="S9" s="81"/>
      <c r="T9" s="81"/>
      <c r="U9" s="92"/>
      <c r="V9" s="75"/>
      <c r="W9" s="75"/>
      <c r="X9" s="75"/>
      <c r="Y9" s="76"/>
    </row>
    <row r="10" spans="1:25" s="77" customFormat="1">
      <c r="A10" s="93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4">
        <f>M7*(H13-H14)*3600</f>
        <v>2668.4485225255057</v>
      </c>
      <c r="U10" s="95"/>
      <c r="V10" s="75"/>
      <c r="W10" s="75"/>
      <c r="X10" s="75"/>
      <c r="Y10" s="76"/>
    </row>
    <row r="11" spans="1:25" s="77" customFormat="1" ht="15">
      <c r="A11" s="96"/>
      <c r="B11" s="83" t="s">
        <v>96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14"/>
      <c r="V11" s="75"/>
      <c r="W11" s="75"/>
      <c r="X11" s="75"/>
      <c r="Y11" s="76"/>
    </row>
    <row r="12" spans="1:25" s="77" customFormat="1" ht="13.5" thickBot="1">
      <c r="A12" s="84"/>
      <c r="B12" s="87"/>
      <c r="C12" s="87"/>
      <c r="D12" s="87" t="s">
        <v>97</v>
      </c>
      <c r="E12" s="87"/>
      <c r="F12" s="87" t="s">
        <v>98</v>
      </c>
      <c r="G12" s="87"/>
      <c r="H12" s="87" t="s">
        <v>99</v>
      </c>
      <c r="I12" s="87"/>
      <c r="J12" s="88"/>
      <c r="K12" s="84"/>
      <c r="L12" s="87"/>
      <c r="M12" s="87"/>
      <c r="N12" s="87"/>
      <c r="O12" s="87"/>
      <c r="P12" s="87"/>
      <c r="Q12" s="87"/>
      <c r="R12" s="87"/>
      <c r="S12" s="87"/>
      <c r="T12" s="87"/>
      <c r="U12" s="88"/>
      <c r="V12" s="75"/>
      <c r="W12" s="75"/>
      <c r="X12" s="75"/>
      <c r="Y12" s="76"/>
    </row>
    <row r="13" spans="1:25" s="77" customFormat="1" ht="15.75" customHeight="1" thickBot="1">
      <c r="A13" s="89"/>
      <c r="B13" s="81" t="s">
        <v>100</v>
      </c>
      <c r="C13" s="81"/>
      <c r="D13" s="254">
        <v>0.79600000000000004</v>
      </c>
      <c r="E13" s="254"/>
      <c r="F13" s="254">
        <v>8.1000000000000003E-2</v>
      </c>
      <c r="G13" s="254"/>
      <c r="H13" s="255">
        <f>D13*F13</f>
        <v>6.4476000000000006E-2</v>
      </c>
      <c r="I13" s="256"/>
      <c r="J13" s="92"/>
      <c r="K13" s="89"/>
      <c r="L13" s="81" t="s">
        <v>101</v>
      </c>
      <c r="M13" s="97">
        <v>0.2</v>
      </c>
      <c r="N13" s="81"/>
      <c r="O13" s="81" t="s">
        <v>102</v>
      </c>
      <c r="P13" s="98">
        <f>1.2*293/(273+T13)</f>
        <v>1.2</v>
      </c>
      <c r="Q13" s="81"/>
      <c r="R13" s="81" t="s">
        <v>103</v>
      </c>
      <c r="S13" s="24"/>
      <c r="T13" s="99">
        <v>20</v>
      </c>
      <c r="U13" s="92"/>
      <c r="V13" s="75"/>
      <c r="W13" s="75"/>
      <c r="X13" s="75"/>
      <c r="Y13" s="76"/>
    </row>
    <row r="14" spans="1:25" s="77" customFormat="1" ht="15.75" customHeight="1" thickBot="1">
      <c r="A14" s="89"/>
      <c r="B14" s="81" t="s">
        <v>104</v>
      </c>
      <c r="C14" s="81"/>
      <c r="D14" s="254"/>
      <c r="E14" s="254"/>
      <c r="F14" s="254"/>
      <c r="G14" s="254"/>
      <c r="H14" s="255">
        <f>D14*F14</f>
        <v>0</v>
      </c>
      <c r="I14" s="256"/>
      <c r="J14" s="92"/>
      <c r="K14" s="89"/>
      <c r="L14" s="81"/>
      <c r="M14" s="81"/>
      <c r="N14" s="81"/>
      <c r="O14" s="81"/>
      <c r="P14" s="81"/>
      <c r="Q14" s="81"/>
      <c r="R14" s="81"/>
      <c r="S14" s="81"/>
      <c r="T14" s="81"/>
      <c r="U14" s="92"/>
      <c r="V14" s="75"/>
      <c r="W14" s="75"/>
      <c r="X14" s="75"/>
      <c r="Y14" s="76"/>
    </row>
    <row r="15" spans="1:25" s="77" customFormat="1" ht="13.5" thickBot="1">
      <c r="A15" s="89"/>
      <c r="B15" s="81"/>
      <c r="C15" s="81"/>
      <c r="D15" s="81"/>
      <c r="E15" s="81"/>
      <c r="F15" s="81"/>
      <c r="G15" s="81"/>
      <c r="H15" s="100"/>
      <c r="I15" s="81"/>
      <c r="J15" s="92"/>
      <c r="K15" s="89"/>
      <c r="L15" s="81" t="s">
        <v>105</v>
      </c>
      <c r="M15" s="81"/>
      <c r="N15" s="81"/>
      <c r="O15" s="101">
        <v>2</v>
      </c>
      <c r="P15" s="81"/>
      <c r="Q15" s="81" t="s">
        <v>106</v>
      </c>
      <c r="R15" s="24"/>
      <c r="S15" s="24"/>
      <c r="T15" s="102">
        <f>COUNTIF(B27:U56,"&gt;=0")</f>
        <v>60</v>
      </c>
      <c r="U15" s="92"/>
      <c r="V15" s="75"/>
      <c r="W15" s="75"/>
      <c r="X15" s="75"/>
      <c r="Y15" s="76"/>
    </row>
    <row r="16" spans="1:25" s="77" customFormat="1">
      <c r="A16" s="89"/>
      <c r="B16" s="24" t="s">
        <v>107</v>
      </c>
      <c r="C16" s="24"/>
      <c r="D16" s="257" t="s">
        <v>210</v>
      </c>
      <c r="E16" s="258"/>
      <c r="F16" s="258"/>
      <c r="G16" s="258"/>
      <c r="H16" s="258"/>
      <c r="I16" s="259"/>
      <c r="J16" s="103"/>
      <c r="K16" s="104"/>
      <c r="L16" s="24"/>
      <c r="M16" s="24"/>
      <c r="N16" s="24"/>
      <c r="O16" s="24"/>
      <c r="P16" s="24"/>
      <c r="Q16" s="24"/>
      <c r="R16" s="24"/>
      <c r="S16" s="24"/>
      <c r="T16" s="24"/>
      <c r="U16" s="92"/>
      <c r="V16" s="75"/>
      <c r="W16" s="75"/>
      <c r="X16" s="75"/>
      <c r="Y16" s="76"/>
    </row>
    <row r="17" spans="1:25" s="77" customFormat="1">
      <c r="A17" s="105"/>
      <c r="B17" s="35" t="s">
        <v>100</v>
      </c>
      <c r="C17" s="35"/>
      <c r="D17" s="260"/>
      <c r="E17" s="261"/>
      <c r="F17" s="261"/>
      <c r="G17" s="261"/>
      <c r="H17" s="261"/>
      <c r="I17" s="262"/>
      <c r="J17" s="106"/>
      <c r="K17" s="105"/>
      <c r="L17" s="35"/>
      <c r="M17" s="35"/>
      <c r="N17" s="35"/>
      <c r="O17" s="35"/>
      <c r="P17" s="35"/>
      <c r="Q17" s="35"/>
      <c r="R17" s="35"/>
      <c r="S17" s="35"/>
      <c r="T17" s="35"/>
      <c r="U17" s="106"/>
      <c r="V17" s="75"/>
      <c r="W17" s="75"/>
      <c r="X17" s="75"/>
      <c r="Y17" s="76"/>
    </row>
    <row r="18" spans="1:25" s="77" customForma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75"/>
      <c r="W18" s="75"/>
      <c r="X18" s="75"/>
      <c r="Y18" s="76"/>
    </row>
    <row r="19" spans="1:25" s="77" customFormat="1" ht="15">
      <c r="A19" s="24"/>
      <c r="B19" s="24" t="s">
        <v>108</v>
      </c>
      <c r="C19" s="24"/>
      <c r="D19" s="242" t="s">
        <v>207</v>
      </c>
      <c r="E19" s="243"/>
      <c r="F19" s="243"/>
      <c r="G19" s="243"/>
      <c r="H19" s="243"/>
      <c r="I19" s="244"/>
      <c r="J19" s="24"/>
      <c r="K19" s="24"/>
      <c r="L19" s="24" t="s">
        <v>109</v>
      </c>
      <c r="M19" s="24"/>
      <c r="N19" s="242">
        <v>1330</v>
      </c>
      <c r="O19" s="244"/>
      <c r="P19" s="24"/>
      <c r="Q19" s="24" t="s">
        <v>110</v>
      </c>
      <c r="R19" s="107">
        <v>2.25</v>
      </c>
      <c r="S19" s="24"/>
      <c r="T19" s="24"/>
      <c r="U19" s="24"/>
      <c r="V19" s="75"/>
      <c r="W19" s="75"/>
      <c r="X19" s="75"/>
      <c r="Y19" s="76"/>
    </row>
    <row r="20" spans="1:25" s="77" customForma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75"/>
      <c r="W20" s="75"/>
      <c r="X20" s="75"/>
      <c r="Y20" s="76"/>
    </row>
    <row r="21" spans="1:25" s="77" customFormat="1" ht="15">
      <c r="A21" s="23"/>
      <c r="B21" s="24" t="s">
        <v>111</v>
      </c>
      <c r="C21" s="24"/>
      <c r="D21" s="242" t="s">
        <v>208</v>
      </c>
      <c r="E21" s="243"/>
      <c r="F21" s="243"/>
      <c r="G21" s="243"/>
      <c r="H21" s="243"/>
      <c r="I21" s="244"/>
      <c r="J21" s="24"/>
      <c r="K21" s="24"/>
      <c r="L21" s="24"/>
      <c r="M21" s="24" t="s">
        <v>112</v>
      </c>
      <c r="N21" s="107">
        <v>220</v>
      </c>
      <c r="O21" s="24"/>
      <c r="P21" s="24"/>
      <c r="Q21" s="24"/>
      <c r="R21" s="24"/>
      <c r="S21" s="24"/>
      <c r="T21" s="24"/>
      <c r="U21" s="11"/>
      <c r="V21" s="75"/>
      <c r="W21" s="75"/>
      <c r="X21" s="75"/>
      <c r="Y21" s="76"/>
    </row>
    <row r="22" spans="1:25" s="77" customForma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11"/>
      <c r="V22" s="75"/>
      <c r="W22" s="75"/>
      <c r="X22" s="75"/>
      <c r="Y22" s="76"/>
    </row>
    <row r="23" spans="1:25" s="77" customFormat="1" ht="18" customHeight="1">
      <c r="A23" s="23"/>
      <c r="B23" s="24" t="s">
        <v>113</v>
      </c>
      <c r="C23" s="24"/>
      <c r="D23" s="24"/>
      <c r="E23" s="24"/>
      <c r="F23" s="242" t="s">
        <v>200</v>
      </c>
      <c r="G23" s="243"/>
      <c r="H23" s="243"/>
      <c r="I23" s="243"/>
      <c r="J23" s="243"/>
      <c r="K23" s="243"/>
      <c r="L23" s="244"/>
      <c r="M23" s="24"/>
      <c r="N23" s="24"/>
      <c r="O23" s="24"/>
      <c r="P23" s="24"/>
      <c r="Q23" s="24"/>
      <c r="R23" s="24"/>
      <c r="S23" s="24"/>
      <c r="T23" s="24"/>
      <c r="U23" s="11"/>
      <c r="V23" s="75"/>
      <c r="W23" s="75"/>
      <c r="X23" s="75"/>
      <c r="Y23" s="76"/>
    </row>
    <row r="24" spans="1:25" s="77" customFormat="1" ht="21" customHeight="1" thickBo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11"/>
      <c r="V24" s="75"/>
      <c r="W24" s="75"/>
      <c r="X24" s="75"/>
      <c r="Y24" s="76"/>
    </row>
    <row r="25" spans="1:25" s="77" customFormat="1" ht="16.5" thickBot="1">
      <c r="A25" s="23"/>
      <c r="B25" s="9" t="s">
        <v>114</v>
      </c>
      <c r="C25" s="9"/>
      <c r="D25" s="9"/>
      <c r="E25" s="9"/>
      <c r="F25" s="9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81" t="s">
        <v>115</v>
      </c>
      <c r="S25" s="24"/>
      <c r="T25" s="24"/>
      <c r="U25" s="98">
        <f>SUM(B27:U56)</f>
        <v>2443</v>
      </c>
      <c r="V25" s="75"/>
      <c r="W25" s="75"/>
      <c r="X25" s="75"/>
      <c r="Y25" s="76"/>
    </row>
    <row r="26" spans="1:25" s="77" customFormat="1" ht="13.5" thickBot="1">
      <c r="A26" s="23"/>
      <c r="B26" s="24">
        <v>1</v>
      </c>
      <c r="C26" s="24">
        <v>2</v>
      </c>
      <c r="D26" s="24">
        <v>3</v>
      </c>
      <c r="E26" s="24">
        <v>4</v>
      </c>
      <c r="F26" s="24">
        <v>5</v>
      </c>
      <c r="G26" s="24">
        <v>6</v>
      </c>
      <c r="H26" s="24">
        <v>7</v>
      </c>
      <c r="I26" s="24">
        <v>8</v>
      </c>
      <c r="J26" s="24">
        <v>9</v>
      </c>
      <c r="K26" s="24">
        <v>10</v>
      </c>
      <c r="L26" s="24">
        <v>11</v>
      </c>
      <c r="M26" s="24">
        <v>12</v>
      </c>
      <c r="N26" s="24">
        <v>13</v>
      </c>
      <c r="O26" s="24">
        <v>14</v>
      </c>
      <c r="P26" s="24">
        <v>15</v>
      </c>
      <c r="Q26" s="24">
        <v>16</v>
      </c>
      <c r="R26" s="24">
        <v>17</v>
      </c>
      <c r="S26" s="24">
        <v>18</v>
      </c>
      <c r="T26" s="24">
        <v>19</v>
      </c>
      <c r="U26" s="11">
        <v>20</v>
      </c>
      <c r="V26" s="75"/>
      <c r="W26" s="75"/>
      <c r="X26" s="75"/>
      <c r="Y26" s="76"/>
    </row>
    <row r="27" spans="1:25" s="77" customFormat="1">
      <c r="A27" s="23">
        <v>1</v>
      </c>
      <c r="B27" s="162">
        <v>35</v>
      </c>
      <c r="C27" s="163">
        <v>47</v>
      </c>
      <c r="D27" s="163">
        <v>41</v>
      </c>
      <c r="E27" s="163">
        <v>39</v>
      </c>
      <c r="F27" s="163">
        <v>42</v>
      </c>
      <c r="G27" s="163">
        <v>36</v>
      </c>
      <c r="H27" s="163">
        <v>41</v>
      </c>
      <c r="I27" s="163">
        <v>40</v>
      </c>
      <c r="J27" s="163">
        <v>39</v>
      </c>
      <c r="K27" s="163">
        <v>41</v>
      </c>
      <c r="L27" s="163">
        <v>42</v>
      </c>
      <c r="M27" s="163">
        <v>36</v>
      </c>
      <c r="N27" s="163">
        <v>45</v>
      </c>
      <c r="O27" s="163">
        <v>40</v>
      </c>
      <c r="P27" s="163">
        <v>20</v>
      </c>
      <c r="Q27" s="163"/>
      <c r="R27" s="163"/>
      <c r="S27" s="163"/>
      <c r="T27" s="163"/>
      <c r="U27" s="164"/>
      <c r="V27" s="75"/>
      <c r="W27" s="75"/>
      <c r="X27" s="75"/>
      <c r="Y27" s="76"/>
    </row>
    <row r="28" spans="1:25" s="77" customFormat="1">
      <c r="A28" s="23">
        <v>2</v>
      </c>
      <c r="B28" s="165">
        <v>34</v>
      </c>
      <c r="C28" s="166">
        <v>45</v>
      </c>
      <c r="D28" s="166">
        <v>40</v>
      </c>
      <c r="E28" s="166">
        <v>42</v>
      </c>
      <c r="F28" s="166">
        <v>46</v>
      </c>
      <c r="G28" s="166">
        <v>37</v>
      </c>
      <c r="H28" s="166">
        <v>43</v>
      </c>
      <c r="I28" s="166">
        <v>41</v>
      </c>
      <c r="J28" s="166">
        <v>43</v>
      </c>
      <c r="K28" s="166">
        <v>45</v>
      </c>
      <c r="L28" s="166">
        <v>42</v>
      </c>
      <c r="M28" s="166">
        <v>37</v>
      </c>
      <c r="N28" s="166">
        <v>48</v>
      </c>
      <c r="O28" s="166">
        <v>45</v>
      </c>
      <c r="P28" s="166">
        <v>23</v>
      </c>
      <c r="Q28" s="166"/>
      <c r="R28" s="166"/>
      <c r="S28" s="166"/>
      <c r="T28" s="166"/>
      <c r="U28" s="167"/>
      <c r="V28" s="75"/>
      <c r="W28" s="75"/>
      <c r="X28" s="75"/>
      <c r="Y28" s="76"/>
    </row>
    <row r="29" spans="1:25" s="77" customFormat="1">
      <c r="A29" s="23">
        <v>3</v>
      </c>
      <c r="B29" s="165">
        <v>35</v>
      </c>
      <c r="C29" s="166">
        <v>48</v>
      </c>
      <c r="D29" s="166">
        <v>41</v>
      </c>
      <c r="E29" s="166">
        <v>45</v>
      </c>
      <c r="F29" s="166">
        <v>43</v>
      </c>
      <c r="G29" s="166">
        <v>36</v>
      </c>
      <c r="H29" s="166">
        <v>42</v>
      </c>
      <c r="I29" s="166">
        <v>39</v>
      </c>
      <c r="J29" s="166">
        <v>37</v>
      </c>
      <c r="K29" s="166">
        <v>40</v>
      </c>
      <c r="L29" s="166">
        <v>41</v>
      </c>
      <c r="M29" s="166">
        <v>36</v>
      </c>
      <c r="N29" s="166">
        <v>47</v>
      </c>
      <c r="O29" s="166">
        <v>47</v>
      </c>
      <c r="P29" s="166">
        <v>23</v>
      </c>
      <c r="Q29" s="166"/>
      <c r="R29" s="166"/>
      <c r="S29" s="166"/>
      <c r="T29" s="166"/>
      <c r="U29" s="167"/>
      <c r="V29" s="75"/>
      <c r="W29" s="75"/>
      <c r="X29" s="108"/>
      <c r="Y29" s="76"/>
    </row>
    <row r="30" spans="1:25" s="77" customFormat="1">
      <c r="A30" s="23">
        <v>4</v>
      </c>
      <c r="B30" s="165">
        <v>47</v>
      </c>
      <c r="C30" s="166">
        <v>50</v>
      </c>
      <c r="D30" s="166">
        <v>45</v>
      </c>
      <c r="E30" s="166">
        <v>40</v>
      </c>
      <c r="F30" s="166">
        <v>43</v>
      </c>
      <c r="G30" s="166">
        <v>38</v>
      </c>
      <c r="H30" s="166">
        <v>42</v>
      </c>
      <c r="I30" s="166">
        <v>40</v>
      </c>
      <c r="J30" s="166">
        <v>38</v>
      </c>
      <c r="K30" s="166">
        <v>40</v>
      </c>
      <c r="L30" s="166">
        <v>45</v>
      </c>
      <c r="M30" s="166">
        <v>39</v>
      </c>
      <c r="N30" s="166">
        <v>48</v>
      </c>
      <c r="O30" s="166">
        <v>58</v>
      </c>
      <c r="P30" s="166">
        <v>35</v>
      </c>
      <c r="Q30" s="166"/>
      <c r="R30" s="166"/>
      <c r="S30" s="166"/>
      <c r="T30" s="166"/>
      <c r="U30" s="167"/>
      <c r="V30" s="109"/>
      <c r="W30" s="75"/>
      <c r="X30" s="108"/>
      <c r="Y30" s="76"/>
    </row>
    <row r="31" spans="1:25" s="77" customFormat="1">
      <c r="A31" s="23">
        <v>5</v>
      </c>
      <c r="B31" s="165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7"/>
      <c r="V31" s="110"/>
      <c r="W31" s="75"/>
      <c r="X31" s="108"/>
      <c r="Y31" s="76"/>
    </row>
    <row r="32" spans="1:25" s="77" customFormat="1">
      <c r="A32" s="23">
        <v>6</v>
      </c>
      <c r="B32" s="165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7"/>
      <c r="V32" s="110"/>
      <c r="W32" s="111"/>
      <c r="X32" s="108"/>
      <c r="Y32" s="76"/>
    </row>
    <row r="33" spans="1:25" s="77" customFormat="1">
      <c r="A33" s="23">
        <v>7</v>
      </c>
      <c r="B33" s="165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7"/>
      <c r="V33" s="110"/>
      <c r="W33" s="75"/>
      <c r="X33" s="108"/>
      <c r="Y33" s="76"/>
    </row>
    <row r="34" spans="1:25" s="77" customFormat="1">
      <c r="A34" s="23">
        <v>8</v>
      </c>
      <c r="B34" s="165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7"/>
      <c r="V34" s="110"/>
      <c r="W34" s="111"/>
      <c r="X34" s="108"/>
      <c r="Y34" s="76"/>
    </row>
    <row r="35" spans="1:25" s="77" customFormat="1">
      <c r="A35" s="23">
        <v>9</v>
      </c>
      <c r="B35" s="165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7"/>
      <c r="V35" s="110"/>
      <c r="W35" s="111"/>
      <c r="X35" s="108"/>
      <c r="Y35" s="76"/>
    </row>
    <row r="36" spans="1:25" s="77" customFormat="1">
      <c r="A36" s="23">
        <v>10</v>
      </c>
      <c r="B36" s="165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7"/>
      <c r="V36" s="109"/>
      <c r="W36" s="111"/>
      <c r="X36" s="112"/>
      <c r="Y36" s="76"/>
    </row>
    <row r="37" spans="1:25" s="77" customFormat="1">
      <c r="A37" s="23">
        <v>11</v>
      </c>
      <c r="B37" s="165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7"/>
      <c r="V37" s="109"/>
      <c r="W37" s="111"/>
      <c r="X37" s="108"/>
      <c r="Y37" s="76"/>
    </row>
    <row r="38" spans="1:25" s="77" customFormat="1">
      <c r="A38" s="23">
        <v>12</v>
      </c>
      <c r="B38" s="165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7"/>
      <c r="V38" s="109"/>
      <c r="W38" s="113"/>
      <c r="X38" s="108"/>
      <c r="Y38" s="76"/>
    </row>
    <row r="39" spans="1:25" s="77" customFormat="1">
      <c r="A39" s="23">
        <v>13</v>
      </c>
      <c r="B39" s="165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7"/>
      <c r="V39" s="114"/>
      <c r="W39" s="75"/>
      <c r="X39" s="75"/>
      <c r="Y39" s="76"/>
    </row>
    <row r="40" spans="1:25" s="77" customFormat="1">
      <c r="A40" s="23">
        <v>14</v>
      </c>
      <c r="B40" s="165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7"/>
      <c r="V40" s="110"/>
      <c r="W40" s="75"/>
      <c r="X40" s="75"/>
      <c r="Y40" s="76"/>
    </row>
    <row r="41" spans="1:25" s="77" customFormat="1">
      <c r="A41" s="23">
        <v>15</v>
      </c>
      <c r="B41" s="165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7"/>
      <c r="V41" s="110"/>
      <c r="W41" s="75"/>
      <c r="X41" s="75"/>
      <c r="Y41" s="76"/>
    </row>
    <row r="42" spans="1:25" s="77" customFormat="1">
      <c r="A42" s="23">
        <v>16</v>
      </c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7"/>
      <c r="V42" s="110"/>
      <c r="W42" s="75"/>
      <c r="X42" s="75"/>
      <c r="Y42" s="76"/>
    </row>
    <row r="43" spans="1:25" s="77" customFormat="1">
      <c r="A43" s="23">
        <v>17</v>
      </c>
      <c r="B43" s="165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7"/>
      <c r="V43" s="110"/>
      <c r="W43" s="75"/>
      <c r="X43" s="75"/>
      <c r="Y43" s="76"/>
    </row>
    <row r="44" spans="1:25" s="77" customFormat="1">
      <c r="A44" s="23">
        <v>18</v>
      </c>
      <c r="B44" s="165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7"/>
      <c r="V44" s="110"/>
      <c r="W44" s="75"/>
      <c r="X44" s="75"/>
      <c r="Y44" s="76"/>
    </row>
    <row r="45" spans="1:25" s="77" customFormat="1">
      <c r="A45" s="23">
        <v>19</v>
      </c>
      <c r="B45" s="165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7"/>
      <c r="V45" s="110"/>
      <c r="W45" s="75"/>
      <c r="X45" s="75"/>
      <c r="Y45" s="76"/>
    </row>
    <row r="46" spans="1:25" s="77" customFormat="1">
      <c r="A46" s="23">
        <v>20</v>
      </c>
      <c r="B46" s="165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7"/>
      <c r="V46" s="110"/>
      <c r="W46" s="75"/>
      <c r="X46" s="75"/>
      <c r="Y46" s="76"/>
    </row>
    <row r="47" spans="1:25" s="77" customFormat="1">
      <c r="A47" s="23">
        <v>21</v>
      </c>
      <c r="B47" s="165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9"/>
      <c r="Q47" s="169"/>
      <c r="R47" s="169"/>
      <c r="S47" s="169"/>
      <c r="T47" s="166"/>
      <c r="U47" s="167"/>
      <c r="V47" s="110"/>
      <c r="W47" s="75"/>
      <c r="X47" s="75"/>
      <c r="Y47" s="76"/>
    </row>
    <row r="48" spans="1:25" s="77" customFormat="1">
      <c r="A48" s="23">
        <v>22</v>
      </c>
      <c r="B48" s="170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6"/>
      <c r="O48" s="166"/>
      <c r="P48" s="169"/>
      <c r="Q48" s="169"/>
      <c r="R48" s="169"/>
      <c r="S48" s="169"/>
      <c r="T48" s="166"/>
      <c r="U48" s="167"/>
      <c r="V48" s="110"/>
      <c r="W48" s="75"/>
      <c r="X48" s="75"/>
      <c r="Y48" s="76"/>
    </row>
    <row r="49" spans="1:41" s="77" customFormat="1">
      <c r="A49" s="23">
        <v>23</v>
      </c>
      <c r="B49" s="170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6"/>
      <c r="O49" s="166"/>
      <c r="P49" s="169"/>
      <c r="Q49" s="169"/>
      <c r="R49" s="169"/>
      <c r="S49" s="169"/>
      <c r="T49" s="166"/>
      <c r="U49" s="167"/>
      <c r="V49" s="110"/>
      <c r="W49" s="75"/>
      <c r="X49" s="75"/>
      <c r="Y49" s="76"/>
    </row>
    <row r="50" spans="1:41" s="77" customFormat="1">
      <c r="A50" s="23">
        <v>24</v>
      </c>
      <c r="B50" s="170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6"/>
      <c r="O50" s="166"/>
      <c r="P50" s="169"/>
      <c r="Q50" s="169"/>
      <c r="R50" s="169"/>
      <c r="S50" s="169"/>
      <c r="T50" s="166"/>
      <c r="U50" s="167"/>
      <c r="V50" s="75"/>
      <c r="W50" s="75"/>
      <c r="X50" s="75"/>
      <c r="Y50" s="76"/>
    </row>
    <row r="51" spans="1:41" s="77" customFormat="1">
      <c r="A51" s="23">
        <v>25</v>
      </c>
      <c r="B51" s="170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6"/>
      <c r="O51" s="166"/>
      <c r="P51" s="169"/>
      <c r="Q51" s="169"/>
      <c r="R51" s="169"/>
      <c r="S51" s="169"/>
      <c r="T51" s="166"/>
      <c r="U51" s="167"/>
      <c r="V51" s="75"/>
      <c r="W51" s="75"/>
      <c r="X51" s="75"/>
      <c r="Y51" s="76"/>
    </row>
    <row r="52" spans="1:41" s="77" customFormat="1">
      <c r="A52" s="23">
        <v>26</v>
      </c>
      <c r="B52" s="170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6"/>
      <c r="O52" s="166"/>
      <c r="P52" s="169"/>
      <c r="Q52" s="169"/>
      <c r="R52" s="169"/>
      <c r="S52" s="169"/>
      <c r="T52" s="166"/>
      <c r="U52" s="167"/>
      <c r="V52" s="75"/>
      <c r="W52" s="75"/>
      <c r="X52" s="75"/>
      <c r="Y52" s="76"/>
    </row>
    <row r="53" spans="1:41" s="77" customFormat="1">
      <c r="A53" s="23">
        <v>27</v>
      </c>
      <c r="B53" s="170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6"/>
      <c r="O53" s="166"/>
      <c r="P53" s="169"/>
      <c r="Q53" s="169"/>
      <c r="R53" s="169"/>
      <c r="S53" s="169"/>
      <c r="T53" s="166"/>
      <c r="U53" s="167"/>
      <c r="V53" s="75"/>
      <c r="W53" s="75"/>
      <c r="X53" s="75"/>
      <c r="Y53" s="76"/>
    </row>
    <row r="54" spans="1:41" s="77" customFormat="1">
      <c r="A54" s="23">
        <v>28</v>
      </c>
      <c r="B54" s="170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6"/>
      <c r="O54" s="166"/>
      <c r="P54" s="169"/>
      <c r="Q54" s="169"/>
      <c r="R54" s="169"/>
      <c r="S54" s="169"/>
      <c r="T54" s="166"/>
      <c r="U54" s="167"/>
      <c r="V54" s="75"/>
      <c r="W54" s="75"/>
      <c r="X54" s="75"/>
      <c r="Y54" s="76"/>
    </row>
    <row r="55" spans="1:41" s="77" customFormat="1">
      <c r="A55" s="23">
        <v>29</v>
      </c>
      <c r="B55" s="170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6"/>
      <c r="O55" s="166"/>
      <c r="P55" s="169"/>
      <c r="Q55" s="169"/>
      <c r="R55" s="169"/>
      <c r="S55" s="169"/>
      <c r="T55" s="166"/>
      <c r="U55" s="167"/>
      <c r="V55" s="75"/>
      <c r="W55" s="75"/>
      <c r="X55" s="75"/>
      <c r="Y55" s="76"/>
    </row>
    <row r="56" spans="1:41" s="77" customFormat="1" ht="13.5" thickBot="1">
      <c r="A56" s="23">
        <v>30</v>
      </c>
      <c r="B56" s="171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3"/>
      <c r="O56" s="173"/>
      <c r="P56" s="172"/>
      <c r="Q56" s="172"/>
      <c r="R56" s="172"/>
      <c r="S56" s="172"/>
      <c r="T56" s="173"/>
      <c r="U56" s="174"/>
      <c r="V56" s="75"/>
      <c r="W56" s="75"/>
      <c r="X56" s="75"/>
      <c r="Y56" s="76"/>
    </row>
    <row r="57" spans="1:41" s="77" customFormat="1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11"/>
      <c r="V57" s="75"/>
      <c r="W57" s="75"/>
      <c r="X57" s="75"/>
      <c r="Y57" s="76"/>
    </row>
    <row r="58" spans="1:41" s="77" customFormat="1" ht="17.25" hidden="1" customHeight="1" thickBot="1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81" t="s">
        <v>106</v>
      </c>
      <c r="M58" s="24"/>
      <c r="N58" s="24"/>
      <c r="O58" s="3">
        <f>T15</f>
        <v>60</v>
      </c>
      <c r="P58" s="24"/>
      <c r="Q58" s="81" t="s">
        <v>115</v>
      </c>
      <c r="R58" s="24"/>
      <c r="S58" s="24"/>
      <c r="T58" s="115">
        <f>SUM(B61:U90)</f>
        <v>689.77824372001612</v>
      </c>
      <c r="U58" s="11"/>
      <c r="V58" s="75"/>
      <c r="W58" s="75"/>
      <c r="X58" s="75"/>
      <c r="Y58" s="76"/>
    </row>
    <row r="59" spans="1:41" s="77" customFormat="1" ht="18">
      <c r="A59" s="23"/>
      <c r="B59" s="25" t="s">
        <v>116</v>
      </c>
      <c r="C59" s="116"/>
      <c r="D59" s="116"/>
      <c r="E59" s="11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11"/>
      <c r="V59" s="75"/>
      <c r="W59" s="75"/>
      <c r="X59" s="75"/>
      <c r="Y59" s="76"/>
    </row>
    <row r="60" spans="1:41" s="77" customFormat="1" ht="13.5" thickBot="1">
      <c r="A60" s="23"/>
      <c r="B60" s="24">
        <v>1</v>
      </c>
      <c r="C60" s="24">
        <v>2</v>
      </c>
      <c r="D60" s="24">
        <v>3</v>
      </c>
      <c r="E60" s="24">
        <v>4</v>
      </c>
      <c r="F60" s="24">
        <v>5</v>
      </c>
      <c r="G60" s="24">
        <v>6</v>
      </c>
      <c r="H60" s="24">
        <v>7</v>
      </c>
      <c r="I60" s="24">
        <v>8</v>
      </c>
      <c r="J60" s="24">
        <v>9</v>
      </c>
      <c r="K60" s="24">
        <v>10</v>
      </c>
      <c r="L60" s="24">
        <v>11</v>
      </c>
      <c r="M60" s="24">
        <v>12</v>
      </c>
      <c r="N60" s="24">
        <v>13</v>
      </c>
      <c r="O60" s="24">
        <v>14</v>
      </c>
      <c r="P60" s="24">
        <v>15</v>
      </c>
      <c r="Q60" s="24">
        <v>16</v>
      </c>
      <c r="R60" s="24">
        <v>17</v>
      </c>
      <c r="S60" s="24">
        <v>18</v>
      </c>
      <c r="T60" s="24">
        <v>19</v>
      </c>
      <c r="U60" s="11">
        <v>20</v>
      </c>
      <c r="V60" s="75"/>
      <c r="W60" s="108"/>
      <c r="X60" s="10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J60" s="76"/>
      <c r="AK60" s="118"/>
      <c r="AL60" s="118"/>
      <c r="AM60" s="118"/>
      <c r="AN60" s="118"/>
      <c r="AO60" s="76"/>
    </row>
    <row r="61" spans="1:41" s="77" customFormat="1">
      <c r="A61" s="23">
        <v>1</v>
      </c>
      <c r="B61" s="119">
        <v>10.7</v>
      </c>
      <c r="C61" s="120">
        <f t="shared" ref="B61:U73" si="0">SQRT(C27*2*$M$13*9.8/$P$13)</f>
        <v>12.390856844194971</v>
      </c>
      <c r="D61" s="120">
        <f t="shared" si="0"/>
        <v>11.572956983128096</v>
      </c>
      <c r="E61" s="120">
        <f t="shared" si="0"/>
        <v>11.287160847617971</v>
      </c>
      <c r="F61" s="120">
        <f t="shared" si="0"/>
        <v>11.713240371477058</v>
      </c>
      <c r="G61" s="120">
        <f t="shared" si="0"/>
        <v>10.844353369380768</v>
      </c>
      <c r="H61" s="120">
        <f t="shared" si="0"/>
        <v>11.572956983128096</v>
      </c>
      <c r="I61" s="120">
        <f t="shared" si="0"/>
        <v>11.430952132988166</v>
      </c>
      <c r="J61" s="120">
        <f t="shared" si="0"/>
        <v>11.287160847617971</v>
      </c>
      <c r="K61" s="120">
        <f t="shared" si="0"/>
        <v>11.572956983128096</v>
      </c>
      <c r="L61" s="120">
        <f t="shared" si="0"/>
        <v>11.713240371477058</v>
      </c>
      <c r="M61" s="120">
        <f t="shared" si="0"/>
        <v>10.844353369380768</v>
      </c>
      <c r="N61" s="120">
        <f t="shared" si="0"/>
        <v>12.124355652982141</v>
      </c>
      <c r="O61" s="120">
        <f t="shared" si="0"/>
        <v>11.430952132988166</v>
      </c>
      <c r="P61" s="120">
        <f t="shared" si="0"/>
        <v>8.0829037686547611</v>
      </c>
      <c r="Q61" s="120">
        <f t="shared" si="0"/>
        <v>0</v>
      </c>
      <c r="R61" s="120">
        <f t="shared" si="0"/>
        <v>0</v>
      </c>
      <c r="S61" s="120">
        <f t="shared" si="0"/>
        <v>0</v>
      </c>
      <c r="T61" s="120">
        <f t="shared" si="0"/>
        <v>0</v>
      </c>
      <c r="U61" s="121">
        <f t="shared" si="0"/>
        <v>0</v>
      </c>
      <c r="V61" s="75"/>
      <c r="W61" s="75"/>
      <c r="X61" s="75"/>
      <c r="Y61" s="118"/>
      <c r="Z61" s="76"/>
      <c r="AA61" s="76"/>
      <c r="AB61" s="76"/>
      <c r="AC61" s="76"/>
      <c r="AD61" s="118"/>
      <c r="AE61" s="76"/>
      <c r="AJ61" s="76"/>
      <c r="AK61" s="118"/>
      <c r="AL61" s="118"/>
      <c r="AM61" s="118"/>
      <c r="AN61" s="118"/>
      <c r="AO61" s="76"/>
    </row>
    <row r="62" spans="1:41" s="77" customFormat="1">
      <c r="A62" s="23">
        <v>2</v>
      </c>
      <c r="B62" s="119">
        <f t="shared" si="0"/>
        <v>10.538817137927134</v>
      </c>
      <c r="C62" s="120">
        <f t="shared" si="0"/>
        <v>12.124355652982141</v>
      </c>
      <c r="D62" s="120">
        <f t="shared" si="0"/>
        <v>11.430952132988166</v>
      </c>
      <c r="E62" s="120">
        <f t="shared" si="0"/>
        <v>11.713240371477058</v>
      </c>
      <c r="F62" s="120">
        <f t="shared" si="0"/>
        <v>12.258330500792784</v>
      </c>
      <c r="G62" s="120">
        <f t="shared" si="0"/>
        <v>10.993937723430431</v>
      </c>
      <c r="H62" s="120">
        <f t="shared" si="0"/>
        <v>11.851863425920275</v>
      </c>
      <c r="I62" s="120">
        <f t="shared" si="0"/>
        <v>11.572956983128096</v>
      </c>
      <c r="J62" s="120">
        <f t="shared" si="0"/>
        <v>11.851863425920275</v>
      </c>
      <c r="K62" s="120">
        <f t="shared" si="0"/>
        <v>12.124355652982141</v>
      </c>
      <c r="L62" s="120">
        <f t="shared" si="0"/>
        <v>11.713240371477058</v>
      </c>
      <c r="M62" s="120">
        <f t="shared" si="0"/>
        <v>10.993937723430431</v>
      </c>
      <c r="N62" s="120">
        <f t="shared" si="0"/>
        <v>12.521980673998824</v>
      </c>
      <c r="O62" s="120">
        <f t="shared" si="0"/>
        <v>12.124355652982141</v>
      </c>
      <c r="P62" s="120">
        <f t="shared" si="0"/>
        <v>8.6679486231364642</v>
      </c>
      <c r="Q62" s="120">
        <f t="shared" si="0"/>
        <v>0</v>
      </c>
      <c r="R62" s="120">
        <f t="shared" si="0"/>
        <v>0</v>
      </c>
      <c r="S62" s="120">
        <f t="shared" si="0"/>
        <v>0</v>
      </c>
      <c r="T62" s="120">
        <f t="shared" si="0"/>
        <v>0</v>
      </c>
      <c r="U62" s="122">
        <f t="shared" si="0"/>
        <v>0</v>
      </c>
      <c r="V62" s="75"/>
      <c r="W62" s="75"/>
      <c r="X62" s="75"/>
      <c r="Y62" s="76"/>
      <c r="Z62" s="76"/>
      <c r="AA62" s="76"/>
      <c r="AB62" s="76"/>
      <c r="AC62" s="76"/>
      <c r="AD62" s="76"/>
      <c r="AE62" s="76"/>
      <c r="AJ62" s="76"/>
      <c r="AK62" s="118"/>
      <c r="AL62" s="118"/>
      <c r="AM62" s="118"/>
      <c r="AN62" s="118"/>
      <c r="AO62" s="76"/>
    </row>
    <row r="63" spans="1:41" s="77" customFormat="1">
      <c r="A63" s="23">
        <v>3</v>
      </c>
      <c r="B63" s="119">
        <f t="shared" si="0"/>
        <v>10.692676621563628</v>
      </c>
      <c r="C63" s="120">
        <f t="shared" si="0"/>
        <v>12.521980673998824</v>
      </c>
      <c r="D63" s="120">
        <f t="shared" si="0"/>
        <v>11.572956983128096</v>
      </c>
      <c r="E63" s="120">
        <f t="shared" si="0"/>
        <v>12.124355652982141</v>
      </c>
      <c r="F63" s="120">
        <f t="shared" si="0"/>
        <v>11.851863425920275</v>
      </c>
      <c r="G63" s="120">
        <f t="shared" si="0"/>
        <v>10.844353369380768</v>
      </c>
      <c r="H63" s="120">
        <f t="shared" si="0"/>
        <v>11.713240371477058</v>
      </c>
      <c r="I63" s="120">
        <f t="shared" si="0"/>
        <v>11.287160847617971</v>
      </c>
      <c r="J63" s="120">
        <f t="shared" si="0"/>
        <v>10.993937723430431</v>
      </c>
      <c r="K63" s="120">
        <f t="shared" si="0"/>
        <v>11.430952132988166</v>
      </c>
      <c r="L63" s="120">
        <f t="shared" si="0"/>
        <v>11.572956983128096</v>
      </c>
      <c r="M63" s="120">
        <f t="shared" si="0"/>
        <v>10.844353369380768</v>
      </c>
      <c r="N63" s="120">
        <f t="shared" si="0"/>
        <v>12.390856844194971</v>
      </c>
      <c r="O63" s="120">
        <f t="shared" si="0"/>
        <v>12.390856844194971</v>
      </c>
      <c r="P63" s="120">
        <f t="shared" si="0"/>
        <v>8.6679486231364642</v>
      </c>
      <c r="Q63" s="120">
        <f t="shared" si="0"/>
        <v>0</v>
      </c>
      <c r="R63" s="120">
        <f t="shared" si="0"/>
        <v>0</v>
      </c>
      <c r="S63" s="120">
        <f t="shared" si="0"/>
        <v>0</v>
      </c>
      <c r="T63" s="120">
        <f t="shared" si="0"/>
        <v>0</v>
      </c>
      <c r="U63" s="122">
        <f t="shared" si="0"/>
        <v>0</v>
      </c>
      <c r="V63" s="75"/>
      <c r="W63" s="75"/>
      <c r="X63" s="75"/>
      <c r="Y63" s="76"/>
      <c r="AJ63" s="76"/>
      <c r="AK63" s="118"/>
      <c r="AL63" s="118"/>
      <c r="AM63" s="118"/>
      <c r="AN63" s="118"/>
      <c r="AO63" s="76"/>
    </row>
    <row r="64" spans="1:41" s="77" customFormat="1">
      <c r="A64" s="23">
        <v>4</v>
      </c>
      <c r="B64" s="119">
        <f t="shared" si="0"/>
        <v>12.390856844194971</v>
      </c>
      <c r="C64" s="120">
        <f t="shared" si="0"/>
        <v>12.780193008453876</v>
      </c>
      <c r="D64" s="120">
        <f t="shared" si="0"/>
        <v>12.124355652982141</v>
      </c>
      <c r="E64" s="120">
        <f t="shared" si="0"/>
        <v>11.430952132988166</v>
      </c>
      <c r="F64" s="120">
        <f t="shared" si="0"/>
        <v>11.851863425920275</v>
      </c>
      <c r="G64" s="120">
        <f t="shared" si="0"/>
        <v>11.1415139605591</v>
      </c>
      <c r="H64" s="120">
        <f t="shared" si="0"/>
        <v>11.713240371477058</v>
      </c>
      <c r="I64" s="120">
        <f t="shared" si="0"/>
        <v>11.430952132988166</v>
      </c>
      <c r="J64" s="120">
        <f t="shared" si="0"/>
        <v>11.1415139605591</v>
      </c>
      <c r="K64" s="120">
        <f t="shared" si="0"/>
        <v>11.430952132988166</v>
      </c>
      <c r="L64" s="120">
        <f t="shared" si="0"/>
        <v>12.124355652982141</v>
      </c>
      <c r="M64" s="120">
        <f t="shared" si="0"/>
        <v>11.287160847617971</v>
      </c>
      <c r="N64" s="120">
        <f t="shared" si="0"/>
        <v>12.521980673998824</v>
      </c>
      <c r="O64" s="120">
        <f t="shared" si="0"/>
        <v>13.764689123502452</v>
      </c>
      <c r="P64" s="120">
        <f t="shared" si="0"/>
        <v>10.692676621563628</v>
      </c>
      <c r="Q64" s="120">
        <f t="shared" si="0"/>
        <v>0</v>
      </c>
      <c r="R64" s="120">
        <f t="shared" si="0"/>
        <v>0</v>
      </c>
      <c r="S64" s="120">
        <f t="shared" si="0"/>
        <v>0</v>
      </c>
      <c r="T64" s="120">
        <f t="shared" si="0"/>
        <v>0</v>
      </c>
      <c r="U64" s="122">
        <f t="shared" si="0"/>
        <v>0</v>
      </c>
      <c r="V64" s="75"/>
      <c r="W64" s="75"/>
      <c r="X64" s="75"/>
      <c r="Y64" s="76"/>
      <c r="AJ64" s="76"/>
      <c r="AK64" s="118"/>
      <c r="AL64" s="118"/>
      <c r="AM64" s="118"/>
      <c r="AN64" s="118"/>
      <c r="AO64" s="76"/>
    </row>
    <row r="65" spans="1:41" s="77" customFormat="1">
      <c r="A65" s="23">
        <v>5</v>
      </c>
      <c r="B65" s="119">
        <f t="shared" si="0"/>
        <v>0</v>
      </c>
      <c r="C65" s="120">
        <f t="shared" si="0"/>
        <v>0</v>
      </c>
      <c r="D65" s="120">
        <f t="shared" si="0"/>
        <v>0</v>
      </c>
      <c r="E65" s="120">
        <f t="shared" si="0"/>
        <v>0</v>
      </c>
      <c r="F65" s="120">
        <f t="shared" si="0"/>
        <v>0</v>
      </c>
      <c r="G65" s="120">
        <f t="shared" si="0"/>
        <v>0</v>
      </c>
      <c r="H65" s="120">
        <f t="shared" si="0"/>
        <v>0</v>
      </c>
      <c r="I65" s="120">
        <f t="shared" si="0"/>
        <v>0</v>
      </c>
      <c r="J65" s="120">
        <f t="shared" si="0"/>
        <v>0</v>
      </c>
      <c r="K65" s="120">
        <f t="shared" si="0"/>
        <v>0</v>
      </c>
      <c r="L65" s="120">
        <f t="shared" si="0"/>
        <v>0</v>
      </c>
      <c r="M65" s="120">
        <f t="shared" si="0"/>
        <v>0</v>
      </c>
      <c r="N65" s="120">
        <f t="shared" si="0"/>
        <v>0</v>
      </c>
      <c r="O65" s="120">
        <f t="shared" si="0"/>
        <v>0</v>
      </c>
      <c r="P65" s="120">
        <f t="shared" si="0"/>
        <v>0</v>
      </c>
      <c r="Q65" s="120">
        <f t="shared" si="0"/>
        <v>0</v>
      </c>
      <c r="R65" s="120">
        <f t="shared" si="0"/>
        <v>0</v>
      </c>
      <c r="S65" s="120">
        <f t="shared" si="0"/>
        <v>0</v>
      </c>
      <c r="T65" s="120">
        <f t="shared" si="0"/>
        <v>0</v>
      </c>
      <c r="U65" s="122">
        <f t="shared" si="0"/>
        <v>0</v>
      </c>
      <c r="V65" s="75"/>
      <c r="W65" s="75"/>
      <c r="X65" s="75"/>
      <c r="Y65" s="76"/>
      <c r="AJ65" s="76"/>
      <c r="AK65" s="76"/>
      <c r="AL65" s="76"/>
      <c r="AM65" s="76"/>
      <c r="AN65" s="76"/>
      <c r="AO65" s="76"/>
    </row>
    <row r="66" spans="1:41" s="77" customFormat="1">
      <c r="A66" s="23">
        <v>6</v>
      </c>
      <c r="B66" s="119">
        <f t="shared" si="0"/>
        <v>0</v>
      </c>
      <c r="C66" s="120">
        <f t="shared" si="0"/>
        <v>0</v>
      </c>
      <c r="D66" s="120">
        <f t="shared" si="0"/>
        <v>0</v>
      </c>
      <c r="E66" s="120">
        <f t="shared" si="0"/>
        <v>0</v>
      </c>
      <c r="F66" s="120">
        <f t="shared" si="0"/>
        <v>0</v>
      </c>
      <c r="G66" s="120">
        <f t="shared" si="0"/>
        <v>0</v>
      </c>
      <c r="H66" s="120">
        <f t="shared" si="0"/>
        <v>0</v>
      </c>
      <c r="I66" s="120">
        <f t="shared" si="0"/>
        <v>0</v>
      </c>
      <c r="J66" s="120">
        <f t="shared" si="0"/>
        <v>0</v>
      </c>
      <c r="K66" s="120">
        <f t="shared" si="0"/>
        <v>0</v>
      </c>
      <c r="L66" s="120">
        <f t="shared" si="0"/>
        <v>0</v>
      </c>
      <c r="M66" s="120">
        <f t="shared" si="0"/>
        <v>0</v>
      </c>
      <c r="N66" s="120">
        <f t="shared" si="0"/>
        <v>0</v>
      </c>
      <c r="O66" s="120">
        <f t="shared" si="0"/>
        <v>0</v>
      </c>
      <c r="P66" s="120">
        <f t="shared" si="0"/>
        <v>0</v>
      </c>
      <c r="Q66" s="120">
        <f t="shared" si="0"/>
        <v>0</v>
      </c>
      <c r="R66" s="120">
        <f t="shared" si="0"/>
        <v>0</v>
      </c>
      <c r="S66" s="120">
        <f t="shared" si="0"/>
        <v>0</v>
      </c>
      <c r="T66" s="120">
        <f t="shared" si="0"/>
        <v>0</v>
      </c>
      <c r="U66" s="122">
        <f t="shared" si="0"/>
        <v>0</v>
      </c>
      <c r="V66" s="75"/>
      <c r="W66" s="75"/>
      <c r="X66" s="75"/>
      <c r="Y66" s="76"/>
      <c r="AJ66" s="76"/>
      <c r="AK66" s="76"/>
      <c r="AL66" s="76"/>
      <c r="AM66" s="76"/>
      <c r="AN66" s="76"/>
      <c r="AO66" s="76"/>
    </row>
    <row r="67" spans="1:41" s="77" customFormat="1">
      <c r="A67" s="23">
        <v>7</v>
      </c>
      <c r="B67" s="119">
        <f t="shared" si="0"/>
        <v>0</v>
      </c>
      <c r="C67" s="120">
        <f t="shared" si="0"/>
        <v>0</v>
      </c>
      <c r="D67" s="120">
        <f t="shared" si="0"/>
        <v>0</v>
      </c>
      <c r="E67" s="120">
        <f t="shared" si="0"/>
        <v>0</v>
      </c>
      <c r="F67" s="120">
        <f t="shared" si="0"/>
        <v>0</v>
      </c>
      <c r="G67" s="120">
        <f t="shared" si="0"/>
        <v>0</v>
      </c>
      <c r="H67" s="120">
        <f t="shared" si="0"/>
        <v>0</v>
      </c>
      <c r="I67" s="120">
        <f t="shared" si="0"/>
        <v>0</v>
      </c>
      <c r="J67" s="120">
        <f t="shared" si="0"/>
        <v>0</v>
      </c>
      <c r="K67" s="120">
        <f t="shared" si="0"/>
        <v>0</v>
      </c>
      <c r="L67" s="120">
        <f t="shared" si="0"/>
        <v>0</v>
      </c>
      <c r="M67" s="120">
        <f t="shared" si="0"/>
        <v>0</v>
      </c>
      <c r="N67" s="120">
        <f t="shared" si="0"/>
        <v>0</v>
      </c>
      <c r="O67" s="120">
        <f t="shared" si="0"/>
        <v>0</v>
      </c>
      <c r="P67" s="120">
        <f t="shared" si="0"/>
        <v>0</v>
      </c>
      <c r="Q67" s="120">
        <f t="shared" si="0"/>
        <v>0</v>
      </c>
      <c r="R67" s="120">
        <f t="shared" si="0"/>
        <v>0</v>
      </c>
      <c r="S67" s="120">
        <f t="shared" si="0"/>
        <v>0</v>
      </c>
      <c r="T67" s="120">
        <f t="shared" si="0"/>
        <v>0</v>
      </c>
      <c r="U67" s="122">
        <f t="shared" si="0"/>
        <v>0</v>
      </c>
      <c r="V67" s="75"/>
      <c r="W67" s="75"/>
      <c r="X67" s="75"/>
      <c r="Y67" s="76"/>
      <c r="AJ67" s="76"/>
      <c r="AK67" s="76"/>
      <c r="AL67" s="76"/>
      <c r="AM67" s="76"/>
      <c r="AN67" s="76"/>
      <c r="AO67" s="76"/>
    </row>
    <row r="68" spans="1:41" s="77" customFormat="1">
      <c r="A68" s="23">
        <v>8</v>
      </c>
      <c r="B68" s="119">
        <f t="shared" si="0"/>
        <v>0</v>
      </c>
      <c r="C68" s="120">
        <f t="shared" si="0"/>
        <v>0</v>
      </c>
      <c r="D68" s="120">
        <f t="shared" si="0"/>
        <v>0</v>
      </c>
      <c r="E68" s="120">
        <f t="shared" si="0"/>
        <v>0</v>
      </c>
      <c r="F68" s="120">
        <f t="shared" si="0"/>
        <v>0</v>
      </c>
      <c r="G68" s="120">
        <f t="shared" si="0"/>
        <v>0</v>
      </c>
      <c r="H68" s="120">
        <f t="shared" si="0"/>
        <v>0</v>
      </c>
      <c r="I68" s="120">
        <f t="shared" si="0"/>
        <v>0</v>
      </c>
      <c r="J68" s="120">
        <f t="shared" si="0"/>
        <v>0</v>
      </c>
      <c r="K68" s="120">
        <f t="shared" si="0"/>
        <v>0</v>
      </c>
      <c r="L68" s="120">
        <f t="shared" si="0"/>
        <v>0</v>
      </c>
      <c r="M68" s="120">
        <f t="shared" si="0"/>
        <v>0</v>
      </c>
      <c r="N68" s="120">
        <f t="shared" si="0"/>
        <v>0</v>
      </c>
      <c r="O68" s="120">
        <f t="shared" si="0"/>
        <v>0</v>
      </c>
      <c r="P68" s="120">
        <f t="shared" si="0"/>
        <v>0</v>
      </c>
      <c r="Q68" s="120">
        <f t="shared" si="0"/>
        <v>0</v>
      </c>
      <c r="R68" s="120">
        <f t="shared" si="0"/>
        <v>0</v>
      </c>
      <c r="S68" s="120">
        <f t="shared" si="0"/>
        <v>0</v>
      </c>
      <c r="T68" s="120">
        <f t="shared" si="0"/>
        <v>0</v>
      </c>
      <c r="U68" s="122">
        <f t="shared" si="0"/>
        <v>0</v>
      </c>
      <c r="V68" s="75"/>
      <c r="W68" s="75"/>
      <c r="X68" s="75"/>
      <c r="Y68" s="76"/>
    </row>
    <row r="69" spans="1:41" s="77" customFormat="1">
      <c r="A69" s="23">
        <v>9</v>
      </c>
      <c r="B69" s="119">
        <f t="shared" si="0"/>
        <v>0</v>
      </c>
      <c r="C69" s="120">
        <f t="shared" si="0"/>
        <v>0</v>
      </c>
      <c r="D69" s="120">
        <f t="shared" si="0"/>
        <v>0</v>
      </c>
      <c r="E69" s="120">
        <f t="shared" si="0"/>
        <v>0</v>
      </c>
      <c r="F69" s="120">
        <f t="shared" si="0"/>
        <v>0</v>
      </c>
      <c r="G69" s="120">
        <f t="shared" si="0"/>
        <v>0</v>
      </c>
      <c r="H69" s="120">
        <f t="shared" si="0"/>
        <v>0</v>
      </c>
      <c r="I69" s="120">
        <f t="shared" si="0"/>
        <v>0</v>
      </c>
      <c r="J69" s="120">
        <f t="shared" si="0"/>
        <v>0</v>
      </c>
      <c r="K69" s="120">
        <f t="shared" si="0"/>
        <v>0</v>
      </c>
      <c r="L69" s="120">
        <f t="shared" si="0"/>
        <v>0</v>
      </c>
      <c r="M69" s="120">
        <f t="shared" si="0"/>
        <v>0</v>
      </c>
      <c r="N69" s="120">
        <f t="shared" si="0"/>
        <v>0</v>
      </c>
      <c r="O69" s="120">
        <f t="shared" si="0"/>
        <v>0</v>
      </c>
      <c r="P69" s="120">
        <f t="shared" si="0"/>
        <v>0</v>
      </c>
      <c r="Q69" s="120">
        <f t="shared" si="0"/>
        <v>0</v>
      </c>
      <c r="R69" s="120">
        <f t="shared" si="0"/>
        <v>0</v>
      </c>
      <c r="S69" s="120">
        <f t="shared" si="0"/>
        <v>0</v>
      </c>
      <c r="T69" s="120">
        <f t="shared" si="0"/>
        <v>0</v>
      </c>
      <c r="U69" s="122">
        <f t="shared" si="0"/>
        <v>0</v>
      </c>
      <c r="V69" s="75"/>
      <c r="W69" s="75"/>
      <c r="X69" s="75"/>
      <c r="Y69" s="76"/>
    </row>
    <row r="70" spans="1:41" s="77" customFormat="1">
      <c r="A70" s="23">
        <v>10</v>
      </c>
      <c r="B70" s="119">
        <f t="shared" si="0"/>
        <v>0</v>
      </c>
      <c r="C70" s="120">
        <f t="shared" si="0"/>
        <v>0</v>
      </c>
      <c r="D70" s="120">
        <f t="shared" si="0"/>
        <v>0</v>
      </c>
      <c r="E70" s="120">
        <f t="shared" si="0"/>
        <v>0</v>
      </c>
      <c r="F70" s="120">
        <f t="shared" si="0"/>
        <v>0</v>
      </c>
      <c r="G70" s="120">
        <f t="shared" si="0"/>
        <v>0</v>
      </c>
      <c r="H70" s="120">
        <f t="shared" si="0"/>
        <v>0</v>
      </c>
      <c r="I70" s="120">
        <f t="shared" si="0"/>
        <v>0</v>
      </c>
      <c r="J70" s="120">
        <f t="shared" si="0"/>
        <v>0</v>
      </c>
      <c r="K70" s="120">
        <f t="shared" si="0"/>
        <v>0</v>
      </c>
      <c r="L70" s="120">
        <f t="shared" si="0"/>
        <v>0</v>
      </c>
      <c r="M70" s="120">
        <f t="shared" si="0"/>
        <v>0</v>
      </c>
      <c r="N70" s="120">
        <f t="shared" si="0"/>
        <v>0</v>
      </c>
      <c r="O70" s="120">
        <f t="shared" si="0"/>
        <v>0</v>
      </c>
      <c r="P70" s="120">
        <f t="shared" si="0"/>
        <v>0</v>
      </c>
      <c r="Q70" s="120">
        <f t="shared" si="0"/>
        <v>0</v>
      </c>
      <c r="R70" s="120">
        <f t="shared" si="0"/>
        <v>0</v>
      </c>
      <c r="S70" s="120">
        <f t="shared" si="0"/>
        <v>0</v>
      </c>
      <c r="T70" s="120">
        <f t="shared" si="0"/>
        <v>0</v>
      </c>
      <c r="U70" s="122">
        <f t="shared" si="0"/>
        <v>0</v>
      </c>
      <c r="V70" s="75"/>
      <c r="W70" s="75"/>
      <c r="X70" s="75"/>
      <c r="Y70" s="76"/>
    </row>
    <row r="71" spans="1:41" s="77" customFormat="1">
      <c r="A71" s="23">
        <v>11</v>
      </c>
      <c r="B71" s="119">
        <f t="shared" si="0"/>
        <v>0</v>
      </c>
      <c r="C71" s="120">
        <f t="shared" si="0"/>
        <v>0</v>
      </c>
      <c r="D71" s="120">
        <f t="shared" si="0"/>
        <v>0</v>
      </c>
      <c r="E71" s="120">
        <f t="shared" si="0"/>
        <v>0</v>
      </c>
      <c r="F71" s="120">
        <f t="shared" si="0"/>
        <v>0</v>
      </c>
      <c r="G71" s="120">
        <f t="shared" si="0"/>
        <v>0</v>
      </c>
      <c r="H71" s="120">
        <f t="shared" si="0"/>
        <v>0</v>
      </c>
      <c r="I71" s="120">
        <f t="shared" si="0"/>
        <v>0</v>
      </c>
      <c r="J71" s="120">
        <f t="shared" si="0"/>
        <v>0</v>
      </c>
      <c r="K71" s="120">
        <f t="shared" si="0"/>
        <v>0</v>
      </c>
      <c r="L71" s="120">
        <f t="shared" si="0"/>
        <v>0</v>
      </c>
      <c r="M71" s="120">
        <f t="shared" si="0"/>
        <v>0</v>
      </c>
      <c r="N71" s="120">
        <f t="shared" si="0"/>
        <v>0</v>
      </c>
      <c r="O71" s="120">
        <f t="shared" si="0"/>
        <v>0</v>
      </c>
      <c r="P71" s="120">
        <f t="shared" si="0"/>
        <v>0</v>
      </c>
      <c r="Q71" s="120">
        <f t="shared" si="0"/>
        <v>0</v>
      </c>
      <c r="R71" s="120">
        <f t="shared" si="0"/>
        <v>0</v>
      </c>
      <c r="S71" s="120">
        <f t="shared" si="0"/>
        <v>0</v>
      </c>
      <c r="T71" s="120">
        <f t="shared" si="0"/>
        <v>0</v>
      </c>
      <c r="U71" s="122">
        <f t="shared" si="0"/>
        <v>0</v>
      </c>
      <c r="V71" s="75"/>
      <c r="W71" s="75"/>
      <c r="X71" s="75"/>
      <c r="Y71" s="76"/>
    </row>
    <row r="72" spans="1:41" s="77" customFormat="1">
      <c r="A72" s="23">
        <v>12</v>
      </c>
      <c r="B72" s="119">
        <f t="shared" si="0"/>
        <v>0</v>
      </c>
      <c r="C72" s="120">
        <f t="shared" si="0"/>
        <v>0</v>
      </c>
      <c r="D72" s="120">
        <f t="shared" si="0"/>
        <v>0</v>
      </c>
      <c r="E72" s="120">
        <f t="shared" si="0"/>
        <v>0</v>
      </c>
      <c r="F72" s="120">
        <f t="shared" si="0"/>
        <v>0</v>
      </c>
      <c r="G72" s="120">
        <f t="shared" si="0"/>
        <v>0</v>
      </c>
      <c r="H72" s="120">
        <f t="shared" si="0"/>
        <v>0</v>
      </c>
      <c r="I72" s="120">
        <f t="shared" si="0"/>
        <v>0</v>
      </c>
      <c r="J72" s="120">
        <f t="shared" si="0"/>
        <v>0</v>
      </c>
      <c r="K72" s="120">
        <f t="shared" si="0"/>
        <v>0</v>
      </c>
      <c r="L72" s="120">
        <f t="shared" si="0"/>
        <v>0</v>
      </c>
      <c r="M72" s="120">
        <f t="shared" si="0"/>
        <v>0</v>
      </c>
      <c r="N72" s="120">
        <f t="shared" si="0"/>
        <v>0</v>
      </c>
      <c r="O72" s="120">
        <f t="shared" si="0"/>
        <v>0</v>
      </c>
      <c r="P72" s="120">
        <f t="shared" si="0"/>
        <v>0</v>
      </c>
      <c r="Q72" s="120">
        <f t="shared" si="0"/>
        <v>0</v>
      </c>
      <c r="R72" s="120">
        <f t="shared" si="0"/>
        <v>0</v>
      </c>
      <c r="S72" s="120">
        <f t="shared" si="0"/>
        <v>0</v>
      </c>
      <c r="T72" s="120">
        <f t="shared" si="0"/>
        <v>0</v>
      </c>
      <c r="U72" s="122">
        <f t="shared" si="0"/>
        <v>0</v>
      </c>
      <c r="V72" s="75"/>
      <c r="W72" s="75"/>
      <c r="X72" s="75"/>
      <c r="Y72" s="76"/>
    </row>
    <row r="73" spans="1:41" s="77" customFormat="1">
      <c r="A73" s="23">
        <v>13</v>
      </c>
      <c r="B73" s="119">
        <f t="shared" si="0"/>
        <v>0</v>
      </c>
      <c r="C73" s="120">
        <f t="shared" si="0"/>
        <v>0</v>
      </c>
      <c r="D73" s="120">
        <f t="shared" si="0"/>
        <v>0</v>
      </c>
      <c r="E73" s="120">
        <f t="shared" si="0"/>
        <v>0</v>
      </c>
      <c r="F73" s="120">
        <f t="shared" si="0"/>
        <v>0</v>
      </c>
      <c r="G73" s="120">
        <f t="shared" si="0"/>
        <v>0</v>
      </c>
      <c r="H73" s="120">
        <f t="shared" si="0"/>
        <v>0</v>
      </c>
      <c r="I73" s="120">
        <f t="shared" si="0"/>
        <v>0</v>
      </c>
      <c r="J73" s="120">
        <f t="shared" si="0"/>
        <v>0</v>
      </c>
      <c r="K73" s="120">
        <f t="shared" si="0"/>
        <v>0</v>
      </c>
      <c r="L73" s="120">
        <f t="shared" si="0"/>
        <v>0</v>
      </c>
      <c r="M73" s="120">
        <f t="shared" si="0"/>
        <v>0</v>
      </c>
      <c r="N73" s="120">
        <f t="shared" si="0"/>
        <v>0</v>
      </c>
      <c r="O73" s="120">
        <f t="shared" si="0"/>
        <v>0</v>
      </c>
      <c r="P73" s="120">
        <f t="shared" si="0"/>
        <v>0</v>
      </c>
      <c r="Q73" s="120">
        <f t="shared" ref="Q73:U73" si="1">SQRT(Q39*2*$M$13*9.8/$P$13)</f>
        <v>0</v>
      </c>
      <c r="R73" s="120">
        <f t="shared" si="1"/>
        <v>0</v>
      </c>
      <c r="S73" s="120">
        <f t="shared" si="1"/>
        <v>0</v>
      </c>
      <c r="T73" s="120">
        <f t="shared" si="1"/>
        <v>0</v>
      </c>
      <c r="U73" s="122">
        <f t="shared" si="1"/>
        <v>0</v>
      </c>
      <c r="V73" s="75"/>
      <c r="W73" s="75"/>
      <c r="X73" s="75"/>
      <c r="Y73" s="76"/>
    </row>
    <row r="74" spans="1:41" s="77" customFormat="1">
      <c r="A74" s="23">
        <v>14</v>
      </c>
      <c r="B74" s="119">
        <f t="shared" ref="B74:U86" si="2">SQRT(B40*2*$M$13*9.8/$P$13)</f>
        <v>0</v>
      </c>
      <c r="C74" s="120">
        <f t="shared" si="2"/>
        <v>0</v>
      </c>
      <c r="D74" s="120">
        <f t="shared" si="2"/>
        <v>0</v>
      </c>
      <c r="E74" s="120">
        <f t="shared" si="2"/>
        <v>0</v>
      </c>
      <c r="F74" s="120">
        <f t="shared" si="2"/>
        <v>0</v>
      </c>
      <c r="G74" s="120">
        <f t="shared" si="2"/>
        <v>0</v>
      </c>
      <c r="H74" s="120">
        <f t="shared" si="2"/>
        <v>0</v>
      </c>
      <c r="I74" s="120">
        <f t="shared" si="2"/>
        <v>0</v>
      </c>
      <c r="J74" s="120">
        <f t="shared" si="2"/>
        <v>0</v>
      </c>
      <c r="K74" s="120">
        <f t="shared" si="2"/>
        <v>0</v>
      </c>
      <c r="L74" s="120">
        <f t="shared" si="2"/>
        <v>0</v>
      </c>
      <c r="M74" s="120">
        <f t="shared" si="2"/>
        <v>0</v>
      </c>
      <c r="N74" s="120">
        <f t="shared" si="2"/>
        <v>0</v>
      </c>
      <c r="O74" s="120">
        <f t="shared" si="2"/>
        <v>0</v>
      </c>
      <c r="P74" s="120">
        <f t="shared" si="2"/>
        <v>0</v>
      </c>
      <c r="Q74" s="120">
        <f t="shared" si="2"/>
        <v>0</v>
      </c>
      <c r="R74" s="120">
        <f t="shared" si="2"/>
        <v>0</v>
      </c>
      <c r="S74" s="120">
        <f t="shared" si="2"/>
        <v>0</v>
      </c>
      <c r="T74" s="120">
        <f t="shared" si="2"/>
        <v>0</v>
      </c>
      <c r="U74" s="122">
        <f t="shared" si="2"/>
        <v>0</v>
      </c>
      <c r="V74" s="75"/>
      <c r="W74" s="75"/>
      <c r="X74" s="75"/>
      <c r="Y74" s="76"/>
    </row>
    <row r="75" spans="1:41" s="77" customFormat="1">
      <c r="A75" s="23">
        <v>15</v>
      </c>
      <c r="B75" s="119">
        <f t="shared" si="2"/>
        <v>0</v>
      </c>
      <c r="C75" s="120">
        <f t="shared" si="2"/>
        <v>0</v>
      </c>
      <c r="D75" s="120">
        <f t="shared" si="2"/>
        <v>0</v>
      </c>
      <c r="E75" s="120">
        <f t="shared" si="2"/>
        <v>0</v>
      </c>
      <c r="F75" s="120">
        <f t="shared" si="2"/>
        <v>0</v>
      </c>
      <c r="G75" s="120">
        <f t="shared" si="2"/>
        <v>0</v>
      </c>
      <c r="H75" s="120">
        <f t="shared" si="2"/>
        <v>0</v>
      </c>
      <c r="I75" s="120">
        <f t="shared" si="2"/>
        <v>0</v>
      </c>
      <c r="J75" s="120">
        <f t="shared" si="2"/>
        <v>0</v>
      </c>
      <c r="K75" s="120">
        <f t="shared" si="2"/>
        <v>0</v>
      </c>
      <c r="L75" s="120">
        <f t="shared" si="2"/>
        <v>0</v>
      </c>
      <c r="M75" s="120">
        <f t="shared" si="2"/>
        <v>0</v>
      </c>
      <c r="N75" s="120">
        <f t="shared" si="2"/>
        <v>0</v>
      </c>
      <c r="O75" s="120">
        <f t="shared" si="2"/>
        <v>0</v>
      </c>
      <c r="P75" s="120">
        <f t="shared" si="2"/>
        <v>0</v>
      </c>
      <c r="Q75" s="120">
        <f t="shared" si="2"/>
        <v>0</v>
      </c>
      <c r="R75" s="120">
        <f t="shared" si="2"/>
        <v>0</v>
      </c>
      <c r="S75" s="120">
        <f t="shared" si="2"/>
        <v>0</v>
      </c>
      <c r="T75" s="120">
        <f t="shared" si="2"/>
        <v>0</v>
      </c>
      <c r="U75" s="122">
        <f t="shared" si="2"/>
        <v>0</v>
      </c>
      <c r="V75" s="75"/>
      <c r="W75" s="75"/>
      <c r="X75" s="75"/>
      <c r="Y75" s="76"/>
    </row>
    <row r="76" spans="1:41" s="77" customFormat="1" ht="13.5" thickBot="1">
      <c r="A76" s="23">
        <v>16</v>
      </c>
      <c r="B76" s="119">
        <f t="shared" si="2"/>
        <v>0</v>
      </c>
      <c r="C76" s="120">
        <f t="shared" si="2"/>
        <v>0</v>
      </c>
      <c r="D76" s="120">
        <f t="shared" si="2"/>
        <v>0</v>
      </c>
      <c r="E76" s="120">
        <f t="shared" si="2"/>
        <v>0</v>
      </c>
      <c r="F76" s="120">
        <f t="shared" si="2"/>
        <v>0</v>
      </c>
      <c r="G76" s="120">
        <f t="shared" si="2"/>
        <v>0</v>
      </c>
      <c r="H76" s="120">
        <f t="shared" si="2"/>
        <v>0</v>
      </c>
      <c r="I76" s="120">
        <f t="shared" si="2"/>
        <v>0</v>
      </c>
      <c r="J76" s="120">
        <f t="shared" si="2"/>
        <v>0</v>
      </c>
      <c r="K76" s="120">
        <f t="shared" si="2"/>
        <v>0</v>
      </c>
      <c r="L76" s="120">
        <f t="shared" si="2"/>
        <v>0</v>
      </c>
      <c r="M76" s="120">
        <f t="shared" si="2"/>
        <v>0</v>
      </c>
      <c r="N76" s="120">
        <f t="shared" si="2"/>
        <v>0</v>
      </c>
      <c r="O76" s="120">
        <f t="shared" si="2"/>
        <v>0</v>
      </c>
      <c r="P76" s="120">
        <f t="shared" si="2"/>
        <v>0</v>
      </c>
      <c r="Q76" s="120">
        <f t="shared" si="2"/>
        <v>0</v>
      </c>
      <c r="R76" s="120">
        <f t="shared" si="2"/>
        <v>0</v>
      </c>
      <c r="S76" s="120">
        <f t="shared" si="2"/>
        <v>0</v>
      </c>
      <c r="T76" s="120">
        <f t="shared" si="2"/>
        <v>0</v>
      </c>
      <c r="U76" s="122">
        <f t="shared" si="2"/>
        <v>0</v>
      </c>
      <c r="V76" s="75"/>
      <c r="W76" s="75"/>
      <c r="X76" s="75"/>
      <c r="Y76" s="76"/>
    </row>
    <row r="77" spans="1:41" s="77" customFormat="1">
      <c r="A77" s="123">
        <v>17</v>
      </c>
      <c r="B77" s="124">
        <f t="shared" si="2"/>
        <v>0</v>
      </c>
      <c r="C77" s="120">
        <f t="shared" si="2"/>
        <v>0</v>
      </c>
      <c r="D77" s="120">
        <f t="shared" si="2"/>
        <v>0</v>
      </c>
      <c r="E77" s="120">
        <f t="shared" si="2"/>
        <v>0</v>
      </c>
      <c r="F77" s="120">
        <f t="shared" si="2"/>
        <v>0</v>
      </c>
      <c r="G77" s="120">
        <f t="shared" si="2"/>
        <v>0</v>
      </c>
      <c r="H77" s="120">
        <f t="shared" si="2"/>
        <v>0</v>
      </c>
      <c r="I77" s="120">
        <f t="shared" si="2"/>
        <v>0</v>
      </c>
      <c r="J77" s="120">
        <f t="shared" si="2"/>
        <v>0</v>
      </c>
      <c r="K77" s="120">
        <f t="shared" si="2"/>
        <v>0</v>
      </c>
      <c r="L77" s="120">
        <f t="shared" si="2"/>
        <v>0</v>
      </c>
      <c r="M77" s="120">
        <f t="shared" si="2"/>
        <v>0</v>
      </c>
      <c r="N77" s="120">
        <f t="shared" si="2"/>
        <v>0</v>
      </c>
      <c r="O77" s="120">
        <f t="shared" si="2"/>
        <v>0</v>
      </c>
      <c r="P77" s="120">
        <f t="shared" si="2"/>
        <v>0</v>
      </c>
      <c r="Q77" s="120">
        <f t="shared" si="2"/>
        <v>0</v>
      </c>
      <c r="R77" s="120">
        <f t="shared" si="2"/>
        <v>0</v>
      </c>
      <c r="S77" s="120">
        <f t="shared" si="2"/>
        <v>0</v>
      </c>
      <c r="T77" s="120">
        <f t="shared" si="2"/>
        <v>0</v>
      </c>
      <c r="U77" s="122">
        <f t="shared" si="2"/>
        <v>0</v>
      </c>
      <c r="V77" s="75"/>
      <c r="W77" s="75"/>
      <c r="X77" s="75"/>
      <c r="Y77" s="76"/>
    </row>
    <row r="78" spans="1:41" s="77" customFormat="1">
      <c r="A78" s="125">
        <v>18</v>
      </c>
      <c r="B78" s="124">
        <f t="shared" si="2"/>
        <v>0</v>
      </c>
      <c r="C78" s="120">
        <f t="shared" si="2"/>
        <v>0</v>
      </c>
      <c r="D78" s="120">
        <f t="shared" si="2"/>
        <v>0</v>
      </c>
      <c r="E78" s="120">
        <f t="shared" si="2"/>
        <v>0</v>
      </c>
      <c r="F78" s="120">
        <f t="shared" si="2"/>
        <v>0</v>
      </c>
      <c r="G78" s="120">
        <f t="shared" si="2"/>
        <v>0</v>
      </c>
      <c r="H78" s="120">
        <f t="shared" si="2"/>
        <v>0</v>
      </c>
      <c r="I78" s="120">
        <f t="shared" si="2"/>
        <v>0</v>
      </c>
      <c r="J78" s="120">
        <f t="shared" si="2"/>
        <v>0</v>
      </c>
      <c r="K78" s="120">
        <f t="shared" si="2"/>
        <v>0</v>
      </c>
      <c r="L78" s="120">
        <f t="shared" si="2"/>
        <v>0</v>
      </c>
      <c r="M78" s="120">
        <f t="shared" si="2"/>
        <v>0</v>
      </c>
      <c r="N78" s="120">
        <f t="shared" si="2"/>
        <v>0</v>
      </c>
      <c r="O78" s="120">
        <f t="shared" si="2"/>
        <v>0</v>
      </c>
      <c r="P78" s="120">
        <f t="shared" si="2"/>
        <v>0</v>
      </c>
      <c r="Q78" s="120">
        <f t="shared" si="2"/>
        <v>0</v>
      </c>
      <c r="R78" s="120">
        <f t="shared" si="2"/>
        <v>0</v>
      </c>
      <c r="S78" s="120">
        <f t="shared" si="2"/>
        <v>0</v>
      </c>
      <c r="T78" s="120">
        <f t="shared" si="2"/>
        <v>0</v>
      </c>
      <c r="U78" s="122">
        <f t="shared" si="2"/>
        <v>0</v>
      </c>
      <c r="V78" s="75"/>
      <c r="W78" s="75"/>
      <c r="X78" s="75"/>
      <c r="Y78" s="76"/>
    </row>
    <row r="79" spans="1:41" s="77" customFormat="1">
      <c r="A79" s="125">
        <v>19</v>
      </c>
      <c r="B79" s="124">
        <f t="shared" si="2"/>
        <v>0</v>
      </c>
      <c r="C79" s="120">
        <f t="shared" si="2"/>
        <v>0</v>
      </c>
      <c r="D79" s="120">
        <f t="shared" si="2"/>
        <v>0</v>
      </c>
      <c r="E79" s="120">
        <f t="shared" si="2"/>
        <v>0</v>
      </c>
      <c r="F79" s="120">
        <f t="shared" si="2"/>
        <v>0</v>
      </c>
      <c r="G79" s="120">
        <f t="shared" si="2"/>
        <v>0</v>
      </c>
      <c r="H79" s="120">
        <f t="shared" si="2"/>
        <v>0</v>
      </c>
      <c r="I79" s="120">
        <f t="shared" si="2"/>
        <v>0</v>
      </c>
      <c r="J79" s="120">
        <f t="shared" si="2"/>
        <v>0</v>
      </c>
      <c r="K79" s="120">
        <f t="shared" si="2"/>
        <v>0</v>
      </c>
      <c r="L79" s="120">
        <f t="shared" si="2"/>
        <v>0</v>
      </c>
      <c r="M79" s="120">
        <f t="shared" si="2"/>
        <v>0</v>
      </c>
      <c r="N79" s="120">
        <f t="shared" si="2"/>
        <v>0</v>
      </c>
      <c r="O79" s="120">
        <f t="shared" si="2"/>
        <v>0</v>
      </c>
      <c r="P79" s="120">
        <f t="shared" si="2"/>
        <v>0</v>
      </c>
      <c r="Q79" s="120">
        <f t="shared" si="2"/>
        <v>0</v>
      </c>
      <c r="R79" s="120">
        <f t="shared" si="2"/>
        <v>0</v>
      </c>
      <c r="S79" s="120">
        <f t="shared" si="2"/>
        <v>0</v>
      </c>
      <c r="T79" s="120">
        <f t="shared" si="2"/>
        <v>0</v>
      </c>
      <c r="U79" s="122">
        <f t="shared" si="2"/>
        <v>0</v>
      </c>
      <c r="V79" s="75"/>
      <c r="W79" s="75"/>
      <c r="X79" s="75"/>
      <c r="Y79" s="76"/>
    </row>
    <row r="80" spans="1:41" s="77" customFormat="1">
      <c r="A80" s="125">
        <v>20</v>
      </c>
      <c r="B80" s="124">
        <f t="shared" si="2"/>
        <v>0</v>
      </c>
      <c r="C80" s="120">
        <f t="shared" si="2"/>
        <v>0</v>
      </c>
      <c r="D80" s="120">
        <f t="shared" si="2"/>
        <v>0</v>
      </c>
      <c r="E80" s="120">
        <f t="shared" si="2"/>
        <v>0</v>
      </c>
      <c r="F80" s="120">
        <f t="shared" si="2"/>
        <v>0</v>
      </c>
      <c r="G80" s="120">
        <f t="shared" si="2"/>
        <v>0</v>
      </c>
      <c r="H80" s="120">
        <f t="shared" si="2"/>
        <v>0</v>
      </c>
      <c r="I80" s="120">
        <f t="shared" si="2"/>
        <v>0</v>
      </c>
      <c r="J80" s="120">
        <f t="shared" si="2"/>
        <v>0</v>
      </c>
      <c r="K80" s="120">
        <f t="shared" si="2"/>
        <v>0</v>
      </c>
      <c r="L80" s="120">
        <f t="shared" si="2"/>
        <v>0</v>
      </c>
      <c r="M80" s="120">
        <f t="shared" si="2"/>
        <v>0</v>
      </c>
      <c r="N80" s="120">
        <f t="shared" si="2"/>
        <v>0</v>
      </c>
      <c r="O80" s="120">
        <f t="shared" si="2"/>
        <v>0</v>
      </c>
      <c r="P80" s="120">
        <f t="shared" si="2"/>
        <v>0</v>
      </c>
      <c r="Q80" s="120">
        <f t="shared" si="2"/>
        <v>0</v>
      </c>
      <c r="R80" s="120">
        <f t="shared" si="2"/>
        <v>0</v>
      </c>
      <c r="S80" s="120">
        <f t="shared" si="2"/>
        <v>0</v>
      </c>
      <c r="T80" s="120">
        <f t="shared" si="2"/>
        <v>0</v>
      </c>
      <c r="U80" s="122">
        <f t="shared" si="2"/>
        <v>0</v>
      </c>
      <c r="V80" s="75"/>
      <c r="W80" s="75"/>
      <c r="X80" s="75"/>
      <c r="Y80" s="76"/>
    </row>
    <row r="81" spans="1:25" s="77" customFormat="1">
      <c r="A81" s="125">
        <v>21</v>
      </c>
      <c r="B81" s="124">
        <f t="shared" si="2"/>
        <v>0</v>
      </c>
      <c r="C81" s="120">
        <f t="shared" si="2"/>
        <v>0</v>
      </c>
      <c r="D81" s="120">
        <f t="shared" si="2"/>
        <v>0</v>
      </c>
      <c r="E81" s="120">
        <f t="shared" si="2"/>
        <v>0</v>
      </c>
      <c r="F81" s="120">
        <f t="shared" si="2"/>
        <v>0</v>
      </c>
      <c r="G81" s="120">
        <f t="shared" si="2"/>
        <v>0</v>
      </c>
      <c r="H81" s="120">
        <f t="shared" si="2"/>
        <v>0</v>
      </c>
      <c r="I81" s="120">
        <f t="shared" si="2"/>
        <v>0</v>
      </c>
      <c r="J81" s="120">
        <f t="shared" si="2"/>
        <v>0</v>
      </c>
      <c r="K81" s="120">
        <f t="shared" si="2"/>
        <v>0</v>
      </c>
      <c r="L81" s="120">
        <f t="shared" si="2"/>
        <v>0</v>
      </c>
      <c r="M81" s="120">
        <f t="shared" si="2"/>
        <v>0</v>
      </c>
      <c r="N81" s="120">
        <f t="shared" si="2"/>
        <v>0</v>
      </c>
      <c r="O81" s="120">
        <f t="shared" si="2"/>
        <v>0</v>
      </c>
      <c r="P81" s="120">
        <f t="shared" si="2"/>
        <v>0</v>
      </c>
      <c r="Q81" s="120">
        <f t="shared" si="2"/>
        <v>0</v>
      </c>
      <c r="R81" s="120">
        <f t="shared" si="2"/>
        <v>0</v>
      </c>
      <c r="S81" s="120">
        <f t="shared" si="2"/>
        <v>0</v>
      </c>
      <c r="T81" s="120">
        <f t="shared" si="2"/>
        <v>0</v>
      </c>
      <c r="U81" s="122">
        <f t="shared" si="2"/>
        <v>0</v>
      </c>
      <c r="V81" s="75"/>
      <c r="W81" s="75"/>
      <c r="X81" s="75"/>
      <c r="Y81" s="76"/>
    </row>
    <row r="82" spans="1:25" s="77" customFormat="1">
      <c r="A82" s="125">
        <v>22</v>
      </c>
      <c r="B82" s="124">
        <f t="shared" si="2"/>
        <v>0</v>
      </c>
      <c r="C82" s="120">
        <f t="shared" si="2"/>
        <v>0</v>
      </c>
      <c r="D82" s="120">
        <f t="shared" si="2"/>
        <v>0</v>
      </c>
      <c r="E82" s="120">
        <f t="shared" si="2"/>
        <v>0</v>
      </c>
      <c r="F82" s="120">
        <f t="shared" si="2"/>
        <v>0</v>
      </c>
      <c r="G82" s="120">
        <f t="shared" si="2"/>
        <v>0</v>
      </c>
      <c r="H82" s="120">
        <f t="shared" si="2"/>
        <v>0</v>
      </c>
      <c r="I82" s="120">
        <f t="shared" si="2"/>
        <v>0</v>
      </c>
      <c r="J82" s="120">
        <f t="shared" si="2"/>
        <v>0</v>
      </c>
      <c r="K82" s="120">
        <f t="shared" si="2"/>
        <v>0</v>
      </c>
      <c r="L82" s="120">
        <f t="shared" si="2"/>
        <v>0</v>
      </c>
      <c r="M82" s="120">
        <f t="shared" si="2"/>
        <v>0</v>
      </c>
      <c r="N82" s="120">
        <f t="shared" si="2"/>
        <v>0</v>
      </c>
      <c r="O82" s="120">
        <f t="shared" si="2"/>
        <v>0</v>
      </c>
      <c r="P82" s="120">
        <f t="shared" si="2"/>
        <v>0</v>
      </c>
      <c r="Q82" s="120">
        <f t="shared" si="2"/>
        <v>0</v>
      </c>
      <c r="R82" s="120">
        <f t="shared" si="2"/>
        <v>0</v>
      </c>
      <c r="S82" s="120">
        <f t="shared" si="2"/>
        <v>0</v>
      </c>
      <c r="T82" s="120">
        <f t="shared" si="2"/>
        <v>0</v>
      </c>
      <c r="U82" s="122">
        <f t="shared" si="2"/>
        <v>0</v>
      </c>
      <c r="V82" s="75"/>
      <c r="W82" s="75"/>
      <c r="X82" s="75"/>
      <c r="Y82" s="76"/>
    </row>
    <row r="83" spans="1:25" s="77" customFormat="1">
      <c r="A83" s="125">
        <v>23</v>
      </c>
      <c r="B83" s="124">
        <f t="shared" si="2"/>
        <v>0</v>
      </c>
      <c r="C83" s="120">
        <f t="shared" si="2"/>
        <v>0</v>
      </c>
      <c r="D83" s="120">
        <f t="shared" si="2"/>
        <v>0</v>
      </c>
      <c r="E83" s="120">
        <f t="shared" si="2"/>
        <v>0</v>
      </c>
      <c r="F83" s="120">
        <f t="shared" si="2"/>
        <v>0</v>
      </c>
      <c r="G83" s="120">
        <f t="shared" si="2"/>
        <v>0</v>
      </c>
      <c r="H83" s="120">
        <f t="shared" si="2"/>
        <v>0</v>
      </c>
      <c r="I83" s="120">
        <f t="shared" si="2"/>
        <v>0</v>
      </c>
      <c r="J83" s="120">
        <f t="shared" si="2"/>
        <v>0</v>
      </c>
      <c r="K83" s="120">
        <f t="shared" si="2"/>
        <v>0</v>
      </c>
      <c r="L83" s="120">
        <f t="shared" si="2"/>
        <v>0</v>
      </c>
      <c r="M83" s="120">
        <f t="shared" si="2"/>
        <v>0</v>
      </c>
      <c r="N83" s="120">
        <f t="shared" si="2"/>
        <v>0</v>
      </c>
      <c r="O83" s="120">
        <f t="shared" si="2"/>
        <v>0</v>
      </c>
      <c r="P83" s="120">
        <f t="shared" si="2"/>
        <v>0</v>
      </c>
      <c r="Q83" s="120">
        <f t="shared" si="2"/>
        <v>0</v>
      </c>
      <c r="R83" s="120">
        <f t="shared" si="2"/>
        <v>0</v>
      </c>
      <c r="S83" s="120">
        <f t="shared" si="2"/>
        <v>0</v>
      </c>
      <c r="T83" s="120">
        <f t="shared" si="2"/>
        <v>0</v>
      </c>
      <c r="U83" s="122">
        <f t="shared" si="2"/>
        <v>0</v>
      </c>
      <c r="V83" s="75"/>
      <c r="W83" s="75"/>
      <c r="X83" s="75"/>
      <c r="Y83" s="76"/>
    </row>
    <row r="84" spans="1:25" s="77" customFormat="1">
      <c r="A84" s="125">
        <v>24</v>
      </c>
      <c r="B84" s="124">
        <f t="shared" si="2"/>
        <v>0</v>
      </c>
      <c r="C84" s="120">
        <f t="shared" si="2"/>
        <v>0</v>
      </c>
      <c r="D84" s="120">
        <f t="shared" si="2"/>
        <v>0</v>
      </c>
      <c r="E84" s="120">
        <f t="shared" si="2"/>
        <v>0</v>
      </c>
      <c r="F84" s="120">
        <f t="shared" si="2"/>
        <v>0</v>
      </c>
      <c r="G84" s="120">
        <f t="shared" si="2"/>
        <v>0</v>
      </c>
      <c r="H84" s="120">
        <f t="shared" si="2"/>
        <v>0</v>
      </c>
      <c r="I84" s="120">
        <f t="shared" si="2"/>
        <v>0</v>
      </c>
      <c r="J84" s="120">
        <f t="shared" si="2"/>
        <v>0</v>
      </c>
      <c r="K84" s="120">
        <f t="shared" si="2"/>
        <v>0</v>
      </c>
      <c r="L84" s="120">
        <f t="shared" si="2"/>
        <v>0</v>
      </c>
      <c r="M84" s="120">
        <f t="shared" si="2"/>
        <v>0</v>
      </c>
      <c r="N84" s="120">
        <f t="shared" si="2"/>
        <v>0</v>
      </c>
      <c r="O84" s="120">
        <f t="shared" si="2"/>
        <v>0</v>
      </c>
      <c r="P84" s="120">
        <f t="shared" si="2"/>
        <v>0</v>
      </c>
      <c r="Q84" s="120">
        <f t="shared" si="2"/>
        <v>0</v>
      </c>
      <c r="R84" s="120">
        <f t="shared" si="2"/>
        <v>0</v>
      </c>
      <c r="S84" s="120">
        <f t="shared" si="2"/>
        <v>0</v>
      </c>
      <c r="T84" s="120">
        <f t="shared" si="2"/>
        <v>0</v>
      </c>
      <c r="U84" s="122">
        <f t="shared" si="2"/>
        <v>0</v>
      </c>
      <c r="V84" s="75"/>
      <c r="W84" s="75"/>
      <c r="X84" s="75"/>
      <c r="Y84" s="76"/>
    </row>
    <row r="85" spans="1:25" s="77" customFormat="1">
      <c r="A85" s="125">
        <v>25</v>
      </c>
      <c r="B85" s="124">
        <f t="shared" si="2"/>
        <v>0</v>
      </c>
      <c r="C85" s="120">
        <f t="shared" si="2"/>
        <v>0</v>
      </c>
      <c r="D85" s="120">
        <f t="shared" si="2"/>
        <v>0</v>
      </c>
      <c r="E85" s="120">
        <f t="shared" si="2"/>
        <v>0</v>
      </c>
      <c r="F85" s="120">
        <f t="shared" si="2"/>
        <v>0</v>
      </c>
      <c r="G85" s="120">
        <f t="shared" si="2"/>
        <v>0</v>
      </c>
      <c r="H85" s="120">
        <f t="shared" si="2"/>
        <v>0</v>
      </c>
      <c r="I85" s="120">
        <f t="shared" si="2"/>
        <v>0</v>
      </c>
      <c r="J85" s="120">
        <f t="shared" si="2"/>
        <v>0</v>
      </c>
      <c r="K85" s="120">
        <f t="shared" si="2"/>
        <v>0</v>
      </c>
      <c r="L85" s="120">
        <f t="shared" si="2"/>
        <v>0</v>
      </c>
      <c r="M85" s="120">
        <f t="shared" si="2"/>
        <v>0</v>
      </c>
      <c r="N85" s="120">
        <f t="shared" si="2"/>
        <v>0</v>
      </c>
      <c r="O85" s="120">
        <f t="shared" si="2"/>
        <v>0</v>
      </c>
      <c r="P85" s="120">
        <f t="shared" si="2"/>
        <v>0</v>
      </c>
      <c r="Q85" s="120">
        <f t="shared" si="2"/>
        <v>0</v>
      </c>
      <c r="R85" s="120">
        <f t="shared" si="2"/>
        <v>0</v>
      </c>
      <c r="S85" s="120">
        <f t="shared" si="2"/>
        <v>0</v>
      </c>
      <c r="T85" s="120">
        <f t="shared" si="2"/>
        <v>0</v>
      </c>
      <c r="U85" s="122">
        <f t="shared" si="2"/>
        <v>0</v>
      </c>
      <c r="V85" s="75"/>
      <c r="W85" s="75"/>
      <c r="X85" s="75"/>
      <c r="Y85" s="76"/>
    </row>
    <row r="86" spans="1:25" s="77" customFormat="1">
      <c r="A86" s="125">
        <v>26</v>
      </c>
      <c r="B86" s="124">
        <f t="shared" si="2"/>
        <v>0</v>
      </c>
      <c r="C86" s="120">
        <f t="shared" si="2"/>
        <v>0</v>
      </c>
      <c r="D86" s="120">
        <f t="shared" si="2"/>
        <v>0</v>
      </c>
      <c r="E86" s="120">
        <f t="shared" si="2"/>
        <v>0</v>
      </c>
      <c r="F86" s="120">
        <f t="shared" si="2"/>
        <v>0</v>
      </c>
      <c r="G86" s="120">
        <f t="shared" si="2"/>
        <v>0</v>
      </c>
      <c r="H86" s="120">
        <f t="shared" si="2"/>
        <v>0</v>
      </c>
      <c r="I86" s="120">
        <f t="shared" si="2"/>
        <v>0</v>
      </c>
      <c r="J86" s="120">
        <f t="shared" si="2"/>
        <v>0</v>
      </c>
      <c r="K86" s="120">
        <f t="shared" si="2"/>
        <v>0</v>
      </c>
      <c r="L86" s="120">
        <f t="shared" si="2"/>
        <v>0</v>
      </c>
      <c r="M86" s="120">
        <f t="shared" si="2"/>
        <v>0</v>
      </c>
      <c r="N86" s="120">
        <f t="shared" si="2"/>
        <v>0</v>
      </c>
      <c r="O86" s="120">
        <f t="shared" si="2"/>
        <v>0</v>
      </c>
      <c r="P86" s="120">
        <f t="shared" si="2"/>
        <v>0</v>
      </c>
      <c r="Q86" s="120">
        <f t="shared" ref="Q86:U86" si="3">SQRT(Q52*2*$M$13*9.8/$P$13)</f>
        <v>0</v>
      </c>
      <c r="R86" s="120">
        <f t="shared" si="3"/>
        <v>0</v>
      </c>
      <c r="S86" s="120">
        <f t="shared" si="3"/>
        <v>0</v>
      </c>
      <c r="T86" s="120">
        <f t="shared" si="3"/>
        <v>0</v>
      </c>
      <c r="U86" s="122">
        <f t="shared" si="3"/>
        <v>0</v>
      </c>
      <c r="V86" s="75"/>
      <c r="W86" s="75"/>
      <c r="X86" s="75"/>
      <c r="Y86" s="76"/>
    </row>
    <row r="87" spans="1:25" s="77" customFormat="1">
      <c r="A87" s="125">
        <v>27</v>
      </c>
      <c r="B87" s="124">
        <f t="shared" ref="B87:U90" si="4">SQRT(B53*2*$M$13*9.8/$P$13)</f>
        <v>0</v>
      </c>
      <c r="C87" s="120">
        <f t="shared" si="4"/>
        <v>0</v>
      </c>
      <c r="D87" s="120">
        <f t="shared" si="4"/>
        <v>0</v>
      </c>
      <c r="E87" s="120">
        <f t="shared" si="4"/>
        <v>0</v>
      </c>
      <c r="F87" s="120">
        <f t="shared" si="4"/>
        <v>0</v>
      </c>
      <c r="G87" s="120">
        <f t="shared" si="4"/>
        <v>0</v>
      </c>
      <c r="H87" s="120">
        <f t="shared" si="4"/>
        <v>0</v>
      </c>
      <c r="I87" s="120">
        <f t="shared" si="4"/>
        <v>0</v>
      </c>
      <c r="J87" s="120">
        <f t="shared" si="4"/>
        <v>0</v>
      </c>
      <c r="K87" s="120">
        <f t="shared" si="4"/>
        <v>0</v>
      </c>
      <c r="L87" s="120">
        <f t="shared" si="4"/>
        <v>0</v>
      </c>
      <c r="M87" s="120">
        <f t="shared" si="4"/>
        <v>0</v>
      </c>
      <c r="N87" s="120">
        <f t="shared" si="4"/>
        <v>0</v>
      </c>
      <c r="O87" s="120">
        <f t="shared" si="4"/>
        <v>0</v>
      </c>
      <c r="P87" s="120">
        <f t="shared" si="4"/>
        <v>0</v>
      </c>
      <c r="Q87" s="120">
        <f t="shared" si="4"/>
        <v>0</v>
      </c>
      <c r="R87" s="120">
        <f t="shared" si="4"/>
        <v>0</v>
      </c>
      <c r="S87" s="120">
        <f t="shared" si="4"/>
        <v>0</v>
      </c>
      <c r="T87" s="120">
        <f t="shared" si="4"/>
        <v>0</v>
      </c>
      <c r="U87" s="122">
        <f t="shared" si="4"/>
        <v>0</v>
      </c>
      <c r="V87" s="75"/>
      <c r="W87" s="75"/>
      <c r="X87" s="75"/>
      <c r="Y87" s="76"/>
    </row>
    <row r="88" spans="1:25" s="77" customFormat="1">
      <c r="A88" s="125">
        <v>28</v>
      </c>
      <c r="B88" s="124">
        <f t="shared" si="4"/>
        <v>0</v>
      </c>
      <c r="C88" s="120">
        <f t="shared" si="4"/>
        <v>0</v>
      </c>
      <c r="D88" s="120">
        <f t="shared" si="4"/>
        <v>0</v>
      </c>
      <c r="E88" s="120">
        <f t="shared" si="4"/>
        <v>0</v>
      </c>
      <c r="F88" s="120">
        <f t="shared" si="4"/>
        <v>0</v>
      </c>
      <c r="G88" s="120">
        <f t="shared" si="4"/>
        <v>0</v>
      </c>
      <c r="H88" s="120">
        <f t="shared" si="4"/>
        <v>0</v>
      </c>
      <c r="I88" s="120">
        <f t="shared" si="4"/>
        <v>0</v>
      </c>
      <c r="J88" s="120">
        <f t="shared" si="4"/>
        <v>0</v>
      </c>
      <c r="K88" s="120">
        <f t="shared" si="4"/>
        <v>0</v>
      </c>
      <c r="L88" s="120">
        <f t="shared" si="4"/>
        <v>0</v>
      </c>
      <c r="M88" s="120">
        <f t="shared" si="4"/>
        <v>0</v>
      </c>
      <c r="N88" s="120">
        <f t="shared" si="4"/>
        <v>0</v>
      </c>
      <c r="O88" s="120">
        <f t="shared" si="4"/>
        <v>0</v>
      </c>
      <c r="P88" s="120">
        <f t="shared" si="4"/>
        <v>0</v>
      </c>
      <c r="Q88" s="120">
        <f t="shared" si="4"/>
        <v>0</v>
      </c>
      <c r="R88" s="120">
        <f t="shared" si="4"/>
        <v>0</v>
      </c>
      <c r="S88" s="120">
        <f t="shared" si="4"/>
        <v>0</v>
      </c>
      <c r="T88" s="120">
        <f t="shared" si="4"/>
        <v>0</v>
      </c>
      <c r="U88" s="122">
        <f t="shared" si="4"/>
        <v>0</v>
      </c>
      <c r="V88" s="75"/>
      <c r="W88" s="75"/>
      <c r="X88" s="75"/>
      <c r="Y88" s="76"/>
    </row>
    <row r="89" spans="1:25" s="77" customFormat="1">
      <c r="A89" s="125">
        <v>29</v>
      </c>
      <c r="B89" s="124">
        <f t="shared" si="4"/>
        <v>0</v>
      </c>
      <c r="C89" s="120">
        <f t="shared" si="4"/>
        <v>0</v>
      </c>
      <c r="D89" s="120">
        <f t="shared" si="4"/>
        <v>0</v>
      </c>
      <c r="E89" s="120">
        <f t="shared" si="4"/>
        <v>0</v>
      </c>
      <c r="F89" s="120">
        <f t="shared" si="4"/>
        <v>0</v>
      </c>
      <c r="G89" s="120">
        <f t="shared" si="4"/>
        <v>0</v>
      </c>
      <c r="H89" s="120">
        <f t="shared" si="4"/>
        <v>0</v>
      </c>
      <c r="I89" s="120">
        <f t="shared" si="4"/>
        <v>0</v>
      </c>
      <c r="J89" s="120">
        <f t="shared" si="4"/>
        <v>0</v>
      </c>
      <c r="K89" s="120">
        <f t="shared" si="4"/>
        <v>0</v>
      </c>
      <c r="L89" s="120">
        <f t="shared" si="4"/>
        <v>0</v>
      </c>
      <c r="M89" s="120">
        <f t="shared" si="4"/>
        <v>0</v>
      </c>
      <c r="N89" s="120">
        <f t="shared" si="4"/>
        <v>0</v>
      </c>
      <c r="O89" s="120">
        <f t="shared" si="4"/>
        <v>0</v>
      </c>
      <c r="P89" s="120">
        <f t="shared" si="4"/>
        <v>0</v>
      </c>
      <c r="Q89" s="120">
        <f t="shared" si="4"/>
        <v>0</v>
      </c>
      <c r="R89" s="120">
        <f t="shared" si="4"/>
        <v>0</v>
      </c>
      <c r="S89" s="120">
        <f t="shared" si="4"/>
        <v>0</v>
      </c>
      <c r="T89" s="120">
        <f t="shared" si="4"/>
        <v>0</v>
      </c>
      <c r="U89" s="122">
        <f t="shared" si="4"/>
        <v>0</v>
      </c>
      <c r="V89" s="75"/>
      <c r="W89" s="75"/>
      <c r="X89" s="75"/>
      <c r="Y89" s="76"/>
    </row>
    <row r="90" spans="1:25" s="77" customFormat="1" ht="13.5" thickBot="1">
      <c r="A90" s="125">
        <v>30</v>
      </c>
      <c r="B90" s="126">
        <f t="shared" si="4"/>
        <v>0</v>
      </c>
      <c r="C90" s="127">
        <f t="shared" si="4"/>
        <v>0</v>
      </c>
      <c r="D90" s="127">
        <f t="shared" si="4"/>
        <v>0</v>
      </c>
      <c r="E90" s="127">
        <f t="shared" si="4"/>
        <v>0</v>
      </c>
      <c r="F90" s="127">
        <f t="shared" si="4"/>
        <v>0</v>
      </c>
      <c r="G90" s="127">
        <f t="shared" si="4"/>
        <v>0</v>
      </c>
      <c r="H90" s="127">
        <f t="shared" si="4"/>
        <v>0</v>
      </c>
      <c r="I90" s="127">
        <f t="shared" si="4"/>
        <v>0</v>
      </c>
      <c r="J90" s="127">
        <f t="shared" si="4"/>
        <v>0</v>
      </c>
      <c r="K90" s="127">
        <f t="shared" si="4"/>
        <v>0</v>
      </c>
      <c r="L90" s="127">
        <f t="shared" si="4"/>
        <v>0</v>
      </c>
      <c r="M90" s="127">
        <f t="shared" si="4"/>
        <v>0</v>
      </c>
      <c r="N90" s="127">
        <f t="shared" si="4"/>
        <v>0</v>
      </c>
      <c r="O90" s="127">
        <f t="shared" si="4"/>
        <v>0</v>
      </c>
      <c r="P90" s="127">
        <f t="shared" si="4"/>
        <v>0</v>
      </c>
      <c r="Q90" s="127">
        <f t="shared" si="4"/>
        <v>0</v>
      </c>
      <c r="R90" s="127">
        <f t="shared" si="4"/>
        <v>0</v>
      </c>
      <c r="S90" s="127">
        <f t="shared" si="4"/>
        <v>0</v>
      </c>
      <c r="T90" s="127">
        <f t="shared" si="4"/>
        <v>0</v>
      </c>
      <c r="U90" s="128">
        <f t="shared" si="4"/>
        <v>0</v>
      </c>
      <c r="V90" s="75"/>
      <c r="W90" s="75"/>
      <c r="X90" s="75"/>
      <c r="Y90" s="76"/>
    </row>
    <row r="91" spans="1:25" s="77" customFormat="1" ht="13.5" thickBot="1">
      <c r="A91" s="129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7"/>
      <c r="V91" s="75"/>
      <c r="W91" s="75"/>
      <c r="X91" s="75"/>
      <c r="Y91" s="76"/>
    </row>
    <row r="92" spans="1:25" s="77" customFormat="1">
      <c r="A92" s="131"/>
      <c r="B92" s="118"/>
      <c r="C92" s="118"/>
      <c r="D92" s="118"/>
      <c r="E92" s="76"/>
      <c r="F92" s="132"/>
      <c r="G92" s="76"/>
      <c r="H92" s="76"/>
      <c r="I92" s="118"/>
      <c r="V92" s="82"/>
      <c r="W92" s="82"/>
      <c r="X92" s="82"/>
      <c r="Y92" s="76"/>
    </row>
    <row r="93" spans="1:25" s="77" customFormat="1">
      <c r="A93" s="131"/>
      <c r="B93" s="245"/>
      <c r="C93" s="245"/>
      <c r="D93" s="133"/>
      <c r="E93" s="76"/>
      <c r="F93" s="133"/>
      <c r="G93" s="133"/>
      <c r="H93" s="76"/>
      <c r="I93" s="76"/>
      <c r="V93" s="82"/>
      <c r="W93" s="82"/>
      <c r="X93" s="82"/>
      <c r="Y93" s="76"/>
    </row>
    <row r="94" spans="1:25" s="77" customFormat="1">
      <c r="A94" s="131"/>
      <c r="B94" s="245"/>
      <c r="C94" s="245"/>
      <c r="D94" s="132"/>
      <c r="E94" s="76"/>
      <c r="F94" s="132"/>
      <c r="G94" s="134"/>
      <c r="H94" s="76"/>
      <c r="I94" s="76"/>
      <c r="V94" s="82"/>
      <c r="W94" s="82"/>
      <c r="X94" s="82"/>
      <c r="Y94" s="76"/>
    </row>
    <row r="95" spans="1:25" s="77" customFormat="1">
      <c r="A95" s="131"/>
      <c r="B95" s="245"/>
      <c r="C95" s="245"/>
      <c r="D95" s="135"/>
      <c r="E95" s="76"/>
      <c r="F95" s="132"/>
      <c r="G95" s="134"/>
      <c r="H95" s="76"/>
      <c r="I95" s="76"/>
      <c r="V95" s="82"/>
      <c r="W95" s="82"/>
      <c r="X95" s="82"/>
      <c r="Y95" s="76"/>
    </row>
    <row r="96" spans="1:25" s="77" customFormat="1">
      <c r="A96" s="131"/>
      <c r="B96" s="76"/>
      <c r="C96" s="76"/>
      <c r="D96" s="76"/>
      <c r="E96" s="76"/>
      <c r="F96" s="132"/>
      <c r="G96" s="76"/>
      <c r="H96" s="76"/>
      <c r="I96" s="76"/>
      <c r="V96" s="82"/>
      <c r="W96" s="82"/>
      <c r="X96" s="82"/>
      <c r="Y96" s="76"/>
    </row>
    <row r="97" spans="1:25" s="77" customFormat="1">
      <c r="A97" s="131"/>
      <c r="B97" s="76"/>
      <c r="C97" s="76"/>
      <c r="D97" s="76"/>
      <c r="E97" s="76"/>
      <c r="F97" s="132"/>
      <c r="G97" s="76"/>
      <c r="H97" s="76"/>
      <c r="I97" s="76"/>
      <c r="V97" s="82"/>
      <c r="W97" s="82"/>
      <c r="X97" s="82"/>
      <c r="Y97" s="76"/>
    </row>
    <row r="98" spans="1:25" s="77" customFormat="1">
      <c r="A98" s="131"/>
      <c r="B98" s="76"/>
      <c r="C98" s="76"/>
      <c r="D98" s="76"/>
      <c r="E98" s="76"/>
      <c r="F98" s="132"/>
      <c r="G98" s="76"/>
      <c r="H98" s="76"/>
      <c r="I98" s="76"/>
      <c r="V98" s="82"/>
      <c r="W98" s="82"/>
      <c r="X98" s="82"/>
      <c r="Y98" s="76"/>
    </row>
    <row r="99" spans="1:25" s="77" customFormat="1">
      <c r="A99" s="131"/>
      <c r="B99" s="76"/>
      <c r="C99" s="76"/>
      <c r="D99" s="76"/>
      <c r="E99" s="76"/>
      <c r="F99" s="76"/>
      <c r="G99" s="76"/>
      <c r="H99" s="76"/>
      <c r="I99" s="76"/>
      <c r="V99" s="82"/>
      <c r="W99" s="82"/>
      <c r="X99" s="82"/>
      <c r="Y99" s="76"/>
    </row>
    <row r="100" spans="1:25" s="77" customFormat="1">
      <c r="A100" s="131"/>
      <c r="B100" s="76"/>
      <c r="C100" s="76"/>
      <c r="D100" s="76"/>
      <c r="E100" s="76"/>
      <c r="F100" s="76"/>
      <c r="G100" s="76"/>
      <c r="H100" s="76"/>
      <c r="I100" s="76"/>
      <c r="V100" s="82"/>
      <c r="W100" s="82"/>
      <c r="X100" s="82"/>
      <c r="Y100" s="76"/>
    </row>
    <row r="101" spans="1:25" s="77" customFormat="1">
      <c r="A101" s="131"/>
      <c r="B101" s="76"/>
      <c r="C101" s="76"/>
      <c r="D101" s="76"/>
      <c r="E101" s="76"/>
      <c r="F101" s="76"/>
      <c r="G101" s="76"/>
      <c r="H101" s="76"/>
      <c r="I101" s="76"/>
      <c r="V101" s="82"/>
      <c r="W101" s="82"/>
      <c r="X101" s="82"/>
      <c r="Y101" s="76"/>
    </row>
    <row r="102" spans="1:25" s="77" customFormat="1">
      <c r="A102" s="131"/>
      <c r="B102" s="76"/>
      <c r="C102" s="76"/>
      <c r="D102" s="76"/>
      <c r="E102" s="76"/>
      <c r="F102" s="76"/>
      <c r="G102" s="76"/>
      <c r="H102" s="76"/>
      <c r="I102" s="76"/>
      <c r="V102" s="82"/>
      <c r="W102" s="82"/>
      <c r="X102" s="82"/>
      <c r="Y102" s="76"/>
    </row>
    <row r="103" spans="1:25" s="77" customFormat="1">
      <c r="A103" s="131"/>
      <c r="B103" s="76"/>
      <c r="C103" s="76"/>
      <c r="D103" s="76"/>
      <c r="E103" s="76"/>
      <c r="F103" s="76"/>
      <c r="G103" s="76"/>
      <c r="H103" s="76"/>
      <c r="I103" s="76"/>
      <c r="V103" s="82"/>
      <c r="W103" s="82"/>
      <c r="X103" s="82"/>
      <c r="Y103" s="76"/>
    </row>
    <row r="104" spans="1:25" s="77" customFormat="1">
      <c r="A104" s="131"/>
      <c r="B104" s="76"/>
      <c r="C104" s="76"/>
      <c r="D104" s="76"/>
      <c r="E104" s="76"/>
      <c r="F104" s="76"/>
      <c r="G104" s="76"/>
      <c r="H104" s="76"/>
      <c r="I104" s="76"/>
      <c r="V104" s="82"/>
      <c r="W104" s="82"/>
      <c r="X104" s="82"/>
      <c r="Y104" s="76"/>
    </row>
    <row r="105" spans="1:25" s="77" customFormat="1">
      <c r="A105" s="131"/>
      <c r="B105" s="76"/>
      <c r="C105" s="76"/>
      <c r="D105" s="76"/>
      <c r="E105" s="76"/>
      <c r="F105" s="136"/>
      <c r="G105" s="76"/>
      <c r="H105" s="136"/>
      <c r="I105" s="76"/>
      <c r="V105" s="82"/>
      <c r="W105" s="82"/>
      <c r="X105" s="82"/>
      <c r="Y105" s="76"/>
    </row>
    <row r="106" spans="1:25" s="77" customFormat="1">
      <c r="A106" s="131"/>
      <c r="B106" s="76"/>
      <c r="C106" s="76"/>
      <c r="D106" s="76"/>
      <c r="E106" s="76"/>
      <c r="F106" s="76"/>
      <c r="G106" s="76"/>
      <c r="H106" s="76"/>
      <c r="I106" s="76"/>
      <c r="V106" s="82"/>
      <c r="W106" s="82"/>
      <c r="X106" s="82"/>
      <c r="Y106" s="76"/>
    </row>
    <row r="107" spans="1:25" s="77" customFormat="1">
      <c r="A107" s="131"/>
      <c r="B107" s="76"/>
      <c r="C107" s="76"/>
      <c r="D107" s="76"/>
      <c r="E107" s="76"/>
      <c r="F107" s="76"/>
      <c r="G107" s="76"/>
      <c r="H107" s="76"/>
      <c r="I107" s="76"/>
      <c r="V107" s="82"/>
      <c r="W107" s="82"/>
      <c r="X107" s="82"/>
      <c r="Y107" s="76"/>
    </row>
    <row r="108" spans="1:25" s="77" customFormat="1">
      <c r="A108" s="131"/>
      <c r="B108" s="76"/>
      <c r="C108" s="137"/>
      <c r="D108" s="76"/>
      <c r="E108" s="76"/>
      <c r="F108" s="76"/>
      <c r="G108" s="137"/>
      <c r="H108" s="76"/>
      <c r="I108" s="76"/>
      <c r="V108" s="82"/>
      <c r="W108" s="82"/>
      <c r="X108" s="82"/>
      <c r="Y108" s="76"/>
    </row>
    <row r="109" spans="1:25" s="77" customFormat="1">
      <c r="A109" s="131"/>
      <c r="B109" s="76"/>
      <c r="C109" s="76"/>
      <c r="D109" s="76"/>
      <c r="E109" s="76"/>
      <c r="F109" s="76"/>
      <c r="G109" s="76"/>
      <c r="H109" s="76"/>
      <c r="I109" s="76"/>
      <c r="V109" s="82"/>
      <c r="W109" s="82"/>
      <c r="X109" s="82"/>
      <c r="Y109" s="76"/>
    </row>
    <row r="110" spans="1:25" s="77" customFormat="1">
      <c r="A110" s="131"/>
      <c r="B110" s="76"/>
      <c r="C110" s="76"/>
      <c r="D110" s="76"/>
      <c r="E110" s="76"/>
      <c r="F110" s="132"/>
      <c r="G110" s="76"/>
      <c r="H110" s="76"/>
      <c r="I110" s="76"/>
      <c r="V110" s="82"/>
      <c r="W110" s="82"/>
      <c r="X110" s="82"/>
      <c r="Y110" s="76"/>
    </row>
    <row r="111" spans="1:25" s="77" customFormat="1">
      <c r="A111" s="131"/>
      <c r="B111" s="118"/>
      <c r="C111" s="76"/>
      <c r="D111" s="76"/>
      <c r="E111" s="76"/>
      <c r="F111" s="132"/>
      <c r="G111" s="76"/>
      <c r="H111" s="76"/>
      <c r="I111" s="76"/>
      <c r="V111" s="82"/>
      <c r="W111" s="82"/>
      <c r="X111" s="82"/>
      <c r="Y111" s="76"/>
    </row>
    <row r="112" spans="1:25" s="77" customFormat="1">
      <c r="A112" s="131"/>
      <c r="B112" s="76"/>
      <c r="C112" s="76"/>
      <c r="D112" s="76"/>
      <c r="E112" s="76"/>
      <c r="F112" s="76"/>
      <c r="G112" s="76"/>
      <c r="H112" s="76"/>
      <c r="I112" s="76"/>
      <c r="V112" s="82"/>
      <c r="W112" s="82"/>
      <c r="X112" s="82"/>
      <c r="Y112" s="76"/>
    </row>
    <row r="113" spans="1:25" s="77" customFormat="1">
      <c r="A113" s="131"/>
      <c r="B113" s="76"/>
      <c r="C113" s="76"/>
      <c r="D113" s="76"/>
      <c r="E113" s="76"/>
      <c r="F113" s="76"/>
      <c r="G113" s="76"/>
      <c r="H113" s="76"/>
      <c r="I113" s="76"/>
      <c r="V113" s="82"/>
      <c r="W113" s="82"/>
      <c r="X113" s="82"/>
      <c r="Y113" s="76"/>
    </row>
    <row r="114" spans="1:25" s="77" customFormat="1">
      <c r="A114" s="131"/>
      <c r="V114" s="82"/>
      <c r="W114" s="82"/>
      <c r="X114" s="82"/>
      <c r="Y114" s="76"/>
    </row>
    <row r="115" spans="1:25" s="77" customFormat="1">
      <c r="A115" s="131"/>
      <c r="V115" s="82"/>
      <c r="W115" s="82"/>
      <c r="X115" s="82"/>
      <c r="Y115" s="76"/>
    </row>
    <row r="116" spans="1:25" s="77" customFormat="1">
      <c r="A116" s="131"/>
      <c r="V116" s="82"/>
      <c r="W116" s="82"/>
      <c r="X116" s="82"/>
      <c r="Y116" s="76"/>
    </row>
    <row r="117" spans="1:25" s="77" customFormat="1">
      <c r="A117" s="131"/>
      <c r="V117" s="82"/>
      <c r="W117" s="82"/>
      <c r="X117" s="82"/>
      <c r="Y117" s="76"/>
    </row>
    <row r="118" spans="1:25" s="77" customFormat="1">
      <c r="A118" s="131"/>
      <c r="V118" s="82"/>
      <c r="W118" s="82"/>
      <c r="X118" s="82"/>
      <c r="Y118" s="76"/>
    </row>
    <row r="119" spans="1:25" s="77" customFormat="1">
      <c r="A119" s="131"/>
      <c r="V119" s="82"/>
      <c r="W119" s="82"/>
      <c r="X119" s="82"/>
      <c r="Y119" s="76"/>
    </row>
    <row r="120" spans="1:25" s="77" customFormat="1">
      <c r="A120" s="131"/>
      <c r="V120" s="82"/>
      <c r="W120" s="82"/>
      <c r="X120" s="82"/>
      <c r="Y120" s="76"/>
    </row>
    <row r="121" spans="1:25" s="77" customFormat="1">
      <c r="A121" s="131"/>
      <c r="V121" s="82"/>
      <c r="W121" s="82"/>
      <c r="X121" s="82"/>
      <c r="Y121" s="76"/>
    </row>
    <row r="122" spans="1:25" s="77" customFormat="1">
      <c r="A122" s="131"/>
      <c r="V122" s="82"/>
      <c r="W122" s="82"/>
      <c r="X122" s="82"/>
      <c r="Y122" s="76"/>
    </row>
    <row r="123" spans="1:25" s="77" customFormat="1">
      <c r="A123" s="131"/>
      <c r="V123" s="82"/>
      <c r="W123" s="82"/>
      <c r="X123" s="82"/>
      <c r="Y123" s="76"/>
    </row>
    <row r="124" spans="1:25" s="77" customFormat="1">
      <c r="A124" s="131"/>
      <c r="V124" s="82"/>
      <c r="W124" s="82"/>
      <c r="X124" s="82"/>
      <c r="Y124" s="76"/>
    </row>
    <row r="125" spans="1:25" s="77" customFormat="1">
      <c r="A125" s="131"/>
      <c r="V125" s="82"/>
      <c r="W125" s="82"/>
      <c r="X125" s="82"/>
      <c r="Y125" s="76"/>
    </row>
    <row r="126" spans="1:25" s="77" customFormat="1">
      <c r="A126" s="131"/>
      <c r="V126" s="82"/>
      <c r="W126" s="82"/>
      <c r="X126" s="82"/>
      <c r="Y126" s="76"/>
    </row>
    <row r="127" spans="1:25" s="77" customFormat="1">
      <c r="A127" s="131"/>
      <c r="V127" s="82"/>
      <c r="W127" s="82"/>
      <c r="X127" s="82"/>
      <c r="Y127" s="76"/>
    </row>
    <row r="128" spans="1:25" s="77" customFormat="1">
      <c r="A128" s="131"/>
      <c r="V128" s="82"/>
      <c r="W128" s="82"/>
      <c r="X128" s="82"/>
      <c r="Y128" s="76"/>
    </row>
    <row r="129" spans="1:25" s="77" customFormat="1">
      <c r="A129" s="131"/>
      <c r="V129" s="82"/>
      <c r="W129" s="82"/>
      <c r="X129" s="82"/>
      <c r="Y129" s="76"/>
    </row>
    <row r="130" spans="1:25" s="77" customFormat="1">
      <c r="A130" s="131"/>
      <c r="V130" s="82"/>
      <c r="W130" s="82"/>
      <c r="X130" s="82"/>
      <c r="Y130" s="76"/>
    </row>
    <row r="131" spans="1:25" s="77" customFormat="1">
      <c r="A131" s="131"/>
      <c r="V131" s="82"/>
      <c r="W131" s="82"/>
      <c r="X131" s="82"/>
      <c r="Y131" s="76"/>
    </row>
    <row r="132" spans="1:25" s="77" customFormat="1">
      <c r="A132" s="131"/>
      <c r="V132" s="82"/>
      <c r="W132" s="82"/>
      <c r="X132" s="82"/>
      <c r="Y132" s="76"/>
    </row>
    <row r="133" spans="1:25" s="77" customFormat="1">
      <c r="A133" s="131"/>
      <c r="V133" s="82"/>
      <c r="W133" s="82"/>
      <c r="X133" s="82"/>
      <c r="Y133" s="76"/>
    </row>
    <row r="134" spans="1:25" s="77" customFormat="1">
      <c r="A134" s="131"/>
      <c r="V134" s="82"/>
      <c r="W134" s="82"/>
      <c r="X134" s="82"/>
      <c r="Y134" s="76"/>
    </row>
    <row r="135" spans="1:25" s="77" customFormat="1">
      <c r="A135" s="131"/>
      <c r="V135" s="82"/>
      <c r="W135" s="82"/>
      <c r="X135" s="82"/>
      <c r="Y135" s="76"/>
    </row>
    <row r="136" spans="1:25" s="77" customFormat="1">
      <c r="A136" s="131"/>
      <c r="V136" s="82"/>
      <c r="W136" s="82"/>
      <c r="X136" s="82"/>
      <c r="Y136" s="76"/>
    </row>
    <row r="137" spans="1:25" s="77" customFormat="1">
      <c r="A137" s="131"/>
      <c r="V137" s="82"/>
      <c r="W137" s="82"/>
      <c r="X137" s="82"/>
      <c r="Y137" s="76"/>
    </row>
    <row r="138" spans="1:25" s="77" customFormat="1">
      <c r="A138" s="131"/>
      <c r="V138" s="82"/>
      <c r="W138" s="82"/>
      <c r="X138" s="82"/>
      <c r="Y138" s="76"/>
    </row>
    <row r="139" spans="1:25" s="77" customFormat="1">
      <c r="A139" s="131"/>
      <c r="V139" s="82"/>
      <c r="W139" s="82"/>
      <c r="X139" s="82"/>
      <c r="Y139" s="76"/>
    </row>
    <row r="140" spans="1:25" s="77" customFormat="1">
      <c r="A140" s="131"/>
      <c r="V140" s="82"/>
      <c r="W140" s="82"/>
      <c r="X140" s="82"/>
      <c r="Y140" s="76"/>
    </row>
    <row r="141" spans="1:25" s="77" customFormat="1">
      <c r="A141" s="131"/>
      <c r="V141" s="82"/>
      <c r="W141" s="82"/>
      <c r="X141" s="82"/>
      <c r="Y141" s="76"/>
    </row>
    <row r="142" spans="1:25" s="77" customFormat="1">
      <c r="A142" s="131"/>
      <c r="V142" s="82"/>
      <c r="W142" s="82"/>
      <c r="X142" s="82"/>
      <c r="Y142" s="76"/>
    </row>
    <row r="143" spans="1:25" s="77" customFormat="1">
      <c r="A143" s="131"/>
      <c r="V143" s="82"/>
      <c r="W143" s="82"/>
      <c r="X143" s="82"/>
      <c r="Y143" s="76"/>
    </row>
    <row r="144" spans="1:25" s="77" customFormat="1">
      <c r="A144" s="131"/>
      <c r="V144" s="82"/>
      <c r="W144" s="82"/>
      <c r="X144" s="82"/>
      <c r="Y144" s="76"/>
    </row>
    <row r="145" spans="1:25" s="77" customFormat="1">
      <c r="A145" s="131"/>
      <c r="V145" s="82"/>
      <c r="W145" s="82"/>
      <c r="X145" s="82"/>
      <c r="Y145" s="76"/>
    </row>
    <row r="146" spans="1:25" s="77" customFormat="1">
      <c r="A146" s="131"/>
      <c r="V146" s="82"/>
      <c r="W146" s="82"/>
      <c r="X146" s="82"/>
      <c r="Y146" s="76"/>
    </row>
    <row r="147" spans="1:25" s="77" customFormat="1">
      <c r="A147" s="131"/>
      <c r="V147" s="82"/>
      <c r="W147" s="82"/>
      <c r="X147" s="82"/>
      <c r="Y147" s="76"/>
    </row>
    <row r="148" spans="1:25" s="77" customFormat="1">
      <c r="A148" s="131"/>
      <c r="V148" s="82"/>
      <c r="W148" s="82"/>
      <c r="X148" s="82"/>
      <c r="Y148" s="76"/>
    </row>
    <row r="149" spans="1:25" s="77" customFormat="1">
      <c r="A149" s="131"/>
      <c r="V149" s="82"/>
      <c r="W149" s="82"/>
      <c r="X149" s="82"/>
      <c r="Y149" s="76"/>
    </row>
    <row r="150" spans="1:25" s="77" customFormat="1">
      <c r="A150" s="131"/>
      <c r="V150" s="82"/>
      <c r="W150" s="82"/>
      <c r="X150" s="82"/>
      <c r="Y150" s="76"/>
    </row>
    <row r="151" spans="1:25" s="77" customFormat="1">
      <c r="A151" s="131"/>
      <c r="V151" s="82"/>
      <c r="W151" s="82"/>
      <c r="X151" s="82"/>
      <c r="Y151" s="76"/>
    </row>
    <row r="152" spans="1:25" s="77" customFormat="1">
      <c r="A152" s="131"/>
      <c r="V152" s="82"/>
      <c r="W152" s="82"/>
      <c r="X152" s="82"/>
      <c r="Y152" s="76"/>
    </row>
    <row r="153" spans="1:25" s="77" customFormat="1">
      <c r="A153" s="131"/>
      <c r="V153" s="82"/>
      <c r="W153" s="82"/>
      <c r="X153" s="82"/>
      <c r="Y153" s="76"/>
    </row>
    <row r="154" spans="1:25" s="77" customFormat="1">
      <c r="A154" s="131"/>
      <c r="V154" s="82"/>
      <c r="W154" s="82"/>
      <c r="X154" s="82"/>
      <c r="Y154" s="76"/>
    </row>
    <row r="155" spans="1:25" s="77" customFormat="1">
      <c r="A155" s="131"/>
      <c r="V155" s="82"/>
      <c r="W155" s="82"/>
      <c r="X155" s="82"/>
      <c r="Y155" s="76"/>
    </row>
    <row r="156" spans="1:25" s="77" customFormat="1">
      <c r="A156" s="131"/>
      <c r="V156" s="82"/>
      <c r="W156" s="82"/>
      <c r="X156" s="82"/>
      <c r="Y156" s="76"/>
    </row>
    <row r="157" spans="1:25" s="77" customFormat="1">
      <c r="A157" s="131"/>
      <c r="V157" s="82"/>
      <c r="W157" s="82"/>
      <c r="X157" s="82"/>
      <c r="Y157" s="76"/>
    </row>
    <row r="158" spans="1:25" s="77" customFormat="1">
      <c r="A158" s="131"/>
      <c r="V158" s="82"/>
      <c r="W158" s="82"/>
      <c r="X158" s="82"/>
      <c r="Y158" s="76"/>
    </row>
    <row r="159" spans="1:25" s="77" customFormat="1">
      <c r="A159" s="131"/>
      <c r="V159" s="82"/>
      <c r="W159" s="82"/>
      <c r="X159" s="82"/>
      <c r="Y159" s="76"/>
    </row>
    <row r="160" spans="1:25" s="77" customFormat="1">
      <c r="A160" s="131"/>
      <c r="V160" s="82"/>
      <c r="W160" s="82"/>
      <c r="X160" s="82"/>
      <c r="Y160" s="76"/>
    </row>
    <row r="161" spans="1:25" s="77" customFormat="1">
      <c r="A161" s="131"/>
      <c r="V161" s="82"/>
      <c r="W161" s="82"/>
      <c r="X161" s="82"/>
      <c r="Y161" s="76"/>
    </row>
    <row r="162" spans="1:25" s="77" customFormat="1">
      <c r="A162" s="131"/>
      <c r="V162" s="82"/>
      <c r="W162" s="82"/>
      <c r="X162" s="82"/>
      <c r="Y162" s="76"/>
    </row>
    <row r="163" spans="1:25" s="77" customFormat="1">
      <c r="A163" s="131"/>
      <c r="V163" s="82"/>
      <c r="W163" s="82"/>
      <c r="X163" s="82"/>
      <c r="Y163" s="76"/>
    </row>
    <row r="164" spans="1:25" s="77" customFormat="1">
      <c r="A164" s="131"/>
      <c r="V164" s="82"/>
      <c r="W164" s="82"/>
      <c r="X164" s="82"/>
      <c r="Y164" s="76"/>
    </row>
    <row r="165" spans="1:25" s="77" customFormat="1">
      <c r="A165" s="131"/>
      <c r="V165" s="82"/>
      <c r="W165" s="82"/>
      <c r="X165" s="82"/>
      <c r="Y165" s="76"/>
    </row>
    <row r="166" spans="1:25" s="77" customFormat="1">
      <c r="A166" s="131"/>
      <c r="V166" s="82"/>
      <c r="W166" s="82"/>
      <c r="X166" s="82"/>
      <c r="Y166" s="76"/>
    </row>
    <row r="167" spans="1:25" s="77" customFormat="1">
      <c r="A167" s="131"/>
      <c r="V167" s="82"/>
      <c r="W167" s="82"/>
      <c r="X167" s="82"/>
      <c r="Y167" s="76"/>
    </row>
    <row r="168" spans="1:25" s="77" customFormat="1">
      <c r="A168" s="131"/>
      <c r="V168" s="82"/>
      <c r="W168" s="82"/>
      <c r="X168" s="82"/>
      <c r="Y168" s="76"/>
    </row>
    <row r="169" spans="1:25" s="77" customFormat="1">
      <c r="A169" s="131"/>
      <c r="V169" s="82"/>
      <c r="W169" s="82"/>
      <c r="X169" s="82"/>
      <c r="Y169" s="76"/>
    </row>
    <row r="170" spans="1:25" s="77" customFormat="1">
      <c r="A170" s="131"/>
      <c r="V170" s="82"/>
      <c r="W170" s="82"/>
      <c r="X170" s="82"/>
      <c r="Y170" s="76"/>
    </row>
    <row r="171" spans="1:25" s="77" customFormat="1">
      <c r="A171" s="131"/>
      <c r="V171" s="82"/>
      <c r="W171" s="82"/>
      <c r="X171" s="82"/>
      <c r="Y171" s="76"/>
    </row>
    <row r="172" spans="1:25" s="77" customFormat="1">
      <c r="A172" s="131"/>
      <c r="V172" s="82"/>
      <c r="W172" s="82"/>
      <c r="X172" s="82"/>
      <c r="Y172" s="76"/>
    </row>
    <row r="173" spans="1:25" s="77" customFormat="1">
      <c r="A173" s="131"/>
      <c r="V173" s="82"/>
      <c r="W173" s="82"/>
      <c r="X173" s="82"/>
      <c r="Y173" s="76"/>
    </row>
    <row r="174" spans="1:25" s="77" customFormat="1">
      <c r="A174" s="131"/>
      <c r="V174" s="82"/>
      <c r="W174" s="82"/>
      <c r="X174" s="82"/>
      <c r="Y174" s="76"/>
    </row>
    <row r="175" spans="1:25" s="77" customFormat="1">
      <c r="A175" s="131"/>
      <c r="V175" s="82"/>
      <c r="W175" s="82"/>
      <c r="X175" s="82"/>
      <c r="Y175" s="76"/>
    </row>
    <row r="176" spans="1:25" s="77" customFormat="1">
      <c r="A176" s="131"/>
      <c r="V176" s="82"/>
      <c r="W176" s="82"/>
      <c r="X176" s="82"/>
      <c r="Y176" s="76"/>
    </row>
    <row r="177" spans="1:25" s="77" customFormat="1">
      <c r="A177" s="131"/>
      <c r="V177" s="82"/>
      <c r="W177" s="82"/>
      <c r="X177" s="82"/>
      <c r="Y177" s="76"/>
    </row>
    <row r="178" spans="1:25" s="77" customFormat="1">
      <c r="A178" s="131"/>
      <c r="V178" s="82"/>
      <c r="W178" s="82"/>
      <c r="X178" s="82"/>
      <c r="Y178" s="76"/>
    </row>
    <row r="179" spans="1:25" s="77" customFormat="1">
      <c r="A179" s="131"/>
      <c r="V179" s="82"/>
      <c r="W179" s="82"/>
      <c r="X179" s="82"/>
      <c r="Y179" s="76"/>
    </row>
    <row r="180" spans="1:25" s="77" customFormat="1">
      <c r="A180" s="131"/>
      <c r="V180" s="82"/>
      <c r="W180" s="82"/>
      <c r="X180" s="82"/>
      <c r="Y180" s="76"/>
    </row>
    <row r="181" spans="1:25" s="77" customFormat="1">
      <c r="A181" s="131"/>
      <c r="V181" s="82"/>
      <c r="W181" s="82"/>
      <c r="X181" s="82"/>
      <c r="Y181" s="76"/>
    </row>
    <row r="182" spans="1:25" s="77" customFormat="1">
      <c r="A182" s="131"/>
      <c r="V182" s="82"/>
      <c r="W182" s="82"/>
      <c r="X182" s="82"/>
      <c r="Y182" s="76"/>
    </row>
    <row r="183" spans="1:25" s="77" customFormat="1">
      <c r="A183" s="131"/>
      <c r="V183" s="82"/>
      <c r="W183" s="82"/>
      <c r="X183" s="82"/>
      <c r="Y183" s="76"/>
    </row>
    <row r="184" spans="1:25" s="77" customFormat="1">
      <c r="A184" s="131"/>
      <c r="V184" s="82"/>
      <c r="W184" s="82"/>
      <c r="X184" s="82"/>
      <c r="Y184" s="76"/>
    </row>
    <row r="185" spans="1:25" s="77" customFormat="1">
      <c r="A185" s="131"/>
      <c r="V185" s="82"/>
      <c r="W185" s="82"/>
      <c r="X185" s="82"/>
      <c r="Y185" s="76"/>
    </row>
    <row r="186" spans="1:25" s="77" customFormat="1">
      <c r="A186" s="131"/>
      <c r="V186" s="82"/>
      <c r="W186" s="82"/>
      <c r="X186" s="82"/>
      <c r="Y186" s="76"/>
    </row>
    <row r="187" spans="1:25" s="77" customFormat="1">
      <c r="A187" s="131"/>
      <c r="V187" s="82"/>
      <c r="W187" s="82"/>
      <c r="X187" s="82"/>
      <c r="Y187" s="76"/>
    </row>
    <row r="188" spans="1:25" s="77" customFormat="1">
      <c r="A188" s="131"/>
      <c r="V188" s="82"/>
      <c r="W188" s="82"/>
      <c r="X188" s="82"/>
      <c r="Y188" s="76"/>
    </row>
    <row r="189" spans="1:25" s="77" customFormat="1">
      <c r="A189" s="131"/>
      <c r="V189" s="82"/>
      <c r="W189" s="82"/>
      <c r="X189" s="82"/>
      <c r="Y189" s="76"/>
    </row>
    <row r="190" spans="1:25" s="77" customFormat="1">
      <c r="A190" s="131"/>
      <c r="V190" s="82"/>
      <c r="W190" s="82"/>
      <c r="X190" s="82"/>
      <c r="Y190" s="76"/>
    </row>
    <row r="191" spans="1:25" s="77" customFormat="1">
      <c r="A191" s="131"/>
      <c r="V191" s="82"/>
      <c r="W191" s="82"/>
      <c r="X191" s="82"/>
      <c r="Y191" s="76"/>
    </row>
    <row r="192" spans="1:25" s="77" customFormat="1">
      <c r="A192" s="131"/>
      <c r="V192" s="82"/>
      <c r="W192" s="82"/>
      <c r="X192" s="82"/>
      <c r="Y192" s="76"/>
    </row>
    <row r="193" spans="1:25" s="77" customFormat="1">
      <c r="A193" s="131"/>
      <c r="V193" s="82"/>
      <c r="W193" s="82"/>
      <c r="X193" s="82"/>
      <c r="Y193" s="76"/>
    </row>
    <row r="194" spans="1:25" s="77" customFormat="1">
      <c r="A194" s="131"/>
      <c r="V194" s="82"/>
      <c r="W194" s="82"/>
      <c r="X194" s="82"/>
      <c r="Y194" s="76"/>
    </row>
    <row r="195" spans="1:25" s="77" customFormat="1">
      <c r="A195" s="131"/>
      <c r="V195" s="82"/>
      <c r="W195" s="82"/>
      <c r="X195" s="82"/>
      <c r="Y195" s="76"/>
    </row>
    <row r="196" spans="1:25" s="77" customFormat="1">
      <c r="A196" s="131"/>
      <c r="V196" s="82"/>
      <c r="W196" s="82"/>
      <c r="X196" s="82"/>
      <c r="Y196" s="76"/>
    </row>
    <row r="197" spans="1:25" s="77" customFormat="1">
      <c r="A197" s="131"/>
      <c r="V197" s="82"/>
      <c r="W197" s="82"/>
      <c r="X197" s="82"/>
      <c r="Y197" s="76"/>
    </row>
    <row r="198" spans="1:25" s="77" customFormat="1">
      <c r="A198" s="131"/>
      <c r="V198" s="82"/>
      <c r="W198" s="82"/>
      <c r="X198" s="82"/>
      <c r="Y198" s="76"/>
    </row>
    <row r="199" spans="1:25" s="77" customFormat="1">
      <c r="A199" s="131"/>
      <c r="V199" s="82"/>
      <c r="W199" s="82"/>
      <c r="X199" s="82"/>
      <c r="Y199" s="76"/>
    </row>
    <row r="200" spans="1:25" s="77" customFormat="1">
      <c r="A200" s="131"/>
      <c r="V200" s="82"/>
      <c r="W200" s="82"/>
      <c r="X200" s="82"/>
      <c r="Y200" s="76"/>
    </row>
    <row r="201" spans="1:25" s="77" customFormat="1">
      <c r="A201" s="131"/>
      <c r="V201" s="82"/>
      <c r="W201" s="82"/>
      <c r="X201" s="82"/>
      <c r="Y201" s="76"/>
    </row>
    <row r="202" spans="1:25" s="77" customFormat="1">
      <c r="A202" s="131"/>
      <c r="V202" s="82"/>
      <c r="W202" s="82"/>
      <c r="X202" s="82"/>
      <c r="Y202" s="76"/>
    </row>
    <row r="203" spans="1:25" s="77" customFormat="1">
      <c r="A203" s="131"/>
      <c r="V203" s="82"/>
      <c r="W203" s="82"/>
      <c r="X203" s="82"/>
      <c r="Y203" s="76"/>
    </row>
    <row r="204" spans="1:25" s="77" customFormat="1">
      <c r="A204" s="131"/>
      <c r="V204" s="82"/>
      <c r="W204" s="82"/>
      <c r="X204" s="82"/>
      <c r="Y204" s="76"/>
    </row>
    <row r="205" spans="1:25" s="77" customFormat="1">
      <c r="A205" s="131"/>
      <c r="V205" s="82"/>
      <c r="W205" s="82"/>
      <c r="X205" s="82"/>
      <c r="Y205" s="76"/>
    </row>
    <row r="206" spans="1:25" s="77" customFormat="1">
      <c r="A206" s="131"/>
      <c r="V206" s="82"/>
      <c r="W206" s="82"/>
      <c r="X206" s="82"/>
      <c r="Y206" s="76"/>
    </row>
    <row r="207" spans="1:25" s="77" customFormat="1">
      <c r="A207" s="131"/>
      <c r="V207" s="82"/>
      <c r="W207" s="82"/>
      <c r="X207" s="82"/>
      <c r="Y207" s="76"/>
    </row>
    <row r="208" spans="1:25" s="77" customFormat="1">
      <c r="A208" s="131"/>
      <c r="V208" s="82"/>
      <c r="W208" s="82"/>
      <c r="X208" s="82"/>
      <c r="Y208" s="76"/>
    </row>
    <row r="209" spans="1:25" s="77" customFormat="1">
      <c r="A209" s="131"/>
      <c r="V209" s="82"/>
      <c r="W209" s="82"/>
      <c r="X209" s="82"/>
      <c r="Y209" s="76"/>
    </row>
    <row r="210" spans="1:25" s="77" customFormat="1">
      <c r="A210" s="131"/>
      <c r="V210" s="82"/>
      <c r="W210" s="82"/>
      <c r="X210" s="82"/>
      <c r="Y210" s="76"/>
    </row>
    <row r="211" spans="1:25" s="77" customFormat="1">
      <c r="A211" s="131"/>
      <c r="V211" s="82"/>
      <c r="W211" s="82"/>
      <c r="X211" s="82"/>
      <c r="Y211" s="76"/>
    </row>
    <row r="212" spans="1:25" s="77" customFormat="1">
      <c r="A212" s="131"/>
      <c r="V212" s="82"/>
      <c r="W212" s="82"/>
      <c r="X212" s="82"/>
      <c r="Y212" s="76"/>
    </row>
    <row r="213" spans="1:25" s="77" customFormat="1">
      <c r="A213" s="131"/>
      <c r="V213" s="82"/>
      <c r="W213" s="82"/>
      <c r="X213" s="82"/>
      <c r="Y213" s="76"/>
    </row>
    <row r="214" spans="1:25" s="77" customFormat="1">
      <c r="A214" s="131"/>
      <c r="V214" s="82"/>
      <c r="W214" s="82"/>
      <c r="X214" s="82"/>
      <c r="Y214" s="76"/>
    </row>
    <row r="215" spans="1:25" s="77" customFormat="1">
      <c r="A215" s="131"/>
      <c r="V215" s="82"/>
      <c r="W215" s="82"/>
      <c r="X215" s="82"/>
      <c r="Y215" s="76"/>
    </row>
    <row r="216" spans="1:25" s="77" customFormat="1">
      <c r="A216" s="131"/>
      <c r="V216" s="82"/>
      <c r="W216" s="82"/>
      <c r="X216" s="82"/>
      <c r="Y216" s="76"/>
    </row>
    <row r="217" spans="1:25" s="77" customFormat="1">
      <c r="A217" s="131"/>
      <c r="V217" s="82"/>
      <c r="W217" s="82"/>
      <c r="X217" s="82"/>
      <c r="Y217" s="76"/>
    </row>
    <row r="218" spans="1:25" s="77" customFormat="1">
      <c r="A218" s="131"/>
      <c r="V218" s="82"/>
      <c r="W218" s="82"/>
      <c r="X218" s="82"/>
      <c r="Y218" s="76"/>
    </row>
    <row r="219" spans="1:25" s="77" customFormat="1">
      <c r="A219" s="131"/>
      <c r="V219" s="82"/>
      <c r="W219" s="82"/>
      <c r="X219" s="82"/>
      <c r="Y219" s="76"/>
    </row>
    <row r="220" spans="1:25" s="77" customFormat="1">
      <c r="A220" s="131"/>
      <c r="V220" s="82"/>
      <c r="W220" s="82"/>
      <c r="X220" s="82"/>
      <c r="Y220" s="76"/>
    </row>
    <row r="221" spans="1:25" s="77" customFormat="1">
      <c r="A221" s="131"/>
      <c r="V221" s="82"/>
      <c r="W221" s="82"/>
      <c r="X221" s="82"/>
      <c r="Y221" s="76"/>
    </row>
    <row r="222" spans="1:25" s="77" customFormat="1">
      <c r="A222" s="131"/>
      <c r="V222" s="82"/>
      <c r="W222" s="82"/>
      <c r="X222" s="82"/>
      <c r="Y222" s="76"/>
    </row>
    <row r="223" spans="1:25" s="77" customFormat="1">
      <c r="A223" s="131"/>
      <c r="V223" s="82"/>
      <c r="W223" s="82"/>
      <c r="X223" s="82"/>
      <c r="Y223" s="76"/>
    </row>
    <row r="224" spans="1:25" s="77" customFormat="1">
      <c r="A224" s="131"/>
      <c r="V224" s="82"/>
      <c r="W224" s="82"/>
      <c r="X224" s="82"/>
      <c r="Y224" s="76"/>
    </row>
    <row r="225" spans="1:25" s="77" customFormat="1">
      <c r="A225" s="131"/>
      <c r="V225" s="82"/>
      <c r="W225" s="82"/>
      <c r="X225" s="82"/>
      <c r="Y225" s="76"/>
    </row>
    <row r="226" spans="1:25" s="77" customFormat="1">
      <c r="A226" s="131"/>
      <c r="V226" s="82"/>
      <c r="W226" s="82"/>
      <c r="X226" s="82"/>
      <c r="Y226" s="76"/>
    </row>
    <row r="227" spans="1:25" s="77" customFormat="1">
      <c r="A227" s="131"/>
      <c r="V227" s="82"/>
      <c r="W227" s="82"/>
      <c r="X227" s="82"/>
      <c r="Y227" s="76"/>
    </row>
    <row r="228" spans="1:25" s="77" customFormat="1">
      <c r="A228" s="131"/>
      <c r="V228" s="82"/>
      <c r="W228" s="82"/>
      <c r="X228" s="82"/>
      <c r="Y228" s="76"/>
    </row>
    <row r="229" spans="1:25" s="77" customFormat="1">
      <c r="A229" s="131"/>
      <c r="V229" s="82"/>
      <c r="W229" s="82"/>
      <c r="X229" s="82"/>
      <c r="Y229" s="76"/>
    </row>
    <row r="230" spans="1:25" s="77" customFormat="1">
      <c r="A230" s="131"/>
      <c r="V230" s="82"/>
      <c r="W230" s="82"/>
      <c r="X230" s="82"/>
      <c r="Y230" s="76"/>
    </row>
    <row r="231" spans="1:25" s="77" customFormat="1">
      <c r="A231" s="131"/>
      <c r="V231" s="82"/>
      <c r="W231" s="82"/>
      <c r="X231" s="82"/>
      <c r="Y231" s="76"/>
    </row>
    <row r="232" spans="1:25" s="77" customFormat="1">
      <c r="A232" s="131"/>
      <c r="V232" s="82"/>
      <c r="W232" s="82"/>
      <c r="X232" s="82"/>
      <c r="Y232" s="76"/>
    </row>
    <row r="233" spans="1:25" s="77" customFormat="1">
      <c r="A233" s="131"/>
      <c r="V233" s="82"/>
      <c r="W233" s="82"/>
      <c r="X233" s="82"/>
      <c r="Y233" s="76"/>
    </row>
    <row r="234" spans="1:25" s="77" customFormat="1">
      <c r="A234" s="131"/>
      <c r="V234" s="82"/>
      <c r="W234" s="82"/>
      <c r="X234" s="82"/>
      <c r="Y234" s="76"/>
    </row>
    <row r="235" spans="1:25" s="77" customFormat="1">
      <c r="A235" s="131"/>
      <c r="V235" s="82"/>
      <c r="W235" s="82"/>
      <c r="X235" s="82"/>
      <c r="Y235" s="76"/>
    </row>
    <row r="236" spans="1:25" s="77" customFormat="1">
      <c r="A236" s="131"/>
      <c r="V236" s="82"/>
      <c r="W236" s="82"/>
      <c r="X236" s="82"/>
      <c r="Y236" s="76"/>
    </row>
    <row r="237" spans="1:25" s="77" customFormat="1">
      <c r="A237" s="131"/>
      <c r="V237" s="82"/>
      <c r="W237" s="82"/>
      <c r="X237" s="82"/>
      <c r="Y237" s="76"/>
    </row>
    <row r="238" spans="1:25" s="77" customFormat="1">
      <c r="A238" s="131"/>
      <c r="V238" s="82"/>
      <c r="W238" s="82"/>
      <c r="X238" s="82"/>
      <c r="Y238" s="76"/>
    </row>
    <row r="239" spans="1:25" s="77" customFormat="1">
      <c r="A239" s="131"/>
      <c r="V239" s="82"/>
      <c r="W239" s="82"/>
      <c r="X239" s="82"/>
      <c r="Y239" s="76"/>
    </row>
    <row r="240" spans="1:25" s="77" customFormat="1">
      <c r="A240" s="131"/>
      <c r="V240" s="82"/>
      <c r="W240" s="82"/>
      <c r="X240" s="82"/>
      <c r="Y240" s="76"/>
    </row>
    <row r="241" spans="1:25" s="77" customFormat="1">
      <c r="A241" s="131"/>
      <c r="V241" s="82"/>
      <c r="W241" s="82"/>
      <c r="X241" s="82"/>
      <c r="Y241" s="76"/>
    </row>
    <row r="242" spans="1:25" s="77" customFormat="1">
      <c r="A242" s="131"/>
      <c r="V242" s="82"/>
      <c r="W242" s="82"/>
      <c r="X242" s="82"/>
      <c r="Y242" s="76"/>
    </row>
    <row r="243" spans="1:25" s="77" customFormat="1">
      <c r="A243" s="131"/>
      <c r="V243" s="82"/>
      <c r="W243" s="82"/>
      <c r="X243" s="82"/>
      <c r="Y243" s="76"/>
    </row>
    <row r="244" spans="1:25" s="77" customFormat="1">
      <c r="A244" s="131"/>
      <c r="V244" s="82"/>
      <c r="W244" s="82"/>
      <c r="X244" s="82"/>
      <c r="Y244" s="76"/>
    </row>
    <row r="245" spans="1:25" s="77" customFormat="1">
      <c r="A245" s="131"/>
      <c r="V245" s="82"/>
      <c r="W245" s="82"/>
      <c r="X245" s="82"/>
      <c r="Y245" s="76"/>
    </row>
    <row r="246" spans="1:25" s="77" customFormat="1">
      <c r="A246" s="131"/>
      <c r="V246" s="82"/>
      <c r="W246" s="82"/>
      <c r="X246" s="82"/>
      <c r="Y246" s="76"/>
    </row>
    <row r="247" spans="1:25" s="77" customFormat="1">
      <c r="A247" s="131"/>
      <c r="V247" s="82"/>
      <c r="W247" s="82"/>
      <c r="X247" s="82"/>
      <c r="Y247" s="76"/>
    </row>
    <row r="248" spans="1:25" s="77" customFormat="1">
      <c r="A248" s="131"/>
      <c r="V248" s="82"/>
      <c r="W248" s="82"/>
      <c r="X248" s="82"/>
      <c r="Y248" s="76"/>
    </row>
    <row r="249" spans="1:25" s="77" customFormat="1">
      <c r="A249" s="131"/>
      <c r="V249" s="82"/>
      <c r="W249" s="82"/>
      <c r="X249" s="82"/>
      <c r="Y249" s="76"/>
    </row>
    <row r="250" spans="1:25" s="77" customFormat="1">
      <c r="A250" s="131"/>
      <c r="V250" s="82"/>
      <c r="W250" s="82"/>
      <c r="X250" s="82"/>
      <c r="Y250" s="76"/>
    </row>
    <row r="251" spans="1:25" s="77" customFormat="1">
      <c r="A251" s="131"/>
      <c r="V251" s="82"/>
      <c r="W251" s="82"/>
      <c r="X251" s="82"/>
      <c r="Y251" s="76"/>
    </row>
    <row r="252" spans="1:25" s="77" customFormat="1">
      <c r="A252" s="131"/>
      <c r="V252" s="82"/>
      <c r="W252" s="82"/>
      <c r="X252" s="82"/>
      <c r="Y252" s="76"/>
    </row>
    <row r="253" spans="1:25" s="77" customFormat="1">
      <c r="A253" s="131"/>
      <c r="V253" s="82"/>
      <c r="W253" s="82"/>
      <c r="X253" s="82"/>
      <c r="Y253" s="76"/>
    </row>
    <row r="254" spans="1:25" s="77" customFormat="1">
      <c r="A254" s="131"/>
      <c r="V254" s="82"/>
      <c r="W254" s="82"/>
      <c r="X254" s="82"/>
      <c r="Y254" s="76"/>
    </row>
    <row r="255" spans="1:25" s="77" customFormat="1">
      <c r="A255" s="131"/>
      <c r="V255" s="82"/>
      <c r="W255" s="82"/>
      <c r="X255" s="82"/>
      <c r="Y255" s="76"/>
    </row>
    <row r="256" spans="1:25" s="77" customFormat="1">
      <c r="A256" s="131"/>
      <c r="V256" s="82"/>
      <c r="W256" s="82"/>
      <c r="X256" s="82"/>
      <c r="Y256" s="76"/>
    </row>
    <row r="257" spans="1:25" s="77" customFormat="1">
      <c r="A257" s="131"/>
      <c r="V257" s="82"/>
      <c r="W257" s="82"/>
      <c r="X257" s="82"/>
      <c r="Y257" s="76"/>
    </row>
    <row r="258" spans="1:25" s="77" customFormat="1">
      <c r="A258" s="131"/>
      <c r="V258" s="82"/>
      <c r="W258" s="82"/>
      <c r="X258" s="82"/>
      <c r="Y258" s="76"/>
    </row>
    <row r="259" spans="1:25" s="77" customFormat="1">
      <c r="A259" s="131"/>
      <c r="V259" s="82"/>
      <c r="W259" s="82"/>
      <c r="X259" s="82"/>
      <c r="Y259" s="76"/>
    </row>
    <row r="260" spans="1:25" s="77" customFormat="1">
      <c r="A260" s="131"/>
      <c r="V260" s="82"/>
      <c r="W260" s="82"/>
      <c r="X260" s="82"/>
      <c r="Y260" s="76"/>
    </row>
    <row r="261" spans="1:25" s="77" customFormat="1">
      <c r="A261" s="131"/>
      <c r="V261" s="82"/>
      <c r="W261" s="82"/>
      <c r="X261" s="82"/>
      <c r="Y261" s="76"/>
    </row>
    <row r="262" spans="1:25" s="77" customFormat="1">
      <c r="A262" s="131"/>
      <c r="V262" s="82"/>
      <c r="W262" s="82"/>
      <c r="X262" s="82"/>
      <c r="Y262" s="76"/>
    </row>
    <row r="263" spans="1:25" s="77" customFormat="1">
      <c r="A263" s="131"/>
      <c r="V263" s="82"/>
      <c r="W263" s="82"/>
      <c r="X263" s="82"/>
      <c r="Y263" s="76"/>
    </row>
    <row r="264" spans="1:25" s="77" customFormat="1">
      <c r="A264" s="131"/>
      <c r="V264" s="82"/>
      <c r="W264" s="82"/>
      <c r="X264" s="82"/>
      <c r="Y264" s="76"/>
    </row>
    <row r="265" spans="1:25" s="77" customFormat="1">
      <c r="A265" s="131"/>
      <c r="V265" s="82"/>
      <c r="W265" s="82"/>
      <c r="X265" s="82"/>
      <c r="Y265" s="76"/>
    </row>
    <row r="266" spans="1:25" s="77" customFormat="1">
      <c r="A266" s="131"/>
      <c r="V266" s="82"/>
      <c r="W266" s="82"/>
      <c r="X266" s="82"/>
      <c r="Y266" s="76"/>
    </row>
    <row r="267" spans="1:25" s="77" customFormat="1">
      <c r="A267" s="131"/>
      <c r="V267" s="82"/>
      <c r="W267" s="82"/>
      <c r="X267" s="82"/>
      <c r="Y267" s="76"/>
    </row>
    <row r="268" spans="1:25" s="77" customFormat="1">
      <c r="A268" s="131"/>
      <c r="V268" s="82"/>
      <c r="W268" s="82"/>
      <c r="X268" s="82"/>
      <c r="Y268" s="76"/>
    </row>
    <row r="269" spans="1:25" s="77" customFormat="1">
      <c r="A269" s="131"/>
      <c r="V269" s="82"/>
      <c r="W269" s="82"/>
      <c r="X269" s="82"/>
      <c r="Y269" s="76"/>
    </row>
    <row r="270" spans="1:25" s="77" customFormat="1">
      <c r="A270" s="131"/>
      <c r="V270" s="82"/>
      <c r="W270" s="82"/>
      <c r="X270" s="82"/>
      <c r="Y270" s="76"/>
    </row>
    <row r="271" spans="1:25" s="77" customFormat="1">
      <c r="A271" s="131"/>
      <c r="V271" s="82"/>
      <c r="W271" s="82"/>
      <c r="X271" s="82"/>
      <c r="Y271" s="76"/>
    </row>
    <row r="272" spans="1:25" s="77" customFormat="1">
      <c r="A272" s="131"/>
      <c r="V272" s="82"/>
      <c r="W272" s="82"/>
      <c r="X272" s="82"/>
      <c r="Y272" s="76"/>
    </row>
    <row r="273" spans="1:25" s="77" customFormat="1">
      <c r="A273" s="131"/>
      <c r="V273" s="82"/>
      <c r="W273" s="82"/>
      <c r="X273" s="82"/>
      <c r="Y273" s="76"/>
    </row>
    <row r="274" spans="1:25" s="77" customFormat="1">
      <c r="A274" s="131"/>
      <c r="V274" s="82"/>
      <c r="W274" s="82"/>
      <c r="X274" s="82"/>
      <c r="Y274" s="76"/>
    </row>
    <row r="275" spans="1:25" s="77" customFormat="1">
      <c r="A275" s="131"/>
      <c r="V275" s="82"/>
      <c r="W275" s="82"/>
      <c r="X275" s="82"/>
      <c r="Y275" s="76"/>
    </row>
    <row r="276" spans="1:25" s="77" customFormat="1">
      <c r="A276" s="131"/>
      <c r="V276" s="82"/>
      <c r="W276" s="82"/>
      <c r="X276" s="82"/>
      <c r="Y276" s="76"/>
    </row>
    <row r="277" spans="1:25" s="77" customFormat="1">
      <c r="A277" s="131"/>
      <c r="V277" s="82"/>
      <c r="W277" s="82"/>
      <c r="X277" s="82"/>
      <c r="Y277" s="76"/>
    </row>
    <row r="278" spans="1:25" s="77" customFormat="1">
      <c r="A278" s="131"/>
      <c r="V278" s="82"/>
      <c r="W278" s="82"/>
      <c r="X278" s="82"/>
      <c r="Y278" s="76"/>
    </row>
    <row r="279" spans="1:25" s="77" customFormat="1">
      <c r="A279" s="131"/>
      <c r="V279" s="82"/>
      <c r="W279" s="82"/>
      <c r="X279" s="82"/>
      <c r="Y279" s="76"/>
    </row>
    <row r="280" spans="1:25" s="77" customFormat="1">
      <c r="A280" s="131"/>
      <c r="V280" s="82"/>
      <c r="W280" s="82"/>
      <c r="X280" s="82"/>
      <c r="Y280" s="76"/>
    </row>
    <row r="281" spans="1:25" s="77" customFormat="1">
      <c r="A281" s="131"/>
      <c r="V281" s="82"/>
      <c r="W281" s="82"/>
      <c r="X281" s="82"/>
      <c r="Y281" s="76"/>
    </row>
    <row r="282" spans="1:25" s="77" customFormat="1">
      <c r="A282" s="131"/>
      <c r="V282" s="82"/>
      <c r="W282" s="82"/>
      <c r="X282" s="82"/>
      <c r="Y282" s="76"/>
    </row>
    <row r="283" spans="1:25" s="77" customFormat="1">
      <c r="A283" s="131"/>
      <c r="V283" s="82"/>
      <c r="W283" s="82"/>
      <c r="X283" s="82"/>
      <c r="Y283" s="76"/>
    </row>
    <row r="284" spans="1:25" s="77" customFormat="1">
      <c r="A284" s="131"/>
      <c r="V284" s="82"/>
      <c r="W284" s="82"/>
      <c r="X284" s="82"/>
      <c r="Y284" s="76"/>
    </row>
    <row r="285" spans="1:25" s="77" customFormat="1">
      <c r="A285" s="131"/>
      <c r="V285" s="82"/>
      <c r="W285" s="82"/>
      <c r="X285" s="82"/>
      <c r="Y285" s="76"/>
    </row>
    <row r="286" spans="1:25" s="77" customFormat="1">
      <c r="A286" s="131"/>
      <c r="V286" s="82"/>
      <c r="W286" s="82"/>
      <c r="X286" s="82"/>
      <c r="Y286" s="76"/>
    </row>
    <row r="287" spans="1:25" s="77" customFormat="1">
      <c r="A287" s="131"/>
      <c r="V287" s="82"/>
      <c r="W287" s="82"/>
      <c r="X287" s="82"/>
      <c r="Y287" s="76"/>
    </row>
    <row r="288" spans="1:25" s="77" customFormat="1">
      <c r="A288" s="131"/>
      <c r="V288" s="82"/>
      <c r="W288" s="82"/>
      <c r="X288" s="82"/>
      <c r="Y288" s="76"/>
    </row>
    <row r="289" spans="1:25" s="77" customFormat="1">
      <c r="A289" s="131"/>
      <c r="V289" s="82"/>
      <c r="W289" s="82"/>
      <c r="X289" s="82"/>
      <c r="Y289" s="76"/>
    </row>
    <row r="290" spans="1:25" s="77" customFormat="1">
      <c r="A290" s="131"/>
      <c r="V290" s="82"/>
      <c r="W290" s="82"/>
      <c r="X290" s="82"/>
      <c r="Y290" s="76"/>
    </row>
    <row r="291" spans="1:25" s="77" customFormat="1">
      <c r="A291" s="131"/>
      <c r="V291" s="82"/>
      <c r="W291" s="82"/>
      <c r="X291" s="82"/>
      <c r="Y291" s="76"/>
    </row>
    <row r="292" spans="1:25" s="77" customFormat="1">
      <c r="A292" s="131"/>
      <c r="V292" s="82"/>
      <c r="W292" s="82"/>
      <c r="X292" s="82"/>
      <c r="Y292" s="76"/>
    </row>
    <row r="293" spans="1:25" s="77" customFormat="1">
      <c r="A293" s="131"/>
      <c r="V293" s="82"/>
      <c r="W293" s="82"/>
      <c r="X293" s="82"/>
      <c r="Y293" s="76"/>
    </row>
    <row r="294" spans="1:25" s="77" customFormat="1">
      <c r="A294" s="131"/>
      <c r="V294" s="82"/>
      <c r="W294" s="82"/>
      <c r="X294" s="82"/>
      <c r="Y294" s="76"/>
    </row>
    <row r="295" spans="1:25" s="77" customFormat="1">
      <c r="A295" s="131"/>
      <c r="V295" s="82"/>
      <c r="W295" s="82"/>
      <c r="X295" s="82"/>
      <c r="Y295" s="76"/>
    </row>
    <row r="296" spans="1:25" s="77" customFormat="1">
      <c r="A296" s="131"/>
      <c r="V296" s="82"/>
      <c r="W296" s="82"/>
      <c r="X296" s="82"/>
      <c r="Y296" s="76"/>
    </row>
    <row r="297" spans="1:25" s="77" customFormat="1">
      <c r="A297" s="131"/>
      <c r="V297" s="82"/>
      <c r="W297" s="82"/>
      <c r="X297" s="82"/>
      <c r="Y297" s="76"/>
    </row>
    <row r="298" spans="1:25" s="77" customFormat="1">
      <c r="A298" s="131"/>
      <c r="V298" s="82"/>
      <c r="W298" s="82"/>
      <c r="X298" s="82"/>
      <c r="Y298" s="76"/>
    </row>
    <row r="299" spans="1:25" s="77" customFormat="1">
      <c r="A299" s="131"/>
      <c r="V299" s="82"/>
      <c r="W299" s="82"/>
      <c r="X299" s="82"/>
      <c r="Y299" s="76"/>
    </row>
    <row r="300" spans="1:25" s="77" customFormat="1">
      <c r="A300" s="131"/>
      <c r="V300" s="82"/>
      <c r="W300" s="82"/>
      <c r="X300" s="82"/>
      <c r="Y300" s="76"/>
    </row>
    <row r="301" spans="1:25" s="77" customFormat="1">
      <c r="A301" s="131"/>
      <c r="V301" s="82"/>
      <c r="W301" s="82"/>
      <c r="X301" s="82"/>
      <c r="Y301" s="76"/>
    </row>
    <row r="302" spans="1:25" s="77" customFormat="1" ht="13.5" thickBot="1">
      <c r="A302" s="138"/>
      <c r="V302" s="82"/>
      <c r="W302" s="82"/>
      <c r="X302" s="82"/>
      <c r="Y302" s="76"/>
    </row>
  </sheetData>
  <sheetProtection password="8D9C" sheet="1" objects="1" scenarios="1"/>
  <mergeCells count="18">
    <mergeCell ref="N19:O19"/>
    <mergeCell ref="E3:K3"/>
    <mergeCell ref="R3:S3"/>
    <mergeCell ref="E4:K4"/>
    <mergeCell ref="E5:S5"/>
    <mergeCell ref="D13:E13"/>
    <mergeCell ref="F13:G13"/>
    <mergeCell ref="H13:I13"/>
    <mergeCell ref="D14:E14"/>
    <mergeCell ref="F14:G14"/>
    <mergeCell ref="H14:I14"/>
    <mergeCell ref="D16:I17"/>
    <mergeCell ref="D19:I19"/>
    <mergeCell ref="D21:I21"/>
    <mergeCell ref="F23:L23"/>
    <mergeCell ref="B93:C93"/>
    <mergeCell ref="B94:C94"/>
    <mergeCell ref="B95:C95"/>
  </mergeCells>
  <conditionalFormatting sqref="B27:U56">
    <cfRule type="colorScale" priority="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B61:U90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15748031496062992" right="0.15748031496062992" top="0.6692913385826772" bottom="0.43307086614173229" header="0.15748031496062992" footer="0.19685039370078741"/>
  <pageSetup paperSize="9" scale="102" fitToHeight="3" orientation="landscape" r:id="rId1"/>
  <headerFooter alignWithMargins="0"/>
  <rowBreaks count="2" manualBreakCount="2">
    <brk id="24" max="20" man="1"/>
    <brk id="57" max="2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U139"/>
  <sheetViews>
    <sheetView topLeftCell="A10" workbookViewId="0">
      <selection activeCell="H21" sqref="H21"/>
    </sheetView>
  </sheetViews>
  <sheetFormatPr defaultRowHeight="15"/>
  <cols>
    <col min="1" max="1" width="1.7109375" customWidth="1"/>
    <col min="2" max="2" width="11.7109375" customWidth="1"/>
    <col min="3" max="3" width="12.28515625" customWidth="1"/>
    <col min="4" max="4" width="11.28515625" customWidth="1"/>
    <col min="6" max="6" width="9.5703125" bestFit="1" customWidth="1"/>
    <col min="11" max="13" width="8.42578125" customWidth="1"/>
    <col min="16" max="16" width="8.28515625" customWidth="1"/>
  </cols>
  <sheetData>
    <row r="1" spans="1:21" ht="32.25" customHeight="1" thickBot="1">
      <c r="A1" s="1"/>
      <c r="B1" s="2" t="s">
        <v>0</v>
      </c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4"/>
    </row>
    <row r="2" spans="1:21" ht="36.75" customHeight="1" thickBot="1">
      <c r="A2" s="5"/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4"/>
    </row>
    <row r="3" spans="1:21" ht="25.5" customHeight="1" thickBot="1">
      <c r="A3" s="8"/>
      <c r="B3" s="9" t="s">
        <v>3</v>
      </c>
      <c r="C3" s="10"/>
      <c r="D3" s="10"/>
      <c r="E3" s="246" t="s">
        <v>198</v>
      </c>
      <c r="F3" s="247"/>
      <c r="G3" s="247"/>
      <c r="H3" s="247"/>
      <c r="I3" s="247"/>
      <c r="J3" s="247"/>
      <c r="K3" s="247"/>
      <c r="L3" s="10"/>
      <c r="M3" s="10"/>
      <c r="N3" s="10"/>
      <c r="O3" s="10"/>
      <c r="P3" s="10"/>
      <c r="Q3" s="9" t="s">
        <v>4</v>
      </c>
      <c r="R3" s="248">
        <v>41817</v>
      </c>
      <c r="S3" s="249"/>
      <c r="T3" s="10"/>
      <c r="U3" s="11"/>
    </row>
    <row r="4" spans="1:21" ht="25.5" customHeight="1" thickBot="1">
      <c r="A4" s="12"/>
      <c r="B4" s="13" t="s">
        <v>5</v>
      </c>
      <c r="C4" s="10"/>
      <c r="D4" s="10"/>
      <c r="E4" s="263" t="s">
        <v>6</v>
      </c>
      <c r="F4" s="264"/>
      <c r="G4" s="264"/>
      <c r="H4" s="264"/>
      <c r="I4" s="264"/>
      <c r="J4" s="264"/>
      <c r="K4" s="264"/>
      <c r="L4" s="10"/>
      <c r="M4" s="10"/>
      <c r="N4" s="9"/>
      <c r="O4" s="10"/>
      <c r="P4" s="9"/>
      <c r="Q4" s="10"/>
      <c r="R4" s="10"/>
      <c r="S4" s="10"/>
      <c r="T4" s="10"/>
      <c r="U4" s="14"/>
    </row>
    <row r="5" spans="1:21" ht="25.5" customHeight="1" thickBot="1">
      <c r="A5" s="12"/>
      <c r="B5" s="13" t="s">
        <v>7</v>
      </c>
      <c r="C5" s="10"/>
      <c r="D5" s="10"/>
      <c r="E5" s="252" t="s">
        <v>199</v>
      </c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10"/>
      <c r="U5" s="14"/>
    </row>
    <row r="6" spans="1:21" ht="15.75">
      <c r="A6" s="12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1" ht="15.75">
      <c r="A7" s="12"/>
      <c r="B7" s="13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1:21" ht="16.5" thickBo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</row>
    <row r="9" spans="1:21" ht="21" customHeight="1">
      <c r="A9" s="12"/>
      <c r="B9" s="1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1:21" ht="21" customHeight="1" thickBot="1">
      <c r="A10" s="12"/>
      <c r="B10" s="13" t="s">
        <v>10</v>
      </c>
      <c r="C10" s="246" t="s">
        <v>191</v>
      </c>
      <c r="D10" s="247"/>
      <c r="E10" s="247"/>
      <c r="F10" s="247"/>
      <c r="G10" s="247"/>
      <c r="H10" s="247"/>
      <c r="I10" s="247"/>
      <c r="J10" s="10"/>
      <c r="K10" s="13" t="s">
        <v>11</v>
      </c>
      <c r="L10" s="10"/>
      <c r="M10" s="10"/>
      <c r="N10" s="246"/>
      <c r="O10" s="247"/>
      <c r="P10" s="247"/>
      <c r="Q10" s="247"/>
      <c r="R10" s="247"/>
      <c r="S10" s="247"/>
      <c r="T10" s="247"/>
      <c r="U10" s="11"/>
    </row>
    <row r="11" spans="1:21" ht="21" customHeight="1" thickBot="1">
      <c r="A11" s="1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</row>
    <row r="12" spans="1:21" ht="21" customHeight="1" thickBot="1">
      <c r="A12" s="12"/>
      <c r="B12" s="10"/>
      <c r="C12" s="18" t="s">
        <v>12</v>
      </c>
      <c r="D12" s="19" t="s">
        <v>13</v>
      </c>
      <c r="E12" s="19" t="s">
        <v>14</v>
      </c>
      <c r="F12" s="19" t="s">
        <v>15</v>
      </c>
      <c r="G12" s="19" t="s">
        <v>16</v>
      </c>
      <c r="H12" s="19" t="s">
        <v>17</v>
      </c>
      <c r="I12" s="20" t="s">
        <v>18</v>
      </c>
      <c r="J12" s="10"/>
      <c r="K12" s="13" t="s">
        <v>19</v>
      </c>
      <c r="L12" s="10"/>
      <c r="M12" s="10"/>
      <c r="N12" s="246"/>
      <c r="O12" s="247"/>
      <c r="P12" s="247"/>
      <c r="Q12" s="247"/>
      <c r="R12" s="247"/>
      <c r="S12" s="247"/>
      <c r="T12" s="247"/>
      <c r="U12" s="11"/>
    </row>
    <row r="13" spans="1:21" ht="21" customHeight="1" thickBot="1">
      <c r="A13" s="12"/>
      <c r="B13" s="10"/>
      <c r="C13" s="206">
        <v>1350</v>
      </c>
      <c r="D13" s="207">
        <v>1.2</v>
      </c>
      <c r="E13" s="207">
        <v>250</v>
      </c>
      <c r="F13" s="207">
        <v>125</v>
      </c>
      <c r="G13" s="207">
        <v>230</v>
      </c>
      <c r="H13" s="207">
        <v>50</v>
      </c>
      <c r="I13" s="208">
        <v>8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</row>
    <row r="14" spans="1:21" ht="21" customHeight="1" thickBot="1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</row>
    <row r="15" spans="1:21" ht="21" customHeight="1">
      <c r="A15" s="12"/>
      <c r="B15" s="13" t="s">
        <v>20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</row>
    <row r="16" spans="1:21" ht="21" customHeight="1" thickBot="1">
      <c r="A16" s="12"/>
      <c r="B16" s="13" t="s">
        <v>21</v>
      </c>
      <c r="C16" s="246" t="s">
        <v>201</v>
      </c>
      <c r="D16" s="247"/>
      <c r="E16" s="247"/>
      <c r="F16" s="247"/>
      <c r="G16" s="247"/>
      <c r="H16" s="247"/>
      <c r="I16" s="247"/>
      <c r="J16" s="10"/>
      <c r="K16" s="13" t="s">
        <v>11</v>
      </c>
      <c r="L16" s="10"/>
      <c r="M16" s="10"/>
      <c r="N16" s="246"/>
      <c r="O16" s="247"/>
      <c r="P16" s="247"/>
      <c r="Q16" s="247"/>
      <c r="R16" s="247"/>
      <c r="S16" s="247"/>
      <c r="T16" s="247"/>
      <c r="U16" s="11"/>
    </row>
    <row r="17" spans="1:21" ht="21" customHeight="1" thickBot="1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17"/>
    </row>
    <row r="18" spans="1:21" ht="21" customHeight="1">
      <c r="A18" s="12"/>
      <c r="B18" s="13" t="s">
        <v>22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1"/>
    </row>
    <row r="19" spans="1:21" ht="21" customHeight="1" thickBot="1">
      <c r="A19" s="12"/>
      <c r="B19" s="13" t="s">
        <v>10</v>
      </c>
      <c r="C19" s="246" t="s">
        <v>202</v>
      </c>
      <c r="D19" s="247"/>
      <c r="E19" s="247"/>
      <c r="F19" s="247"/>
      <c r="G19" s="247"/>
      <c r="H19" s="247"/>
      <c r="I19" s="247"/>
      <c r="J19" s="10"/>
      <c r="K19" s="13" t="s">
        <v>11</v>
      </c>
      <c r="L19" s="10"/>
      <c r="M19" s="10"/>
      <c r="N19" s="246"/>
      <c r="O19" s="247"/>
      <c r="P19" s="247"/>
      <c r="Q19" s="247"/>
      <c r="R19" s="247"/>
      <c r="S19" s="247"/>
      <c r="T19" s="247"/>
      <c r="U19" s="11"/>
    </row>
    <row r="20" spans="1:21" ht="21" customHeight="1">
      <c r="A20" s="1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</row>
    <row r="21" spans="1:21" ht="21" customHeight="1" thickBot="1">
      <c r="A21" s="12"/>
      <c r="B21" s="10"/>
      <c r="C21" s="10"/>
      <c r="D21" s="10"/>
      <c r="E21" s="10"/>
      <c r="F21" s="10"/>
      <c r="G21" s="10"/>
      <c r="H21" s="10"/>
      <c r="I21" s="10"/>
      <c r="J21" s="10"/>
      <c r="K21" s="13" t="s">
        <v>19</v>
      </c>
      <c r="L21" s="10"/>
      <c r="M21" s="10"/>
      <c r="N21" s="246"/>
      <c r="O21" s="247"/>
      <c r="P21" s="247"/>
      <c r="Q21" s="247"/>
      <c r="R21" s="247"/>
      <c r="S21" s="247"/>
      <c r="T21" s="247"/>
      <c r="U21" s="11"/>
    </row>
    <row r="22" spans="1:21" ht="21" customHeight="1" thickBot="1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7"/>
    </row>
    <row r="23" spans="1:2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11"/>
    </row>
    <row r="24" spans="1:21" ht="16.5" thickBot="1">
      <c r="A24" s="23"/>
      <c r="B24" s="13" t="s">
        <v>23</v>
      </c>
      <c r="C24" s="246">
        <v>120</v>
      </c>
      <c r="D24" s="247"/>
      <c r="E24" s="247"/>
      <c r="F24" s="247"/>
      <c r="G24" s="247"/>
      <c r="H24" s="247"/>
      <c r="I24" s="247"/>
      <c r="J24" s="24"/>
      <c r="K24" s="13" t="s">
        <v>24</v>
      </c>
      <c r="L24" s="24"/>
      <c r="M24" s="24"/>
      <c r="N24" s="246" t="s">
        <v>209</v>
      </c>
      <c r="O24" s="247"/>
      <c r="P24" s="247"/>
      <c r="Q24" s="247"/>
      <c r="R24" s="247"/>
      <c r="S24" s="247"/>
      <c r="T24" s="247"/>
      <c r="U24" s="11"/>
    </row>
    <row r="25" spans="1:21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11"/>
    </row>
    <row r="26" spans="1:21" ht="16.5" thickBot="1">
      <c r="A26" s="23"/>
      <c r="B26" s="13" t="s">
        <v>25</v>
      </c>
      <c r="C26" s="246">
        <v>50</v>
      </c>
      <c r="D26" s="247"/>
      <c r="E26" s="247"/>
      <c r="F26" s="247"/>
      <c r="G26" s="247"/>
      <c r="H26" s="247"/>
      <c r="I26" s="247"/>
      <c r="J26" s="24"/>
      <c r="K26" s="13" t="s">
        <v>26</v>
      </c>
      <c r="L26" s="24"/>
      <c r="M26" s="24"/>
      <c r="N26" s="246"/>
      <c r="O26" s="247"/>
      <c r="P26" s="247"/>
      <c r="Q26" s="247"/>
      <c r="R26" s="247"/>
      <c r="S26" s="247"/>
      <c r="T26" s="247"/>
      <c r="U26" s="11"/>
    </row>
    <row r="27" spans="1:21" ht="15.75" thickBo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17"/>
    </row>
    <row r="28" spans="1:2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11"/>
    </row>
    <row r="29" spans="1:21" ht="16.5" thickBot="1">
      <c r="A29" s="23"/>
      <c r="B29" s="13" t="s">
        <v>27</v>
      </c>
      <c r="C29" s="24"/>
      <c r="D29" s="246" t="s">
        <v>203</v>
      </c>
      <c r="E29" s="247"/>
      <c r="F29" s="247"/>
      <c r="G29" s="247"/>
      <c r="H29" s="247"/>
      <c r="I29" s="247"/>
      <c r="J29" s="247"/>
      <c r="K29" s="24"/>
      <c r="L29" s="13" t="s">
        <v>27</v>
      </c>
      <c r="M29" s="24"/>
      <c r="N29" s="246"/>
      <c r="O29" s="247"/>
      <c r="P29" s="247"/>
      <c r="Q29" s="247"/>
      <c r="R29" s="247"/>
      <c r="S29" s="247"/>
      <c r="T29" s="247"/>
      <c r="U29" s="11"/>
    </row>
    <row r="30" spans="1:21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11"/>
    </row>
    <row r="31" spans="1:21" ht="16.5" thickBot="1">
      <c r="A31" s="23"/>
      <c r="B31" s="13" t="s">
        <v>27</v>
      </c>
      <c r="C31" s="24"/>
      <c r="D31" s="246" t="s">
        <v>206</v>
      </c>
      <c r="E31" s="247"/>
      <c r="F31" s="247"/>
      <c r="G31" s="247"/>
      <c r="H31" s="247"/>
      <c r="I31" s="247"/>
      <c r="J31" s="247"/>
      <c r="K31" s="24"/>
      <c r="L31" s="13" t="s">
        <v>27</v>
      </c>
      <c r="M31" s="24"/>
      <c r="N31" s="246"/>
      <c r="O31" s="247"/>
      <c r="P31" s="247"/>
      <c r="Q31" s="247"/>
      <c r="R31" s="247"/>
      <c r="S31" s="247"/>
      <c r="T31" s="247"/>
      <c r="U31" s="11"/>
    </row>
    <row r="32" spans="1:21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11"/>
    </row>
    <row r="33" spans="1:21" ht="16.5" thickBot="1">
      <c r="A33" s="23"/>
      <c r="B33" s="13" t="s">
        <v>27</v>
      </c>
      <c r="C33" s="24"/>
      <c r="D33" s="246"/>
      <c r="E33" s="247"/>
      <c r="F33" s="247"/>
      <c r="G33" s="247"/>
      <c r="H33" s="247"/>
      <c r="I33" s="247"/>
      <c r="J33" s="247"/>
      <c r="K33" s="24"/>
      <c r="L33" s="13" t="s">
        <v>27</v>
      </c>
      <c r="M33" s="24"/>
      <c r="N33" s="246"/>
      <c r="O33" s="247"/>
      <c r="P33" s="247"/>
      <c r="Q33" s="247"/>
      <c r="R33" s="247"/>
      <c r="S33" s="247"/>
      <c r="T33" s="247"/>
      <c r="U33" s="11"/>
    </row>
    <row r="34" spans="1:21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11"/>
    </row>
    <row r="35" spans="1:21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11"/>
    </row>
    <row r="36" spans="1:21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11"/>
    </row>
    <row r="37" spans="1:21" ht="15.75" thickBot="1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7"/>
    </row>
    <row r="38" spans="1:2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4"/>
    </row>
    <row r="39" spans="1:21" ht="18">
      <c r="A39" s="23"/>
      <c r="B39" s="25" t="s">
        <v>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11"/>
    </row>
    <row r="40" spans="1:21" ht="15.75">
      <c r="A40" s="23"/>
      <c r="B40" s="1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11"/>
    </row>
    <row r="41" spans="1:21" ht="16.5" thickBot="1">
      <c r="A41" s="23"/>
      <c r="B41" s="13" t="s">
        <v>28</v>
      </c>
      <c r="C41" s="24"/>
      <c r="D41" s="209">
        <v>2</v>
      </c>
      <c r="E41" s="24"/>
      <c r="F41" s="13" t="s">
        <v>29</v>
      </c>
      <c r="G41" s="24"/>
      <c r="H41" s="246" t="s">
        <v>205</v>
      </c>
      <c r="I41" s="246"/>
      <c r="J41" s="246"/>
      <c r="K41" s="246"/>
      <c r="L41" s="246"/>
      <c r="M41" s="246"/>
      <c r="N41" s="246"/>
      <c r="O41" s="24"/>
      <c r="P41" s="24"/>
      <c r="Q41" s="24"/>
      <c r="R41" s="24"/>
      <c r="S41" s="24"/>
      <c r="T41" s="24"/>
      <c r="U41" s="11"/>
    </row>
    <row r="42" spans="1:21" ht="15.75" thickBo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11"/>
    </row>
    <row r="43" spans="1:21" ht="24.75" customHeight="1" thickBot="1">
      <c r="A43" s="23"/>
      <c r="B43" s="26" t="s">
        <v>30</v>
      </c>
      <c r="C43" s="27"/>
      <c r="D43" s="28" t="s">
        <v>31</v>
      </c>
      <c r="E43" s="29" t="s">
        <v>32</v>
      </c>
      <c r="F43" s="30" t="s">
        <v>33</v>
      </c>
      <c r="G43" s="28" t="s">
        <v>31</v>
      </c>
      <c r="H43" s="29" t="s">
        <v>32</v>
      </c>
      <c r="I43" s="30" t="s">
        <v>33</v>
      </c>
      <c r="J43" s="28" t="s">
        <v>31</v>
      </c>
      <c r="K43" s="29" t="s">
        <v>32</v>
      </c>
      <c r="L43" s="30" t="s">
        <v>33</v>
      </c>
      <c r="M43" s="24"/>
      <c r="N43" s="24"/>
      <c r="O43" s="24"/>
      <c r="P43" s="24"/>
      <c r="Q43" s="24"/>
      <c r="R43" s="24"/>
      <c r="S43" s="24"/>
      <c r="T43" s="24"/>
      <c r="U43" s="11"/>
    </row>
    <row r="44" spans="1:21" ht="33" customHeight="1" thickBot="1">
      <c r="A44" s="23"/>
      <c r="B44" s="31" t="s">
        <v>34</v>
      </c>
      <c r="C44" s="32"/>
      <c r="D44" s="210"/>
      <c r="E44" s="210">
        <v>1330</v>
      </c>
      <c r="F44" s="210"/>
      <c r="G44" s="210"/>
      <c r="H44" s="210">
        <v>1240</v>
      </c>
      <c r="I44" s="210"/>
      <c r="J44" s="210"/>
      <c r="K44" s="210">
        <v>1054</v>
      </c>
      <c r="L44" s="210"/>
      <c r="M44" s="33"/>
      <c r="N44" s="34" t="s">
        <v>35</v>
      </c>
      <c r="O44" s="34"/>
      <c r="P44" s="34"/>
      <c r="Q44" s="34"/>
      <c r="R44" s="34"/>
      <c r="S44" s="34"/>
      <c r="T44" s="35"/>
      <c r="U44" s="36"/>
    </row>
    <row r="45" spans="1:21" ht="33" customHeight="1" thickBot="1">
      <c r="A45" s="23"/>
      <c r="B45" s="37" t="s">
        <v>36</v>
      </c>
      <c r="C45" s="38"/>
      <c r="D45" s="210"/>
      <c r="E45" s="210"/>
      <c r="F45" s="210"/>
      <c r="G45" s="210"/>
      <c r="H45" s="210">
        <v>13</v>
      </c>
      <c r="I45" s="210"/>
      <c r="J45" s="210"/>
      <c r="K45" s="210">
        <v>24</v>
      </c>
      <c r="L45" s="210"/>
      <c r="M45" s="33"/>
      <c r="N45" s="34" t="s">
        <v>37</v>
      </c>
      <c r="O45" s="34"/>
      <c r="P45" s="34"/>
      <c r="Q45" s="34"/>
      <c r="R45" s="34"/>
      <c r="S45" s="34"/>
      <c r="T45" s="35"/>
      <c r="U45" s="36"/>
    </row>
    <row r="46" spans="1:21" ht="33" customHeight="1">
      <c r="A46" s="23"/>
      <c r="B46" s="37" t="s">
        <v>38</v>
      </c>
      <c r="C46" s="38"/>
      <c r="D46" s="211"/>
      <c r="E46" s="212">
        <v>220</v>
      </c>
      <c r="F46" s="213"/>
      <c r="G46" s="211"/>
      <c r="H46" s="212">
        <v>220</v>
      </c>
      <c r="I46" s="213"/>
      <c r="J46" s="211"/>
      <c r="K46" s="212">
        <v>220</v>
      </c>
      <c r="L46" s="213"/>
      <c r="M46" s="33"/>
      <c r="N46" s="34" t="s">
        <v>39</v>
      </c>
      <c r="O46" s="34"/>
      <c r="P46" s="34"/>
      <c r="Q46" s="34"/>
      <c r="R46" s="34"/>
      <c r="S46" s="34"/>
      <c r="T46" s="35"/>
      <c r="U46" s="36"/>
    </row>
    <row r="47" spans="1:21" ht="33" customHeight="1">
      <c r="A47" s="23"/>
      <c r="B47" s="37" t="s">
        <v>40</v>
      </c>
      <c r="C47" s="38"/>
      <c r="D47" s="215"/>
      <c r="E47" s="107">
        <v>220</v>
      </c>
      <c r="F47" s="214"/>
      <c r="G47" s="215"/>
      <c r="H47" s="107">
        <v>186</v>
      </c>
      <c r="I47" s="214"/>
      <c r="J47" s="215"/>
      <c r="K47" s="107">
        <v>156</v>
      </c>
      <c r="L47" s="214"/>
      <c r="M47" s="39"/>
      <c r="N47" s="40" t="s">
        <v>41</v>
      </c>
      <c r="O47" s="40"/>
      <c r="P47" s="40"/>
      <c r="Q47" s="40"/>
      <c r="R47" s="40"/>
      <c r="S47" s="40"/>
      <c r="T47" s="41"/>
      <c r="U47" s="38"/>
    </row>
    <row r="48" spans="1:21" ht="33" customHeight="1">
      <c r="A48" s="23"/>
      <c r="B48" s="37" t="s">
        <v>13</v>
      </c>
      <c r="C48" s="38"/>
      <c r="D48" s="215"/>
      <c r="E48" s="107">
        <v>2.25</v>
      </c>
      <c r="F48" s="214"/>
      <c r="G48" s="215"/>
      <c r="H48" s="107">
        <v>2.35</v>
      </c>
      <c r="I48" s="214"/>
      <c r="J48" s="215"/>
      <c r="K48" s="107">
        <v>2.5</v>
      </c>
      <c r="L48" s="214"/>
      <c r="M48" s="39"/>
      <c r="N48" s="40" t="s">
        <v>42</v>
      </c>
      <c r="O48" s="40"/>
      <c r="P48" s="40"/>
      <c r="Q48" s="40"/>
      <c r="R48" s="40"/>
      <c r="S48" s="40"/>
      <c r="T48" s="41"/>
      <c r="U48" s="38"/>
    </row>
    <row r="49" spans="1:21" ht="33" customHeight="1">
      <c r="A49" s="23"/>
      <c r="B49" s="37" t="s">
        <v>43</v>
      </c>
      <c r="C49" s="38"/>
      <c r="D49" s="42">
        <f t="shared" ref="D49:E49" si="0">D48*D47</f>
        <v>0</v>
      </c>
      <c r="E49" s="42">
        <f t="shared" si="0"/>
        <v>495</v>
      </c>
      <c r="F49" s="42">
        <f>F48*F47</f>
        <v>0</v>
      </c>
      <c r="G49" s="42">
        <f t="shared" ref="G49:H49" si="1">G48*G47</f>
        <v>0</v>
      </c>
      <c r="H49" s="42">
        <f t="shared" si="1"/>
        <v>437.1</v>
      </c>
      <c r="I49" s="42">
        <f>I48*I47</f>
        <v>0</v>
      </c>
      <c r="J49" s="42">
        <f t="shared" ref="J49:K49" si="2">J48*J47</f>
        <v>0</v>
      </c>
      <c r="K49" s="42">
        <f t="shared" si="2"/>
        <v>390</v>
      </c>
      <c r="L49" s="42">
        <f>L48*L47</f>
        <v>0</v>
      </c>
      <c r="M49" s="39"/>
      <c r="N49" s="40" t="s">
        <v>44</v>
      </c>
      <c r="O49" s="40"/>
      <c r="P49" s="40"/>
      <c r="Q49" s="40"/>
      <c r="R49" s="40"/>
      <c r="S49" s="40"/>
      <c r="T49" s="41"/>
      <c r="U49" s="38"/>
    </row>
    <row r="50" spans="1:21" ht="33" customHeight="1">
      <c r="A50" s="23"/>
      <c r="B50" s="37" t="s">
        <v>45</v>
      </c>
      <c r="C50" s="38"/>
      <c r="D50" s="215"/>
      <c r="E50" s="107">
        <v>490</v>
      </c>
      <c r="F50" s="214"/>
      <c r="G50" s="215"/>
      <c r="H50" s="107">
        <v>440</v>
      </c>
      <c r="I50" s="214"/>
      <c r="J50" s="215"/>
      <c r="K50" s="107">
        <v>385</v>
      </c>
      <c r="L50" s="214"/>
      <c r="M50" s="39"/>
      <c r="N50" s="40" t="s">
        <v>46</v>
      </c>
      <c r="O50" s="40"/>
      <c r="P50" s="40"/>
      <c r="Q50" s="40"/>
      <c r="R50" s="40"/>
      <c r="S50" s="40"/>
      <c r="T50" s="41"/>
      <c r="U50" s="38"/>
    </row>
    <row r="51" spans="1:21" ht="33" customHeight="1">
      <c r="A51" s="23"/>
      <c r="B51" s="37" t="s">
        <v>47</v>
      </c>
      <c r="C51" s="38"/>
      <c r="D51" s="43" t="e">
        <f t="shared" ref="D51:E51" si="3">D50/D49</f>
        <v>#DIV/0!</v>
      </c>
      <c r="E51" s="43">
        <f t="shared" si="3"/>
        <v>0.98989898989898994</v>
      </c>
      <c r="F51" s="43" t="e">
        <f>F50/F49</f>
        <v>#DIV/0!</v>
      </c>
      <c r="G51" s="43" t="e">
        <f t="shared" ref="G51:H51" si="4">G50/G49</f>
        <v>#DIV/0!</v>
      </c>
      <c r="H51" s="43">
        <f t="shared" si="4"/>
        <v>1.0066346373827499</v>
      </c>
      <c r="I51" s="43" t="e">
        <f>I50/I49</f>
        <v>#DIV/0!</v>
      </c>
      <c r="J51" s="43" t="e">
        <f t="shared" ref="J51:K51" si="5">J50/J49</f>
        <v>#DIV/0!</v>
      </c>
      <c r="K51" s="43">
        <f t="shared" si="5"/>
        <v>0.98717948717948723</v>
      </c>
      <c r="L51" s="43" t="e">
        <f>L50/L49</f>
        <v>#DIV/0!</v>
      </c>
      <c r="M51" s="39"/>
      <c r="N51" s="40"/>
      <c r="O51" s="40"/>
      <c r="P51" s="40"/>
      <c r="Q51" s="40"/>
      <c r="R51" s="40"/>
      <c r="S51" s="40"/>
      <c r="T51" s="41"/>
      <c r="U51" s="38"/>
    </row>
    <row r="52" spans="1:21" ht="33" customHeight="1">
      <c r="A52" s="23"/>
      <c r="B52" s="37" t="s">
        <v>48</v>
      </c>
      <c r="C52" s="38"/>
      <c r="D52" s="42">
        <f t="shared" ref="D52:E52" si="6">D48*(D46-D47)</f>
        <v>0</v>
      </c>
      <c r="E52" s="42">
        <f t="shared" si="6"/>
        <v>0</v>
      </c>
      <c r="F52" s="42">
        <f>F48*(F46-F47)</f>
        <v>0</v>
      </c>
      <c r="G52" s="42">
        <f t="shared" ref="G52:H52" si="7">G48*(G46-G47)</f>
        <v>0</v>
      </c>
      <c r="H52" s="42">
        <f t="shared" si="7"/>
        <v>79.900000000000006</v>
      </c>
      <c r="I52" s="42">
        <f>I48*(I46-I47)</f>
        <v>0</v>
      </c>
      <c r="J52" s="42">
        <f t="shared" ref="J52:K52" si="8">J48*(J46-J47)</f>
        <v>0</v>
      </c>
      <c r="K52" s="42">
        <f t="shared" si="8"/>
        <v>160</v>
      </c>
      <c r="L52" s="42">
        <f>L48*(L46-L47)</f>
        <v>0</v>
      </c>
      <c r="M52" s="33"/>
      <c r="N52" s="34" t="s">
        <v>49</v>
      </c>
      <c r="O52" s="34"/>
      <c r="P52" s="34"/>
      <c r="Q52" s="34"/>
      <c r="R52" s="34"/>
      <c r="S52" s="34"/>
      <c r="T52" s="35"/>
      <c r="U52" s="36"/>
    </row>
    <row r="53" spans="1:21" ht="33" customHeight="1">
      <c r="A53" s="23"/>
      <c r="B53" s="37" t="s">
        <v>50</v>
      </c>
      <c r="C53" s="38"/>
      <c r="D53" s="215"/>
      <c r="E53" s="107">
        <v>50</v>
      </c>
      <c r="F53" s="214"/>
      <c r="G53" s="215"/>
      <c r="H53" s="107">
        <v>50</v>
      </c>
      <c r="I53" s="214"/>
      <c r="J53" s="215"/>
      <c r="K53" s="107">
        <v>50</v>
      </c>
      <c r="L53" s="214"/>
      <c r="M53" s="39"/>
      <c r="N53" s="40" t="s">
        <v>51</v>
      </c>
      <c r="O53" s="40"/>
      <c r="P53" s="40"/>
      <c r="Q53" s="40"/>
      <c r="R53" s="40"/>
      <c r="S53" s="40"/>
      <c r="T53" s="41"/>
      <c r="U53" s="38"/>
    </row>
    <row r="54" spans="1:21" ht="33" customHeight="1" thickBot="1">
      <c r="A54" s="23"/>
      <c r="B54" s="44" t="s">
        <v>52</v>
      </c>
      <c r="C54" s="17"/>
      <c r="D54" s="218"/>
      <c r="E54" s="217">
        <v>8</v>
      </c>
      <c r="F54" s="216"/>
      <c r="G54" s="218"/>
      <c r="H54" s="217">
        <v>8</v>
      </c>
      <c r="I54" s="216"/>
      <c r="J54" s="218"/>
      <c r="K54" s="217">
        <v>8</v>
      </c>
      <c r="L54" s="216"/>
      <c r="M54" s="39"/>
      <c r="N54" s="40" t="s">
        <v>53</v>
      </c>
      <c r="O54" s="40"/>
      <c r="P54" s="40"/>
      <c r="Q54" s="40"/>
      <c r="R54" s="40"/>
      <c r="S54" s="40"/>
      <c r="T54" s="41"/>
      <c r="U54" s="38"/>
    </row>
    <row r="55" spans="1:21" ht="15.75" thickBot="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11"/>
    </row>
    <row r="56" spans="1:21" ht="28.5" customHeight="1">
      <c r="A56" s="23"/>
      <c r="B56" s="45" t="s">
        <v>54</v>
      </c>
      <c r="C56" s="46"/>
      <c r="D56" s="45">
        <f>D49+E49+F49</f>
        <v>495</v>
      </c>
      <c r="E56" s="33" t="s">
        <v>55</v>
      </c>
      <c r="F56" s="36"/>
      <c r="G56" s="45">
        <f>G49+H49+I49</f>
        <v>437.1</v>
      </c>
      <c r="H56" s="33" t="s">
        <v>55</v>
      </c>
      <c r="I56" s="36"/>
      <c r="J56" s="45">
        <f>J49+K49+L49</f>
        <v>390</v>
      </c>
      <c r="K56" s="33" t="s">
        <v>55</v>
      </c>
      <c r="L56" s="35"/>
      <c r="M56" s="24"/>
      <c r="N56" s="24"/>
      <c r="O56" s="24"/>
      <c r="P56" s="24"/>
      <c r="Q56" s="24"/>
      <c r="R56" s="24"/>
      <c r="S56" s="24"/>
      <c r="T56" s="24"/>
      <c r="U56" s="11"/>
    </row>
    <row r="57" spans="1:21" ht="28.5" customHeight="1">
      <c r="A57" s="23"/>
      <c r="B57" s="47" t="s">
        <v>56</v>
      </c>
      <c r="C57" s="48"/>
      <c r="D57" s="47">
        <f>F50+E50+D50</f>
        <v>490</v>
      </c>
      <c r="E57" s="39" t="s">
        <v>57</v>
      </c>
      <c r="F57" s="38"/>
      <c r="G57" s="47">
        <f>I50+H50+G50</f>
        <v>440</v>
      </c>
      <c r="H57" s="39" t="s">
        <v>57</v>
      </c>
      <c r="I57" s="38"/>
      <c r="J57" s="47">
        <f>L50+K50+J50</f>
        <v>385</v>
      </c>
      <c r="K57" s="33" t="s">
        <v>57</v>
      </c>
      <c r="L57" s="35"/>
      <c r="M57" s="24"/>
      <c r="N57" s="24"/>
      <c r="O57" s="24"/>
      <c r="P57" s="24"/>
      <c r="Q57" s="24"/>
      <c r="R57" s="24"/>
      <c r="S57" s="24"/>
      <c r="T57" s="24"/>
      <c r="U57" s="11"/>
    </row>
    <row r="58" spans="1:21" ht="28.5" customHeight="1" thickBot="1">
      <c r="A58" s="23"/>
      <c r="B58" s="49" t="s">
        <v>47</v>
      </c>
      <c r="C58" s="46"/>
      <c r="D58" s="50">
        <f>D57/D56</f>
        <v>0.98989898989898994</v>
      </c>
      <c r="E58" s="51"/>
      <c r="F58" s="52"/>
      <c r="G58" s="50">
        <f>G57/G56</f>
        <v>1.0066346373827499</v>
      </c>
      <c r="H58" s="51"/>
      <c r="I58" s="52"/>
      <c r="J58" s="50">
        <f>J57/J56</f>
        <v>0.98717948717948723</v>
      </c>
      <c r="K58" s="33"/>
      <c r="L58" s="35"/>
      <c r="M58" s="24"/>
      <c r="N58" s="24"/>
      <c r="O58" s="24"/>
      <c r="P58" s="24"/>
      <c r="Q58" s="24"/>
      <c r="R58" s="24"/>
      <c r="S58" s="24"/>
      <c r="T58" s="24"/>
      <c r="U58" s="11"/>
    </row>
    <row r="59" spans="1:21">
      <c r="A59" s="23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11"/>
    </row>
    <row r="60" spans="1:21" ht="15.75" thickBot="1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11"/>
    </row>
    <row r="61" spans="1:21" ht="18.75" thickBot="1">
      <c r="A61" s="23"/>
      <c r="B61" s="9" t="s">
        <v>162</v>
      </c>
      <c r="C61" s="219">
        <v>19.899999999999999</v>
      </c>
      <c r="D61" s="9" t="s">
        <v>163</v>
      </c>
      <c r="E61" s="24"/>
      <c r="F61" s="9" t="s">
        <v>164</v>
      </c>
      <c r="G61" s="219">
        <v>20</v>
      </c>
      <c r="H61" s="9" t="s">
        <v>132</v>
      </c>
      <c r="I61" s="24"/>
      <c r="J61" s="9" t="s">
        <v>165</v>
      </c>
      <c r="K61" s="24"/>
      <c r="L61" s="24"/>
      <c r="M61" s="50">
        <f>G62+G61</f>
        <v>76.950934579439235</v>
      </c>
      <c r="N61" s="9" t="s">
        <v>132</v>
      </c>
      <c r="O61" s="24"/>
      <c r="P61" s="24"/>
      <c r="Q61" s="24"/>
      <c r="R61" s="24"/>
      <c r="S61" s="24"/>
      <c r="T61" s="24"/>
      <c r="U61" s="11"/>
    </row>
    <row r="62" spans="1:21" ht="18.75" thickBot="1">
      <c r="A62" s="23"/>
      <c r="B62" s="9" t="s">
        <v>166</v>
      </c>
      <c r="C62" s="219">
        <v>16</v>
      </c>
      <c r="D62" s="9" t="s">
        <v>163</v>
      </c>
      <c r="E62" s="24"/>
      <c r="F62" s="9" t="s">
        <v>167</v>
      </c>
      <c r="G62" s="50">
        <f>(C61-C62)/(C62*0.00428)</f>
        <v>56.950934579439235</v>
      </c>
      <c r="H62" s="9" t="s">
        <v>132</v>
      </c>
      <c r="I62" s="24"/>
      <c r="J62" s="9" t="s">
        <v>168</v>
      </c>
      <c r="K62" s="24"/>
      <c r="L62" s="24"/>
      <c r="M62" s="219"/>
      <c r="N62" s="9" t="s">
        <v>169</v>
      </c>
      <c r="O62" s="24"/>
      <c r="P62" s="24"/>
      <c r="Q62" s="24"/>
      <c r="R62" s="24"/>
      <c r="S62" s="24"/>
      <c r="T62" s="24"/>
      <c r="U62" s="11"/>
    </row>
    <row r="63" spans="1:21">
      <c r="A63" s="23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11"/>
    </row>
    <row r="64" spans="1:21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11"/>
    </row>
    <row r="65" spans="1:21" ht="8.25" customHeight="1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11"/>
    </row>
    <row r="66" spans="1:21" ht="10.5" customHeight="1" thickBot="1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7"/>
    </row>
    <row r="67" spans="1:21" ht="18">
      <c r="A67" s="1"/>
      <c r="B67" s="53" t="s">
        <v>58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4"/>
    </row>
    <row r="68" spans="1:21" ht="15.75" thickBot="1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11"/>
    </row>
    <row r="69" spans="1:21" ht="16.5" thickBot="1">
      <c r="A69" s="23"/>
      <c r="B69" s="9" t="s">
        <v>59</v>
      </c>
      <c r="C69" s="9"/>
      <c r="D69" s="24"/>
      <c r="E69" s="219">
        <v>8</v>
      </c>
      <c r="F69" s="24"/>
      <c r="G69" s="9" t="s">
        <v>10</v>
      </c>
      <c r="H69" s="220" t="s">
        <v>204</v>
      </c>
      <c r="I69" s="221"/>
      <c r="J69" s="24"/>
      <c r="K69" s="9" t="s">
        <v>60</v>
      </c>
      <c r="L69" s="24"/>
      <c r="M69" s="24"/>
      <c r="N69" s="220"/>
      <c r="O69" s="222"/>
      <c r="P69" s="222"/>
      <c r="Q69" s="222"/>
      <c r="R69" s="222"/>
      <c r="S69" s="221"/>
      <c r="T69" s="24"/>
      <c r="U69" s="11"/>
    </row>
    <row r="70" spans="1:21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11"/>
    </row>
    <row r="71" spans="1:21" ht="15.75">
      <c r="A71" s="23"/>
      <c r="B71" s="9" t="s">
        <v>61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11"/>
    </row>
    <row r="72" spans="1:21" ht="15.75" thickBot="1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11"/>
    </row>
    <row r="73" spans="1:21" ht="26.25" customHeight="1" thickBot="1">
      <c r="A73" s="23"/>
      <c r="B73" s="54" t="s">
        <v>62</v>
      </c>
      <c r="C73" s="55" t="s">
        <v>63</v>
      </c>
      <c r="D73" s="56" t="s">
        <v>64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11"/>
    </row>
    <row r="74" spans="1:21" ht="26.25" customHeight="1" thickBot="1">
      <c r="A74" s="23"/>
      <c r="B74" s="234">
        <v>220</v>
      </c>
      <c r="C74" s="235">
        <v>3000</v>
      </c>
      <c r="D74" s="57">
        <f>(B74*B74)/C74</f>
        <v>16.133333333333333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11"/>
    </row>
    <row r="75" spans="1:21" ht="15.75" thickBot="1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11"/>
    </row>
    <row r="76" spans="1:21" ht="26.25" customHeight="1" thickBot="1">
      <c r="A76" s="58"/>
      <c r="B76" s="59"/>
      <c r="C76" s="60" t="s">
        <v>65</v>
      </c>
      <c r="D76" s="60"/>
      <c r="E76" s="61"/>
      <c r="F76" s="62" t="s">
        <v>66</v>
      </c>
      <c r="G76" s="60"/>
      <c r="H76" s="61"/>
      <c r="I76" s="62" t="s">
        <v>67</v>
      </c>
      <c r="J76" s="60"/>
      <c r="K76" s="61"/>
      <c r="L76" s="24"/>
      <c r="M76" s="24"/>
      <c r="N76" s="24"/>
      <c r="O76" s="24"/>
      <c r="P76" s="24"/>
      <c r="Q76" s="24"/>
      <c r="R76" s="24"/>
      <c r="S76" s="24"/>
      <c r="T76" s="24"/>
      <c r="U76" s="11"/>
    </row>
    <row r="77" spans="1:21" ht="26.25" customHeight="1" thickBot="1">
      <c r="A77" s="58"/>
      <c r="B77" s="44" t="s">
        <v>68</v>
      </c>
      <c r="C77" s="59" t="s">
        <v>31</v>
      </c>
      <c r="D77" s="63" t="s">
        <v>32</v>
      </c>
      <c r="E77" s="59" t="s">
        <v>33</v>
      </c>
      <c r="F77" s="64" t="s">
        <v>31</v>
      </c>
      <c r="G77" s="59" t="s">
        <v>32</v>
      </c>
      <c r="H77" s="59" t="s">
        <v>33</v>
      </c>
      <c r="I77" s="59" t="s">
        <v>31</v>
      </c>
      <c r="J77" s="59" t="s">
        <v>32</v>
      </c>
      <c r="K77" s="59" t="s">
        <v>33</v>
      </c>
      <c r="L77" s="24"/>
      <c r="M77" s="24"/>
      <c r="N77" s="24"/>
      <c r="O77" s="24"/>
      <c r="P77" s="24"/>
      <c r="Q77" s="24"/>
      <c r="R77" s="24"/>
      <c r="S77" s="24"/>
      <c r="T77" s="24"/>
      <c r="U77" s="11"/>
    </row>
    <row r="78" spans="1:21" ht="35.25" customHeight="1" thickBot="1">
      <c r="A78" s="58"/>
      <c r="B78" s="62" t="s">
        <v>69</v>
      </c>
      <c r="C78" s="223"/>
      <c r="D78" s="224"/>
      <c r="E78" s="225">
        <v>48</v>
      </c>
      <c r="F78" s="223">
        <v>5320</v>
      </c>
      <c r="G78" s="224">
        <v>5320</v>
      </c>
      <c r="H78" s="225">
        <v>5760</v>
      </c>
      <c r="I78" s="223">
        <v>7960</v>
      </c>
      <c r="J78" s="224">
        <v>7800</v>
      </c>
      <c r="K78" s="225">
        <v>5720</v>
      </c>
      <c r="L78" s="33"/>
      <c r="M78" s="34" t="s">
        <v>70</v>
      </c>
      <c r="N78" s="34"/>
      <c r="O78" s="34"/>
      <c r="P78" s="34"/>
      <c r="Q78" s="34"/>
      <c r="R78" s="34"/>
      <c r="S78" s="35"/>
      <c r="T78" s="35"/>
      <c r="U78" s="11"/>
    </row>
    <row r="79" spans="1:21" ht="35.25" customHeight="1" thickBot="1">
      <c r="A79" s="58"/>
      <c r="B79" s="62" t="s">
        <v>71</v>
      </c>
      <c r="C79" s="223"/>
      <c r="D79" s="224"/>
      <c r="E79" s="225">
        <v>214</v>
      </c>
      <c r="F79" s="223">
        <v>212</v>
      </c>
      <c r="G79" s="224">
        <v>215</v>
      </c>
      <c r="H79" s="225">
        <v>213</v>
      </c>
      <c r="I79" s="223">
        <v>211</v>
      </c>
      <c r="J79" s="224">
        <v>214</v>
      </c>
      <c r="K79" s="225">
        <v>213</v>
      </c>
      <c r="L79" s="33"/>
      <c r="M79" s="34" t="s">
        <v>72</v>
      </c>
      <c r="N79" s="34"/>
      <c r="O79" s="34"/>
      <c r="P79" s="34"/>
      <c r="Q79" s="34"/>
      <c r="R79" s="34"/>
      <c r="S79" s="35"/>
      <c r="T79" s="35"/>
      <c r="U79" s="11"/>
    </row>
    <row r="80" spans="1:21" ht="35.25" customHeight="1" thickBot="1">
      <c r="A80" s="58"/>
      <c r="B80" s="62" t="s">
        <v>73</v>
      </c>
      <c r="C80" s="226"/>
      <c r="D80" s="227"/>
      <c r="E80" s="228">
        <v>2.5</v>
      </c>
      <c r="F80" s="226">
        <v>24.9</v>
      </c>
      <c r="G80" s="227">
        <v>25.1</v>
      </c>
      <c r="H80" s="228">
        <v>27</v>
      </c>
      <c r="I80" s="226">
        <v>37</v>
      </c>
      <c r="J80" s="227">
        <v>36.799999999999997</v>
      </c>
      <c r="K80" s="228">
        <v>26.9</v>
      </c>
      <c r="L80" s="33"/>
      <c r="M80" s="34" t="s">
        <v>74</v>
      </c>
      <c r="N80" s="34"/>
      <c r="O80" s="34"/>
      <c r="P80" s="34"/>
      <c r="Q80" s="34"/>
      <c r="R80" s="34"/>
      <c r="S80" s="35"/>
      <c r="T80" s="35"/>
      <c r="U80" s="11"/>
    </row>
    <row r="81" spans="1:21" ht="39" customHeight="1" thickBot="1">
      <c r="A81" s="58"/>
      <c r="B81" s="62" t="s">
        <v>55</v>
      </c>
      <c r="C81" s="65">
        <f>C79*C80</f>
        <v>0</v>
      </c>
      <c r="D81" s="65">
        <f t="shared" ref="D81:K81" si="9">D79*D80</f>
        <v>0</v>
      </c>
      <c r="E81" s="65">
        <f t="shared" si="9"/>
        <v>535</v>
      </c>
      <c r="F81" s="65">
        <f t="shared" si="9"/>
        <v>5278.7999999999993</v>
      </c>
      <c r="G81" s="65">
        <f t="shared" si="9"/>
        <v>5396.5</v>
      </c>
      <c r="H81" s="65">
        <f t="shared" si="9"/>
        <v>5751</v>
      </c>
      <c r="I81" s="65">
        <f t="shared" si="9"/>
        <v>7807</v>
      </c>
      <c r="J81" s="65">
        <f t="shared" si="9"/>
        <v>7875.2</v>
      </c>
      <c r="K81" s="65">
        <f t="shared" si="9"/>
        <v>5729.7</v>
      </c>
      <c r="L81" s="66"/>
      <c r="M81" s="34" t="s">
        <v>133</v>
      </c>
      <c r="N81" s="34"/>
      <c r="O81" s="34"/>
      <c r="P81" s="34"/>
      <c r="Q81" s="34"/>
      <c r="R81" s="34"/>
      <c r="S81" s="67"/>
      <c r="T81" s="67"/>
      <c r="U81" s="11"/>
    </row>
    <row r="82" spans="1:21" ht="37.5" customHeight="1" thickBot="1">
      <c r="A82" s="58"/>
      <c r="B82" s="62"/>
      <c r="C82" s="62"/>
      <c r="D82" s="60">
        <f>C81+D81+E81</f>
        <v>535</v>
      </c>
      <c r="E82" s="61"/>
      <c r="F82" s="62"/>
      <c r="G82" s="60">
        <f>(F81+G81+H81)-D82</f>
        <v>15891.3</v>
      </c>
      <c r="H82" s="61"/>
      <c r="I82" s="60"/>
      <c r="J82" s="68">
        <f>(I81+J81+K81)-D82</f>
        <v>20876.900000000001</v>
      </c>
      <c r="K82" s="61"/>
      <c r="L82" s="66"/>
      <c r="M82" s="34" t="s">
        <v>75</v>
      </c>
      <c r="N82" s="34"/>
      <c r="O82" s="34"/>
      <c r="P82" s="34"/>
      <c r="Q82" s="34"/>
      <c r="R82" s="34"/>
      <c r="S82" s="67"/>
      <c r="T82" s="67"/>
      <c r="U82" s="11"/>
    </row>
    <row r="83" spans="1:21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11"/>
    </row>
    <row r="84" spans="1:21" ht="15.75" thickBot="1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11"/>
    </row>
    <row r="85" spans="1:21" ht="16.5" thickBot="1">
      <c r="A85" s="23"/>
      <c r="B85" s="9" t="s">
        <v>76</v>
      </c>
      <c r="C85" s="24"/>
      <c r="D85" s="24"/>
      <c r="E85" s="24"/>
      <c r="F85" s="24"/>
      <c r="G85" s="24"/>
      <c r="H85" s="69" t="s">
        <v>77</v>
      </c>
      <c r="I85" s="70">
        <f>(J82/((I79+J79+K79)/3)*B74)/E69</f>
        <v>2699.5991379310349</v>
      </c>
      <c r="J85" s="71" t="s">
        <v>78</v>
      </c>
      <c r="K85" s="72">
        <f>1-I85/C74</f>
        <v>0.10013362068965503</v>
      </c>
      <c r="L85" s="24"/>
      <c r="M85" s="24"/>
      <c r="N85" s="24"/>
      <c r="O85" s="24"/>
      <c r="P85" s="24"/>
      <c r="Q85" s="24"/>
      <c r="R85" s="24"/>
      <c r="S85" s="24"/>
      <c r="T85" s="24"/>
      <c r="U85" s="11"/>
    </row>
    <row r="86" spans="1:21" ht="15.75" thickBot="1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17"/>
    </row>
    <row r="87" spans="1:21">
      <c r="A87" s="2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11"/>
    </row>
    <row r="88" spans="1:21" ht="18">
      <c r="A88" s="23"/>
      <c r="B88" s="25" t="s">
        <v>79</v>
      </c>
      <c r="C88" s="24"/>
      <c r="D88" s="24"/>
      <c r="E88" s="24"/>
      <c r="F88" s="24"/>
      <c r="G88" s="24"/>
      <c r="H88" s="24"/>
      <c r="I88" s="24" t="s">
        <v>134</v>
      </c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11"/>
    </row>
    <row r="89" spans="1:21" ht="15.75" thickBot="1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11"/>
    </row>
    <row r="90" spans="1:21" ht="16.5" thickBot="1">
      <c r="A90" s="23"/>
      <c r="B90" s="73" t="s">
        <v>80</v>
      </c>
      <c r="C90" s="182"/>
      <c r="D90" s="182"/>
      <c r="E90" s="183"/>
      <c r="F90" s="184"/>
      <c r="G90" s="184"/>
      <c r="H90" s="184"/>
      <c r="I90" s="184"/>
      <c r="J90" s="184"/>
      <c r="K90" s="184"/>
      <c r="L90" s="185"/>
      <c r="M90" s="184"/>
      <c r="N90" s="184"/>
      <c r="O90" s="24"/>
      <c r="P90" s="24"/>
      <c r="Q90" s="24"/>
      <c r="R90" s="24"/>
      <c r="S90" s="24"/>
      <c r="T90" s="24"/>
      <c r="U90" s="11"/>
    </row>
    <row r="91" spans="1:21" ht="27.75" customHeight="1" thickBot="1">
      <c r="A91" s="23"/>
      <c r="B91" s="74"/>
      <c r="C91" s="186"/>
      <c r="D91" s="187" t="s">
        <v>81</v>
      </c>
      <c r="E91" s="188"/>
      <c r="F91" s="189"/>
      <c r="G91" s="190"/>
      <c r="H91" s="191" t="s">
        <v>82</v>
      </c>
      <c r="I91" s="192"/>
      <c r="J91" s="193"/>
      <c r="K91" s="190"/>
      <c r="L91" s="194" t="s">
        <v>83</v>
      </c>
      <c r="M91" s="195"/>
      <c r="N91" s="196"/>
      <c r="O91" s="24"/>
      <c r="P91" s="24"/>
      <c r="Q91" s="24"/>
      <c r="R91" s="24"/>
      <c r="S91" s="24"/>
      <c r="T91" s="24"/>
      <c r="U91" s="11"/>
    </row>
    <row r="92" spans="1:21" ht="27.75" customHeight="1" thickBot="1">
      <c r="A92" s="23"/>
      <c r="B92" s="197"/>
      <c r="C92" s="198"/>
      <c r="D92" s="199" t="s">
        <v>84</v>
      </c>
      <c r="E92" s="200" t="s">
        <v>85</v>
      </c>
      <c r="F92" s="200" t="s">
        <v>86</v>
      </c>
      <c r="G92" s="190"/>
      <c r="H92" s="200" t="s">
        <v>84</v>
      </c>
      <c r="I92" s="200" t="s">
        <v>85</v>
      </c>
      <c r="J92" s="200" t="s">
        <v>86</v>
      </c>
      <c r="K92" s="190"/>
      <c r="L92" s="200" t="s">
        <v>84</v>
      </c>
      <c r="M92" s="200" t="s">
        <v>85</v>
      </c>
      <c r="N92" s="200" t="s">
        <v>86</v>
      </c>
      <c r="O92" s="24"/>
      <c r="P92" s="24"/>
      <c r="Q92" s="24"/>
      <c r="R92" s="24"/>
      <c r="S92" s="24"/>
      <c r="T92" s="24"/>
      <c r="U92" s="11"/>
    </row>
    <row r="93" spans="1:21" ht="27.75" customHeight="1" thickBot="1">
      <c r="A93" s="23"/>
      <c r="B93" s="201" t="s">
        <v>87</v>
      </c>
      <c r="C93" s="202"/>
      <c r="D93" s="229"/>
      <c r="E93" s="229" t="s">
        <v>197</v>
      </c>
      <c r="F93" s="229"/>
      <c r="G93" s="190"/>
      <c r="H93" s="229"/>
      <c r="I93" s="229"/>
      <c r="J93" s="229"/>
      <c r="K93" s="190"/>
      <c r="L93" s="229"/>
      <c r="M93" s="229"/>
      <c r="N93" s="229"/>
      <c r="O93" s="24"/>
      <c r="P93" s="24"/>
      <c r="Q93" s="24"/>
      <c r="R93" s="24"/>
      <c r="S93" s="24"/>
      <c r="T93" s="24"/>
      <c r="U93" s="11"/>
    </row>
    <row r="94" spans="1:21" ht="27.75" customHeight="1" thickBot="1">
      <c r="A94" s="23"/>
      <c r="B94" s="203" t="s">
        <v>88</v>
      </c>
      <c r="C94" s="204"/>
      <c r="D94" s="229"/>
      <c r="E94" s="229" t="s">
        <v>197</v>
      </c>
      <c r="F94" s="229"/>
      <c r="G94" s="190"/>
      <c r="H94" s="229"/>
      <c r="I94" s="229"/>
      <c r="J94" s="229"/>
      <c r="K94" s="190"/>
      <c r="L94" s="229"/>
      <c r="M94" s="229"/>
      <c r="N94" s="229"/>
      <c r="O94" s="24"/>
      <c r="P94" s="24"/>
      <c r="Q94" s="24"/>
      <c r="R94" s="24"/>
      <c r="S94" s="24"/>
      <c r="T94" s="24"/>
      <c r="U94" s="11"/>
    </row>
    <row r="95" spans="1:21">
      <c r="A95" s="2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11"/>
    </row>
    <row r="96" spans="1:21">
      <c r="A96" s="23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11"/>
    </row>
    <row r="97" spans="1:21">
      <c r="A97" s="2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11"/>
    </row>
    <row r="98" spans="1:21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11"/>
    </row>
    <row r="99" spans="1:21" ht="18">
      <c r="A99" s="23"/>
      <c r="B99" s="25" t="s">
        <v>135</v>
      </c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11"/>
    </row>
    <row r="100" spans="1:21" ht="20.25" customHeight="1">
      <c r="A100" s="23"/>
      <c r="B100" s="24"/>
      <c r="C100" s="24" t="s">
        <v>136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11"/>
    </row>
    <row r="101" spans="1:21">
      <c r="A101" s="23"/>
      <c r="B101" s="24"/>
      <c r="C101" s="24" t="s">
        <v>137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11"/>
    </row>
    <row r="102" spans="1:21">
      <c r="A102" s="23"/>
      <c r="B102" s="24"/>
      <c r="C102" s="24" t="s">
        <v>138</v>
      </c>
      <c r="D102" s="24"/>
      <c r="E102" s="24"/>
      <c r="F102" s="24" t="s">
        <v>139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11"/>
    </row>
    <row r="103" spans="1:21" ht="15.75" thickBot="1">
      <c r="A103" s="2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11"/>
    </row>
    <row r="104" spans="1:21" ht="18.75" thickBot="1">
      <c r="A104" s="23"/>
      <c r="B104" s="25" t="s">
        <v>140</v>
      </c>
      <c r="C104" s="24"/>
      <c r="D104" s="230" t="s">
        <v>188</v>
      </c>
      <c r="E104" s="231"/>
      <c r="F104" s="24"/>
      <c r="G104" s="24" t="s">
        <v>141</v>
      </c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11"/>
    </row>
    <row r="105" spans="1:21" ht="15.75" thickBot="1">
      <c r="A105" s="21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17"/>
    </row>
    <row r="106" spans="1:21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11"/>
    </row>
    <row r="107" spans="1:21" ht="18">
      <c r="A107" s="23"/>
      <c r="B107" s="25" t="s">
        <v>142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11"/>
    </row>
    <row r="108" spans="1:21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11"/>
    </row>
    <row r="109" spans="1:21">
      <c r="A109" s="23"/>
      <c r="B109" s="24"/>
      <c r="C109" s="24" t="s">
        <v>143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11"/>
    </row>
    <row r="110" spans="1:21">
      <c r="A110" s="23"/>
      <c r="B110" s="24"/>
      <c r="C110" s="24" t="s">
        <v>145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11"/>
    </row>
    <row r="111" spans="1:21">
      <c r="A111" s="23"/>
      <c r="B111" s="24"/>
      <c r="C111" s="24" t="s">
        <v>146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11"/>
    </row>
    <row r="112" spans="1:21">
      <c r="A112" s="23"/>
      <c r="B112" s="24"/>
      <c r="C112" s="24" t="s">
        <v>144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11"/>
    </row>
    <row r="113" spans="1:21" ht="15.75" thickBot="1">
      <c r="A113" s="2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11"/>
    </row>
    <row r="114" spans="1:21" ht="18.75" thickBot="1">
      <c r="A114" s="23"/>
      <c r="B114" s="25" t="s">
        <v>147</v>
      </c>
      <c r="C114" s="24"/>
      <c r="D114" s="24"/>
      <c r="E114" s="24" t="s">
        <v>148</v>
      </c>
      <c r="F114" s="267" t="s">
        <v>192</v>
      </c>
      <c r="G114" s="268"/>
      <c r="H114" s="268"/>
      <c r="I114" s="268"/>
      <c r="J114" s="268"/>
      <c r="K114" s="266"/>
      <c r="L114" s="148" t="s">
        <v>149</v>
      </c>
      <c r="M114" s="267" t="s">
        <v>193</v>
      </c>
      <c r="N114" s="268"/>
      <c r="O114" s="268"/>
      <c r="P114" s="268"/>
      <c r="Q114" s="268"/>
      <c r="R114" s="266"/>
      <c r="S114" s="24"/>
      <c r="T114" s="24"/>
      <c r="U114" s="11"/>
    </row>
    <row r="115" spans="1:21" ht="15.75" thickBot="1">
      <c r="A115" s="2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11"/>
    </row>
    <row r="116" spans="1:21" ht="18.75" thickBot="1">
      <c r="A116" s="23"/>
      <c r="B116" s="25" t="s">
        <v>150</v>
      </c>
      <c r="C116" s="24"/>
      <c r="D116" s="24"/>
      <c r="E116" s="24" t="s">
        <v>148</v>
      </c>
      <c r="F116" s="267"/>
      <c r="G116" s="268"/>
      <c r="H116" s="268"/>
      <c r="I116" s="268"/>
      <c r="J116" s="268"/>
      <c r="K116" s="266"/>
      <c r="L116" s="148" t="s">
        <v>149</v>
      </c>
      <c r="M116" s="267"/>
      <c r="N116" s="268"/>
      <c r="O116" s="268"/>
      <c r="P116" s="268"/>
      <c r="Q116" s="268"/>
      <c r="R116" s="266"/>
      <c r="S116" s="24"/>
      <c r="T116" s="24"/>
      <c r="U116" s="11"/>
    </row>
    <row r="117" spans="1:21" ht="15.75" thickBot="1">
      <c r="A117" s="23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11"/>
    </row>
    <row r="118" spans="1:21" ht="18.75" thickBot="1">
      <c r="A118" s="23"/>
      <c r="B118" s="25" t="s">
        <v>151</v>
      </c>
      <c r="C118" s="24"/>
      <c r="D118" s="24"/>
      <c r="E118" s="24" t="s">
        <v>148</v>
      </c>
      <c r="F118" s="267"/>
      <c r="G118" s="268"/>
      <c r="H118" s="268"/>
      <c r="I118" s="268"/>
      <c r="J118" s="268"/>
      <c r="K118" s="266"/>
      <c r="L118" s="148" t="s">
        <v>149</v>
      </c>
      <c r="M118" s="267"/>
      <c r="N118" s="268"/>
      <c r="O118" s="268"/>
      <c r="P118" s="268"/>
      <c r="Q118" s="268"/>
      <c r="R118" s="266"/>
      <c r="S118" s="24"/>
      <c r="T118" s="24"/>
      <c r="U118" s="11"/>
    </row>
    <row r="119" spans="1:21">
      <c r="A119" s="2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11"/>
    </row>
    <row r="120" spans="1:21" ht="15.75" thickBot="1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11"/>
    </row>
    <row r="121" spans="1:21" ht="18.75" thickBot="1">
      <c r="A121" s="23"/>
      <c r="B121" s="24"/>
      <c r="C121" s="24"/>
      <c r="D121" s="24"/>
      <c r="E121" s="24"/>
      <c r="F121" s="24"/>
      <c r="G121" s="24"/>
      <c r="H121" s="24"/>
      <c r="I121" s="24"/>
      <c r="J121" s="24"/>
      <c r="K121" s="25" t="s">
        <v>152</v>
      </c>
      <c r="L121" s="24"/>
      <c r="M121" s="24"/>
      <c r="N121" s="24"/>
      <c r="O121" s="265" t="s">
        <v>189</v>
      </c>
      <c r="P121" s="266"/>
      <c r="Q121" s="69" t="s">
        <v>153</v>
      </c>
      <c r="R121" s="24"/>
      <c r="S121" s="24"/>
      <c r="T121" s="24"/>
      <c r="U121" s="11"/>
    </row>
    <row r="122" spans="1:21">
      <c r="A122" s="23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11"/>
    </row>
    <row r="123" spans="1:21">
      <c r="A123" s="23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11"/>
    </row>
    <row r="124" spans="1:21">
      <c r="A124" s="205"/>
      <c r="B124" s="205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</row>
    <row r="125" spans="1:21">
      <c r="A125" s="205"/>
      <c r="B125" s="205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</row>
    <row r="126" spans="1:21">
      <c r="A126" s="205"/>
      <c r="B126" s="205"/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</row>
    <row r="127" spans="1:21">
      <c r="A127" s="205"/>
      <c r="B127" s="205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</row>
    <row r="128" spans="1:21">
      <c r="A128" s="205"/>
      <c r="B128" s="205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</row>
    <row r="129" spans="1:21">
      <c r="A129" s="205"/>
      <c r="B129" s="205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</row>
    <row r="130" spans="1:21">
      <c r="A130" s="205"/>
      <c r="B130" s="205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</row>
    <row r="131" spans="1:21">
      <c r="A131" s="205"/>
      <c r="B131" s="205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</row>
    <row r="132" spans="1:21">
      <c r="A132" s="205"/>
      <c r="B132" s="205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</row>
    <row r="133" spans="1:21">
      <c r="A133" s="205"/>
      <c r="B133" s="205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</row>
    <row r="134" spans="1:21">
      <c r="A134" s="205"/>
      <c r="B134" s="205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</row>
    <row r="135" spans="1:21">
      <c r="A135" s="205"/>
      <c r="B135" s="205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</row>
    <row r="136" spans="1:21">
      <c r="A136" s="205"/>
      <c r="B136" s="205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</row>
    <row r="137" spans="1:21">
      <c r="A137" s="205"/>
      <c r="B137" s="205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</row>
    <row r="138" spans="1:21">
      <c r="A138" s="205"/>
      <c r="B138" s="205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</row>
    <row r="139" spans="1:21">
      <c r="A139" s="205"/>
      <c r="B139" s="205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</row>
  </sheetData>
  <sheetProtection password="8D9C" sheet="1" objects="1" scenarios="1"/>
  <mergeCells count="30">
    <mergeCell ref="O121:P121"/>
    <mergeCell ref="F114:K114"/>
    <mergeCell ref="F116:K116"/>
    <mergeCell ref="F118:K118"/>
    <mergeCell ref="M114:R114"/>
    <mergeCell ref="M116:R116"/>
    <mergeCell ref="M118:R118"/>
    <mergeCell ref="N21:T21"/>
    <mergeCell ref="E3:K3"/>
    <mergeCell ref="R3:S3"/>
    <mergeCell ref="E4:K4"/>
    <mergeCell ref="E5:S5"/>
    <mergeCell ref="C10:I10"/>
    <mergeCell ref="N10:T10"/>
    <mergeCell ref="N12:T12"/>
    <mergeCell ref="C16:I16"/>
    <mergeCell ref="N16:T16"/>
    <mergeCell ref="C19:I19"/>
    <mergeCell ref="N19:T19"/>
    <mergeCell ref="C24:I24"/>
    <mergeCell ref="N24:T24"/>
    <mergeCell ref="C26:I26"/>
    <mergeCell ref="N26:T26"/>
    <mergeCell ref="D29:J29"/>
    <mergeCell ref="N29:T29"/>
    <mergeCell ref="D31:J31"/>
    <mergeCell ref="N31:T31"/>
    <mergeCell ref="D33:J33"/>
    <mergeCell ref="N33:T33"/>
    <mergeCell ref="H41:N41"/>
  </mergeCells>
  <pageMargins left="0.23622047244094491" right="0.19685039370078741" top="0.55118110236220474" bottom="0.39370078740157483" header="0.31496062992125984" footer="0.19685039370078741"/>
  <pageSetup paperSize="9" scale="75" orientation="landscape" r:id="rId1"/>
  <headerFooter>
    <oddHeader>&amp;C&amp;F&amp;N</oddHeader>
    <oddFooter>&amp;C&amp;P  из   &amp;N    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AO95"/>
  <sheetViews>
    <sheetView view="pageBreakPreview" topLeftCell="E1" zoomScale="130" zoomScaleSheetLayoutView="130" workbookViewId="0">
      <selection activeCell="E5" sqref="E5:S5"/>
    </sheetView>
  </sheetViews>
  <sheetFormatPr defaultRowHeight="15"/>
  <cols>
    <col min="1" max="1" width="3.7109375" customWidth="1"/>
    <col min="8" max="8" width="9.5703125" bestFit="1" customWidth="1"/>
  </cols>
  <sheetData>
    <row r="1" spans="1:25" ht="32.25" customHeight="1" thickBot="1">
      <c r="A1" s="1"/>
      <c r="B1" s="2" t="s">
        <v>0</v>
      </c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4"/>
    </row>
    <row r="2" spans="1:25" ht="36.75" customHeight="1" thickBot="1">
      <c r="A2" s="5"/>
      <c r="B2" s="6" t="s">
        <v>154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4"/>
    </row>
    <row r="3" spans="1:25" ht="25.5" customHeight="1" thickBot="1">
      <c r="A3" s="8"/>
      <c r="B3" s="9" t="s">
        <v>3</v>
      </c>
      <c r="C3" s="10"/>
      <c r="D3" s="10"/>
      <c r="E3" s="246" t="s">
        <v>198</v>
      </c>
      <c r="F3" s="247"/>
      <c r="G3" s="247"/>
      <c r="H3" s="247"/>
      <c r="I3" s="247"/>
      <c r="J3" s="247"/>
      <c r="K3" s="247"/>
      <c r="L3" s="10"/>
      <c r="M3" s="10"/>
      <c r="N3" s="10"/>
      <c r="O3" s="10"/>
      <c r="P3" s="10"/>
      <c r="Q3" s="9" t="s">
        <v>4</v>
      </c>
      <c r="R3" s="248">
        <v>41817</v>
      </c>
      <c r="S3" s="249"/>
      <c r="T3" s="10"/>
      <c r="U3" s="11"/>
    </row>
    <row r="4" spans="1:25" ht="25.5" customHeight="1" thickBot="1">
      <c r="A4" s="12"/>
      <c r="B4" s="13" t="s">
        <v>5</v>
      </c>
      <c r="C4" s="10"/>
      <c r="D4" s="10"/>
      <c r="E4" s="263" t="s">
        <v>6</v>
      </c>
      <c r="F4" s="264"/>
      <c r="G4" s="264"/>
      <c r="H4" s="264"/>
      <c r="I4" s="264"/>
      <c r="J4" s="264"/>
      <c r="K4" s="264"/>
      <c r="L4" s="10"/>
      <c r="M4" s="10"/>
      <c r="N4" s="9"/>
      <c r="O4" s="10"/>
      <c r="P4" s="9"/>
      <c r="Q4" s="10"/>
      <c r="R4" s="10"/>
      <c r="S4" s="10"/>
      <c r="T4" s="10"/>
      <c r="U4" s="14"/>
    </row>
    <row r="5" spans="1:25" ht="25.5" customHeight="1" thickBot="1">
      <c r="A5" s="12"/>
      <c r="B5" s="13" t="s">
        <v>7</v>
      </c>
      <c r="C5" s="10"/>
      <c r="D5" s="10"/>
      <c r="E5" s="252" t="s">
        <v>211</v>
      </c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10"/>
      <c r="U5" s="14"/>
    </row>
    <row r="6" spans="1:25" ht="15.75">
      <c r="A6" s="12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5" ht="15.75">
      <c r="A7" s="1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1:25" s="77" customFormat="1" ht="18" customHeight="1">
      <c r="A8" s="23"/>
      <c r="B8" s="13" t="s">
        <v>113</v>
      </c>
      <c r="C8" s="24"/>
      <c r="D8" s="24"/>
      <c r="E8" s="24"/>
      <c r="F8" s="242" t="s">
        <v>190</v>
      </c>
      <c r="G8" s="243"/>
      <c r="H8" s="243"/>
      <c r="I8" s="243"/>
      <c r="J8" s="243"/>
      <c r="K8" s="243"/>
      <c r="L8" s="244"/>
      <c r="M8" s="24"/>
      <c r="N8" s="24"/>
      <c r="O8" s="24"/>
      <c r="P8" s="24"/>
      <c r="Q8" s="24"/>
      <c r="R8" s="24"/>
      <c r="S8" s="24"/>
      <c r="T8" s="24"/>
      <c r="U8" s="11"/>
      <c r="V8" s="75"/>
      <c r="W8" s="75"/>
      <c r="X8" s="75"/>
      <c r="Y8" s="76"/>
    </row>
    <row r="9" spans="1:25" s="77" customFormat="1" ht="18" customHeight="1">
      <c r="A9" s="23"/>
      <c r="B9" s="1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11"/>
      <c r="V9" s="75"/>
      <c r="W9" s="75"/>
      <c r="X9" s="75"/>
      <c r="Y9" s="76"/>
    </row>
    <row r="10" spans="1:25" s="77" customFormat="1" ht="18" customHeight="1" thickBot="1">
      <c r="A10" s="23"/>
      <c r="B10" s="1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11"/>
      <c r="V10" s="75"/>
      <c r="W10" s="75"/>
      <c r="X10" s="75"/>
      <c r="Y10" s="76"/>
    </row>
    <row r="11" spans="1:25" s="77" customFormat="1" ht="18" customHeight="1" thickBot="1">
      <c r="A11" s="23"/>
      <c r="B11" s="13" t="s">
        <v>122</v>
      </c>
      <c r="C11" s="24"/>
      <c r="D11" s="24"/>
      <c r="E11" s="24"/>
      <c r="F11" s="24"/>
      <c r="G11" s="24"/>
      <c r="H11" s="140">
        <f>1.2*293/(273+H13)</f>
        <v>1.1651064534835556</v>
      </c>
      <c r="I11" s="24"/>
      <c r="J11" s="13" t="s">
        <v>126</v>
      </c>
      <c r="K11" s="13"/>
      <c r="L11" s="13"/>
      <c r="M11" s="13"/>
      <c r="N11" s="13"/>
      <c r="O11" s="13"/>
      <c r="P11" s="144">
        <f>ЭЛЕКТРО!J82/1000</f>
        <v>20.876900000000003</v>
      </c>
      <c r="Q11" s="13" t="s">
        <v>130</v>
      </c>
      <c r="R11" s="24"/>
      <c r="S11" s="24"/>
      <c r="T11" s="24"/>
      <c r="U11" s="11"/>
      <c r="V11" s="75"/>
      <c r="W11" s="75"/>
      <c r="X11" s="75"/>
      <c r="Y11" s="76"/>
    </row>
    <row r="12" spans="1:25" s="77" customFormat="1" ht="18" customHeight="1" thickBot="1">
      <c r="A12" s="23"/>
      <c r="B12" s="13" t="s">
        <v>128</v>
      </c>
      <c r="C12" s="24"/>
      <c r="D12" s="24"/>
      <c r="E12" s="24"/>
      <c r="F12" s="24"/>
      <c r="G12" s="24"/>
      <c r="H12" s="141">
        <v>1.0049999999999999</v>
      </c>
      <c r="I12" s="24"/>
      <c r="J12" s="13" t="s">
        <v>127</v>
      </c>
      <c r="K12" s="13"/>
      <c r="L12" s="13"/>
      <c r="M12" s="13"/>
      <c r="N12" s="13"/>
      <c r="O12" s="13"/>
      <c r="P12" s="145">
        <f>АЭРО!M9</f>
        <v>5336.8970450510114</v>
      </c>
      <c r="Q12" s="13" t="s">
        <v>95</v>
      </c>
      <c r="R12" s="24"/>
      <c r="S12" s="24"/>
      <c r="T12" s="24"/>
      <c r="U12" s="11"/>
      <c r="V12" s="75"/>
      <c r="W12" s="75"/>
      <c r="X12" s="75"/>
      <c r="Y12" s="76"/>
    </row>
    <row r="13" spans="1:25" s="77" customFormat="1" ht="18" customHeight="1" thickBot="1">
      <c r="A13" s="23"/>
      <c r="B13" s="13" t="s">
        <v>120</v>
      </c>
      <c r="C13" s="24"/>
      <c r="D13" s="24"/>
      <c r="E13" s="24"/>
      <c r="F13" s="24"/>
      <c r="G13" s="24"/>
      <c r="H13" s="141">
        <f>AVERAGE(B31:U60)</f>
        <v>28.775000000000002</v>
      </c>
      <c r="I13" s="160"/>
      <c r="J13" s="13" t="s">
        <v>123</v>
      </c>
      <c r="K13" s="13"/>
      <c r="L13" s="13"/>
      <c r="M13" s="13"/>
      <c r="N13" s="142">
        <f>H13</f>
        <v>28.775000000000002</v>
      </c>
      <c r="O13" s="13" t="s">
        <v>125</v>
      </c>
      <c r="P13" s="146">
        <f>P14+H13</f>
        <v>40.801742631960721</v>
      </c>
      <c r="Q13" s="13" t="s">
        <v>132</v>
      </c>
      <c r="R13" s="24"/>
      <c r="S13" s="24"/>
      <c r="T13" s="24"/>
      <c r="U13" s="11"/>
      <c r="V13" s="75"/>
      <c r="W13" s="75"/>
      <c r="X13" s="75"/>
      <c r="Y13" s="76"/>
    </row>
    <row r="14" spans="1:25" s="77" customFormat="1" ht="18" customHeight="1" thickBot="1">
      <c r="A14" s="23"/>
      <c r="B14" s="13" t="s">
        <v>121</v>
      </c>
      <c r="C14" s="24"/>
      <c r="D14" s="24"/>
      <c r="E14" s="24"/>
      <c r="F14" s="24"/>
      <c r="G14" s="24"/>
      <c r="H14" s="141">
        <f>AVERAGE(B65:U94)</f>
        <v>41.029999999999987</v>
      </c>
      <c r="I14" s="24"/>
      <c r="J14" s="13" t="s">
        <v>129</v>
      </c>
      <c r="K14" s="24"/>
      <c r="L14" s="24"/>
      <c r="M14" s="24"/>
      <c r="N14" s="24"/>
      <c r="O14" s="24"/>
      <c r="P14" s="146">
        <f>(P11*3600)/(P12*H11*H12)</f>
        <v>12.026742631960715</v>
      </c>
      <c r="Q14" s="13" t="s">
        <v>132</v>
      </c>
      <c r="R14" s="24"/>
      <c r="S14" s="24"/>
      <c r="T14" s="24"/>
      <c r="U14" s="11"/>
      <c r="V14" s="75"/>
      <c r="W14" s="75"/>
      <c r="X14" s="75"/>
      <c r="Y14" s="76"/>
    </row>
    <row r="15" spans="1:25" s="77" customFormat="1" ht="18" customHeight="1" thickBot="1">
      <c r="A15" s="23"/>
      <c r="B15" s="13" t="s">
        <v>119</v>
      </c>
      <c r="C15" s="24"/>
      <c r="D15" s="24"/>
      <c r="E15" s="24"/>
      <c r="F15" s="24"/>
      <c r="G15" s="24"/>
      <c r="H15" s="141">
        <f>H14-H13</f>
        <v>12.254999999999985</v>
      </c>
      <c r="I15" s="24"/>
      <c r="J15" s="13" t="s">
        <v>131</v>
      </c>
      <c r="K15" s="24"/>
      <c r="L15" s="24"/>
      <c r="M15" s="24"/>
      <c r="N15" s="24"/>
      <c r="O15" s="24"/>
      <c r="P15" s="147">
        <f>H15/P14</f>
        <v>1.0189791512984308</v>
      </c>
      <c r="Q15" s="24"/>
      <c r="R15" s="24"/>
      <c r="S15" s="24"/>
      <c r="T15" s="24"/>
      <c r="U15" s="11"/>
      <c r="V15" s="75"/>
      <c r="W15" s="75"/>
      <c r="X15" s="75"/>
      <c r="Y15" s="76"/>
    </row>
    <row r="16" spans="1:25" s="77" customFormat="1" ht="18" customHeight="1" thickBot="1">
      <c r="A16" s="23"/>
      <c r="B16" s="13"/>
      <c r="C16" s="24"/>
      <c r="D16" s="24"/>
      <c r="E16" s="24"/>
      <c r="F16" s="24"/>
      <c r="G16" s="24"/>
      <c r="H16" s="24"/>
      <c r="I16" s="24"/>
      <c r="J16" s="13"/>
      <c r="K16" s="24"/>
      <c r="L16" s="24"/>
      <c r="M16" s="24"/>
      <c r="N16" s="24"/>
      <c r="O16" s="24"/>
      <c r="P16" s="143"/>
      <c r="Q16" s="24"/>
      <c r="R16" s="24"/>
      <c r="S16" s="24"/>
      <c r="T16" s="24"/>
      <c r="U16" s="11"/>
      <c r="V16" s="75"/>
      <c r="W16" s="75"/>
      <c r="X16" s="75"/>
      <c r="Y16" s="76"/>
    </row>
    <row r="17" spans="1:25" s="77" customFormat="1" ht="18" customHeight="1" thickBot="1">
      <c r="A17" s="23"/>
      <c r="B17" s="13" t="s">
        <v>155</v>
      </c>
      <c r="C17" s="9"/>
      <c r="D17" s="9"/>
      <c r="E17" s="9"/>
      <c r="F17" s="9"/>
      <c r="G17" s="9"/>
      <c r="H17" s="9"/>
      <c r="I17" s="9"/>
      <c r="J17" s="13"/>
      <c r="K17" s="9"/>
      <c r="L17" s="9"/>
      <c r="M17" s="9" t="s">
        <v>157</v>
      </c>
      <c r="N17" s="24"/>
      <c r="O17" s="3">
        <f>(ЭЛЕКТРО!J82*3600)/(АЭРО!P9*1.221*1.005)</f>
        <v>11476.196113745478</v>
      </c>
      <c r="P17" s="143" t="s">
        <v>124</v>
      </c>
      <c r="Q17" s="24"/>
      <c r="R17" s="24"/>
      <c r="S17" s="24"/>
      <c r="T17" s="24"/>
      <c r="U17" s="11"/>
      <c r="V17" s="75"/>
      <c r="W17" s="75"/>
      <c r="X17" s="75"/>
      <c r="Y17" s="76"/>
    </row>
    <row r="18" spans="1:25" s="77" customFormat="1" ht="18" customHeight="1" thickBot="1">
      <c r="A18" s="23"/>
      <c r="B18" s="13" t="s">
        <v>156</v>
      </c>
      <c r="C18" s="9"/>
      <c r="D18" s="9"/>
      <c r="E18" s="9"/>
      <c r="F18" s="9"/>
      <c r="G18" s="9"/>
      <c r="H18" s="9"/>
      <c r="I18" s="9"/>
      <c r="J18" s="13"/>
      <c r="K18" s="9"/>
      <c r="L18" s="9"/>
      <c r="M18" s="9" t="s">
        <v>157</v>
      </c>
      <c r="N18" s="24"/>
      <c r="O18" s="3">
        <f>(ЭЛЕКТРО!G82*3600)/(АЭРО!P9*1.221*1.005)</f>
        <v>8735.5725851234383</v>
      </c>
      <c r="P18" s="143" t="s">
        <v>124</v>
      </c>
      <c r="Q18" s="24"/>
      <c r="R18" s="24"/>
      <c r="S18" s="24"/>
      <c r="T18" s="24"/>
      <c r="U18" s="11"/>
      <c r="V18" s="75"/>
      <c r="W18" s="75"/>
      <c r="X18" s="75"/>
      <c r="Y18" s="76"/>
    </row>
    <row r="19" spans="1:25" s="77" customFormat="1" ht="18" customHeight="1" thickBot="1">
      <c r="A19" s="23"/>
      <c r="B19" s="158"/>
      <c r="C19" s="22"/>
      <c r="D19" s="22"/>
      <c r="E19" s="22"/>
      <c r="F19" s="22"/>
      <c r="G19" s="22"/>
      <c r="H19" s="22"/>
      <c r="I19" s="22"/>
      <c r="J19" s="158"/>
      <c r="K19" s="22"/>
      <c r="L19" s="22"/>
      <c r="M19" s="22"/>
      <c r="N19" s="22"/>
      <c r="O19" s="22"/>
      <c r="P19" s="159"/>
      <c r="Q19" s="22"/>
      <c r="R19" s="22"/>
      <c r="S19" s="22"/>
      <c r="T19" s="22"/>
      <c r="U19" s="17"/>
      <c r="V19" s="75"/>
      <c r="W19" s="75"/>
      <c r="X19" s="75"/>
      <c r="Y19" s="76"/>
    </row>
    <row r="20" spans="1:25" s="77" customFormat="1" ht="18" customHeight="1">
      <c r="A20" s="23"/>
      <c r="B20" s="13" t="s">
        <v>170</v>
      </c>
      <c r="C20" s="24"/>
      <c r="D20" s="24"/>
      <c r="E20" s="24"/>
      <c r="F20" s="24"/>
      <c r="G20" s="24"/>
      <c r="H20" s="24"/>
      <c r="I20" s="24"/>
      <c r="J20" s="156"/>
      <c r="K20" s="24"/>
      <c r="L20" s="24"/>
      <c r="M20" s="24"/>
      <c r="N20" s="24"/>
      <c r="O20" s="24"/>
      <c r="P20" s="143"/>
      <c r="Q20" s="24"/>
      <c r="R20" s="24"/>
      <c r="S20" s="24"/>
      <c r="T20" s="24"/>
      <c r="U20" s="11"/>
      <c r="V20" s="75"/>
      <c r="W20" s="75"/>
      <c r="X20" s="75"/>
      <c r="Y20" s="76"/>
    </row>
    <row r="21" spans="1:25" s="77" customFormat="1" ht="18" customHeight="1">
      <c r="A21" s="23"/>
      <c r="B21" s="155" t="s">
        <v>171</v>
      </c>
      <c r="C21" s="24"/>
      <c r="D21" s="24"/>
      <c r="E21" s="24"/>
      <c r="F21" s="24"/>
      <c r="G21" s="24"/>
      <c r="H21" s="24"/>
      <c r="I21" s="24"/>
      <c r="J21" s="156"/>
      <c r="K21" s="24"/>
      <c r="L21" s="24"/>
      <c r="M21" s="155" t="s">
        <v>172</v>
      </c>
      <c r="N21" s="24"/>
      <c r="O21" s="24"/>
      <c r="P21" s="143"/>
      <c r="Q21" s="24"/>
      <c r="R21" s="24"/>
      <c r="S21" s="24"/>
      <c r="T21" s="24"/>
      <c r="U21" s="11"/>
      <c r="V21" s="75"/>
      <c r="W21" s="75"/>
      <c r="X21" s="75"/>
      <c r="Y21" s="76"/>
    </row>
    <row r="22" spans="1:25" s="77" customFormat="1" ht="18" customHeight="1">
      <c r="A22" s="23"/>
      <c r="B22" s="157" t="s">
        <v>173</v>
      </c>
      <c r="C22" s="24"/>
      <c r="D22" s="24"/>
      <c r="E22" s="24"/>
      <c r="F22" s="24"/>
      <c r="G22" s="24"/>
      <c r="H22" s="24"/>
      <c r="I22" s="24"/>
      <c r="J22" s="156"/>
      <c r="K22" s="24" t="s">
        <v>174</v>
      </c>
      <c r="L22" s="24"/>
      <c r="M22" s="24"/>
      <c r="N22" s="24"/>
      <c r="O22" s="24"/>
      <c r="P22" s="143"/>
      <c r="Q22" s="24"/>
      <c r="R22" s="24"/>
      <c r="S22" s="24"/>
      <c r="T22" s="24"/>
      <c r="U22" s="11"/>
      <c r="V22" s="75"/>
      <c r="W22" s="75"/>
      <c r="X22" s="75"/>
      <c r="Y22" s="76"/>
    </row>
    <row r="23" spans="1:25" s="77" customFormat="1" ht="18" customHeight="1" thickBot="1">
      <c r="A23" s="23"/>
      <c r="B23" s="24" t="s">
        <v>175</v>
      </c>
      <c r="C23" s="24"/>
      <c r="D23" s="24"/>
      <c r="E23" s="24"/>
      <c r="F23" s="24"/>
      <c r="G23" s="24"/>
      <c r="H23" s="24"/>
      <c r="I23" s="24"/>
      <c r="J23" s="156"/>
      <c r="K23" s="24" t="s">
        <v>176</v>
      </c>
      <c r="L23" s="24"/>
      <c r="M23" s="24"/>
      <c r="N23" s="24"/>
      <c r="O23" s="24"/>
      <c r="P23" s="143"/>
      <c r="Q23" s="24"/>
      <c r="R23" s="24"/>
      <c r="S23" s="24"/>
      <c r="T23" s="24"/>
      <c r="U23" s="11"/>
      <c r="V23" s="75"/>
      <c r="W23" s="75"/>
      <c r="X23" s="75"/>
      <c r="Y23" s="76"/>
    </row>
    <row r="24" spans="1:25" s="77" customFormat="1" ht="18" customHeight="1" thickBot="1">
      <c r="A24" s="23"/>
      <c r="B24" s="242"/>
      <c r="C24" s="243"/>
      <c r="D24" s="243"/>
      <c r="E24" s="243"/>
      <c r="F24" s="243"/>
      <c r="G24" s="243"/>
      <c r="H24" s="243"/>
      <c r="I24" s="161"/>
      <c r="J24" s="156"/>
      <c r="K24" s="24"/>
      <c r="L24" s="242" t="s">
        <v>194</v>
      </c>
      <c r="M24" s="243"/>
      <c r="N24" s="243"/>
      <c r="O24" s="243"/>
      <c r="P24" s="243"/>
      <c r="Q24" s="243"/>
      <c r="R24" s="243"/>
      <c r="S24" s="161">
        <v>27</v>
      </c>
      <c r="T24" s="24"/>
      <c r="U24" s="11"/>
      <c r="V24" s="75"/>
      <c r="W24" s="75"/>
      <c r="X24" s="75"/>
      <c r="Y24" s="76"/>
    </row>
    <row r="25" spans="1:25" s="77" customFormat="1" ht="18" customHeight="1" thickBot="1">
      <c r="A25" s="23"/>
      <c r="B25" s="242"/>
      <c r="C25" s="243"/>
      <c r="D25" s="243"/>
      <c r="E25" s="243"/>
      <c r="F25" s="243"/>
      <c r="G25" s="243"/>
      <c r="H25" s="243"/>
      <c r="I25" s="161"/>
      <c r="J25" s="156"/>
      <c r="K25" s="24"/>
      <c r="L25" s="242" t="s">
        <v>195</v>
      </c>
      <c r="M25" s="243"/>
      <c r="N25" s="243"/>
      <c r="O25" s="243"/>
      <c r="P25" s="243"/>
      <c r="Q25" s="243"/>
      <c r="R25" s="243"/>
      <c r="S25" s="161">
        <v>28</v>
      </c>
      <c r="T25" s="24"/>
      <c r="U25" s="11"/>
      <c r="V25" s="75"/>
      <c r="W25" s="75"/>
      <c r="X25" s="75"/>
      <c r="Y25" s="76"/>
    </row>
    <row r="26" spans="1:25" s="77" customFormat="1" ht="18" customHeight="1" thickBot="1">
      <c r="A26" s="23"/>
      <c r="B26" s="242"/>
      <c r="C26" s="243"/>
      <c r="D26" s="243"/>
      <c r="E26" s="243"/>
      <c r="F26" s="243"/>
      <c r="G26" s="243"/>
      <c r="H26" s="243"/>
      <c r="I26" s="161"/>
      <c r="J26" s="156"/>
      <c r="K26" s="24"/>
      <c r="L26" s="242" t="s">
        <v>196</v>
      </c>
      <c r="M26" s="243"/>
      <c r="N26" s="243"/>
      <c r="O26" s="243"/>
      <c r="P26" s="243"/>
      <c r="Q26" s="243"/>
      <c r="R26" s="243"/>
      <c r="S26" s="161">
        <v>43</v>
      </c>
      <c r="T26" s="24"/>
      <c r="U26" s="11"/>
      <c r="V26" s="75"/>
      <c r="W26" s="75"/>
      <c r="X26" s="75"/>
      <c r="Y26" s="76"/>
    </row>
    <row r="27" spans="1:25" s="77" customFormat="1" ht="18" customHeight="1" thickBot="1">
      <c r="A27" s="23"/>
      <c r="B27" s="242"/>
      <c r="C27" s="243"/>
      <c r="D27" s="243"/>
      <c r="E27" s="243"/>
      <c r="F27" s="243"/>
      <c r="G27" s="243"/>
      <c r="H27" s="243"/>
      <c r="I27" s="161"/>
      <c r="J27" s="103"/>
      <c r="K27" s="24"/>
      <c r="L27" s="242"/>
      <c r="M27" s="243"/>
      <c r="N27" s="243"/>
      <c r="O27" s="243"/>
      <c r="P27" s="243"/>
      <c r="Q27" s="243"/>
      <c r="R27" s="243"/>
      <c r="S27" s="161"/>
      <c r="T27" s="24"/>
      <c r="U27" s="11"/>
      <c r="V27" s="75"/>
      <c r="W27" s="75"/>
      <c r="X27" s="75"/>
      <c r="Y27" s="76"/>
    </row>
    <row r="28" spans="1:25" s="77" customFormat="1" ht="21" customHeight="1" thickBot="1">
      <c r="A28" s="23"/>
      <c r="B28" s="24"/>
      <c r="C28" s="24"/>
      <c r="D28" s="24"/>
      <c r="E28" s="24"/>
      <c r="F28" s="24"/>
      <c r="G28" s="24"/>
      <c r="H28" s="24"/>
      <c r="I28" s="24"/>
      <c r="J28" s="10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11"/>
      <c r="V28" s="75"/>
      <c r="W28" s="75"/>
      <c r="X28" s="75"/>
      <c r="Y28" s="76"/>
    </row>
    <row r="29" spans="1:25" s="77" customFormat="1" ht="16.5" thickBot="1">
      <c r="A29" s="23"/>
      <c r="B29" s="9" t="s">
        <v>117</v>
      </c>
      <c r="C29" s="9"/>
      <c r="D29" s="9"/>
      <c r="E29" s="9"/>
      <c r="F29" s="9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81" t="s">
        <v>115</v>
      </c>
      <c r="S29" s="24"/>
      <c r="T29" s="24"/>
      <c r="U29" s="98">
        <v>0</v>
      </c>
      <c r="V29" s="75"/>
      <c r="W29" s="75"/>
      <c r="X29" s="75"/>
      <c r="Y29" s="76"/>
    </row>
    <row r="30" spans="1:25" s="77" customFormat="1" ht="13.5" thickBot="1">
      <c r="A30" s="23"/>
      <c r="B30" s="24">
        <v>1</v>
      </c>
      <c r="C30" s="24">
        <v>2</v>
      </c>
      <c r="D30" s="24">
        <v>3</v>
      </c>
      <c r="E30" s="24">
        <v>4</v>
      </c>
      <c r="F30" s="24">
        <v>5</v>
      </c>
      <c r="G30" s="24">
        <v>6</v>
      </c>
      <c r="H30" s="24">
        <v>7</v>
      </c>
      <c r="I30" s="24">
        <v>8</v>
      </c>
      <c r="J30" s="24">
        <v>9</v>
      </c>
      <c r="K30" s="24">
        <v>10</v>
      </c>
      <c r="L30" s="24">
        <v>11</v>
      </c>
      <c r="M30" s="24">
        <v>12</v>
      </c>
      <c r="N30" s="24">
        <v>13</v>
      </c>
      <c r="O30" s="24">
        <v>14</v>
      </c>
      <c r="P30" s="24">
        <v>15</v>
      </c>
      <c r="Q30" s="24">
        <v>16</v>
      </c>
      <c r="R30" s="24">
        <v>17</v>
      </c>
      <c r="S30" s="24">
        <v>18</v>
      </c>
      <c r="T30" s="24">
        <v>19</v>
      </c>
      <c r="U30" s="11">
        <v>20</v>
      </c>
      <c r="V30" s="75"/>
      <c r="W30" s="75"/>
      <c r="X30" s="75"/>
      <c r="Y30" s="76"/>
    </row>
    <row r="31" spans="1:25" s="77" customFormat="1" ht="12.75">
      <c r="A31" s="23">
        <v>1</v>
      </c>
      <c r="B31" s="162">
        <v>27.8</v>
      </c>
      <c r="C31" s="163">
        <v>27.9</v>
      </c>
      <c r="D31" s="163">
        <v>28.4</v>
      </c>
      <c r="E31" s="163">
        <v>27.8</v>
      </c>
      <c r="F31" s="163">
        <v>27.7</v>
      </c>
      <c r="G31" s="163">
        <v>27.8</v>
      </c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4"/>
      <c r="V31" s="75"/>
      <c r="W31" s="75"/>
      <c r="X31" s="75"/>
      <c r="Y31" s="76"/>
    </row>
    <row r="32" spans="1:25" s="77" customFormat="1" ht="12.75">
      <c r="A32" s="23">
        <v>2</v>
      </c>
      <c r="B32" s="165">
        <v>29.4</v>
      </c>
      <c r="C32" s="166">
        <v>29.4</v>
      </c>
      <c r="D32" s="166">
        <v>29.6</v>
      </c>
      <c r="E32" s="166">
        <v>29.9</v>
      </c>
      <c r="F32" s="166">
        <v>29.8</v>
      </c>
      <c r="G32" s="166">
        <v>29.8</v>
      </c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7"/>
      <c r="V32" s="75"/>
      <c r="W32" s="75"/>
      <c r="X32" s="75"/>
      <c r="Y32" s="76"/>
    </row>
    <row r="33" spans="1:25" s="77" customFormat="1" ht="12.75">
      <c r="A33" s="23">
        <v>3</v>
      </c>
      <c r="B33" s="165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7"/>
      <c r="V33" s="75"/>
      <c r="W33" s="75"/>
      <c r="X33" s="108"/>
      <c r="Y33" s="76"/>
    </row>
    <row r="34" spans="1:25" s="77" customFormat="1" ht="12.75">
      <c r="A34" s="23">
        <v>4</v>
      </c>
      <c r="B34" s="165"/>
      <c r="C34" s="166"/>
      <c r="D34" s="166"/>
      <c r="E34" s="166"/>
      <c r="F34" s="166"/>
      <c r="G34" s="166"/>
      <c r="H34" s="166"/>
      <c r="I34" s="166"/>
      <c r="J34" s="168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7"/>
      <c r="V34" s="109"/>
      <c r="W34" s="75"/>
      <c r="X34" s="108"/>
      <c r="Y34" s="76"/>
    </row>
    <row r="35" spans="1:25" s="77" customFormat="1" ht="12.75">
      <c r="A35" s="23">
        <v>5</v>
      </c>
      <c r="B35" s="165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7"/>
      <c r="V35" s="110"/>
      <c r="W35" s="75"/>
      <c r="X35" s="108"/>
      <c r="Y35" s="76"/>
    </row>
    <row r="36" spans="1:25" s="77" customFormat="1" ht="12.75">
      <c r="A36" s="23">
        <v>6</v>
      </c>
      <c r="B36" s="165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7"/>
      <c r="V36" s="110"/>
      <c r="W36" s="111"/>
      <c r="X36" s="108"/>
      <c r="Y36" s="76"/>
    </row>
    <row r="37" spans="1:25" s="77" customFormat="1" ht="12.75">
      <c r="A37" s="23">
        <v>7</v>
      </c>
      <c r="B37" s="165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7"/>
      <c r="V37" s="110"/>
      <c r="W37" s="75"/>
      <c r="X37" s="108"/>
      <c r="Y37" s="76"/>
    </row>
    <row r="38" spans="1:25" s="77" customFormat="1" ht="12.75">
      <c r="A38" s="23">
        <v>8</v>
      </c>
      <c r="B38" s="165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7"/>
      <c r="V38" s="110"/>
      <c r="W38" s="111"/>
      <c r="X38" s="108"/>
      <c r="Y38" s="76"/>
    </row>
    <row r="39" spans="1:25" s="77" customFormat="1" ht="12.75">
      <c r="A39" s="23">
        <v>9</v>
      </c>
      <c r="B39" s="165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7"/>
      <c r="V39" s="110"/>
      <c r="W39" s="111"/>
      <c r="X39" s="108"/>
      <c r="Y39" s="76"/>
    </row>
    <row r="40" spans="1:25" s="77" customFormat="1" ht="12.75">
      <c r="A40" s="23">
        <v>10</v>
      </c>
      <c r="B40" s="165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7"/>
      <c r="V40" s="109"/>
      <c r="W40" s="111"/>
      <c r="X40" s="112"/>
      <c r="Y40" s="76"/>
    </row>
    <row r="41" spans="1:25" s="77" customFormat="1" ht="12.75">
      <c r="A41" s="23">
        <v>11</v>
      </c>
      <c r="B41" s="165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7"/>
      <c r="V41" s="109"/>
      <c r="W41" s="111"/>
      <c r="X41" s="108"/>
      <c r="Y41" s="76"/>
    </row>
    <row r="42" spans="1:25" s="77" customFormat="1" ht="12.75">
      <c r="A42" s="23">
        <v>12</v>
      </c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7"/>
      <c r="V42" s="109"/>
      <c r="W42" s="113"/>
      <c r="X42" s="108"/>
      <c r="Y42" s="76"/>
    </row>
    <row r="43" spans="1:25" s="77" customFormat="1" ht="12.75">
      <c r="A43" s="23">
        <v>13</v>
      </c>
      <c r="B43" s="165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7"/>
      <c r="V43" s="114"/>
      <c r="W43" s="75"/>
      <c r="X43" s="75"/>
      <c r="Y43" s="76"/>
    </row>
    <row r="44" spans="1:25" s="77" customFormat="1" ht="12.75">
      <c r="A44" s="23">
        <v>14</v>
      </c>
      <c r="B44" s="165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7"/>
      <c r="V44" s="110"/>
      <c r="W44" s="75"/>
      <c r="X44" s="75"/>
      <c r="Y44" s="76"/>
    </row>
    <row r="45" spans="1:25" s="77" customFormat="1" ht="12.75">
      <c r="A45" s="23">
        <v>15</v>
      </c>
      <c r="B45" s="165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7"/>
      <c r="V45" s="110"/>
      <c r="W45" s="75"/>
      <c r="X45" s="75"/>
      <c r="Y45" s="76"/>
    </row>
    <row r="46" spans="1:25" s="77" customFormat="1" ht="12.75">
      <c r="A46" s="23">
        <v>16</v>
      </c>
      <c r="B46" s="165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7"/>
      <c r="V46" s="110"/>
      <c r="W46" s="75"/>
      <c r="X46" s="75"/>
      <c r="Y46" s="76"/>
    </row>
    <row r="47" spans="1:25" s="77" customFormat="1" ht="12.75">
      <c r="A47" s="23">
        <v>17</v>
      </c>
      <c r="B47" s="165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7"/>
      <c r="V47" s="110"/>
      <c r="W47" s="75"/>
      <c r="X47" s="75"/>
      <c r="Y47" s="76"/>
    </row>
    <row r="48" spans="1:25" s="77" customFormat="1" ht="12.75">
      <c r="A48" s="23">
        <v>18</v>
      </c>
      <c r="B48" s="165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7"/>
      <c r="V48" s="110"/>
      <c r="W48" s="75"/>
      <c r="X48" s="75"/>
      <c r="Y48" s="76"/>
    </row>
    <row r="49" spans="1:41" s="77" customFormat="1" ht="12.75">
      <c r="A49" s="23">
        <v>19</v>
      </c>
      <c r="B49" s="165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7"/>
      <c r="V49" s="110"/>
      <c r="W49" s="75"/>
      <c r="X49" s="75"/>
      <c r="Y49" s="76"/>
    </row>
    <row r="50" spans="1:41" s="77" customFormat="1" ht="12.75">
      <c r="A50" s="23">
        <v>20</v>
      </c>
      <c r="B50" s="165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7"/>
      <c r="V50" s="110"/>
      <c r="W50" s="75"/>
      <c r="X50" s="75"/>
      <c r="Y50" s="76"/>
    </row>
    <row r="51" spans="1:41" s="77" customFormat="1" ht="12.75">
      <c r="A51" s="23">
        <v>21</v>
      </c>
      <c r="B51" s="165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9"/>
      <c r="Q51" s="169"/>
      <c r="R51" s="169"/>
      <c r="S51" s="169"/>
      <c r="T51" s="166"/>
      <c r="U51" s="167"/>
      <c r="V51" s="110"/>
      <c r="W51" s="75"/>
      <c r="X51" s="75"/>
      <c r="Y51" s="76"/>
    </row>
    <row r="52" spans="1:41" s="77" customFormat="1" ht="12.75">
      <c r="A52" s="23">
        <v>22</v>
      </c>
      <c r="B52" s="170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6"/>
      <c r="O52" s="166"/>
      <c r="P52" s="169"/>
      <c r="Q52" s="169"/>
      <c r="R52" s="169"/>
      <c r="S52" s="169"/>
      <c r="T52" s="166"/>
      <c r="U52" s="167"/>
      <c r="V52" s="110"/>
      <c r="W52" s="75"/>
      <c r="X52" s="75"/>
      <c r="Y52" s="76"/>
    </row>
    <row r="53" spans="1:41" s="77" customFormat="1" ht="12.75">
      <c r="A53" s="23">
        <v>23</v>
      </c>
      <c r="B53" s="170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6"/>
      <c r="O53" s="166"/>
      <c r="P53" s="169"/>
      <c r="Q53" s="169"/>
      <c r="R53" s="169"/>
      <c r="S53" s="169"/>
      <c r="T53" s="166"/>
      <c r="U53" s="167"/>
      <c r="V53" s="110"/>
      <c r="W53" s="75"/>
      <c r="X53" s="75"/>
      <c r="Y53" s="76"/>
    </row>
    <row r="54" spans="1:41" s="77" customFormat="1" ht="12.75">
      <c r="A54" s="23">
        <v>24</v>
      </c>
      <c r="B54" s="170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6"/>
      <c r="O54" s="166"/>
      <c r="P54" s="169"/>
      <c r="Q54" s="169"/>
      <c r="R54" s="169"/>
      <c r="S54" s="169"/>
      <c r="T54" s="166"/>
      <c r="U54" s="167"/>
      <c r="V54" s="75"/>
      <c r="W54" s="75"/>
      <c r="X54" s="75"/>
      <c r="Y54" s="76"/>
    </row>
    <row r="55" spans="1:41" s="77" customFormat="1" ht="12.75">
      <c r="A55" s="23">
        <v>25</v>
      </c>
      <c r="B55" s="170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6"/>
      <c r="O55" s="166"/>
      <c r="P55" s="169"/>
      <c r="Q55" s="169"/>
      <c r="R55" s="169"/>
      <c r="S55" s="169"/>
      <c r="T55" s="166"/>
      <c r="U55" s="167"/>
      <c r="V55" s="75"/>
      <c r="W55" s="75"/>
      <c r="X55" s="75"/>
      <c r="Y55" s="76"/>
    </row>
    <row r="56" spans="1:41" s="77" customFormat="1" ht="12.75">
      <c r="A56" s="23">
        <v>26</v>
      </c>
      <c r="B56" s="170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6"/>
      <c r="O56" s="166"/>
      <c r="P56" s="169"/>
      <c r="Q56" s="169"/>
      <c r="R56" s="169"/>
      <c r="S56" s="169"/>
      <c r="T56" s="166"/>
      <c r="U56" s="167"/>
      <c r="V56" s="75"/>
      <c r="W56" s="75"/>
      <c r="X56" s="75"/>
      <c r="Y56" s="76"/>
    </row>
    <row r="57" spans="1:41" s="77" customFormat="1" ht="12.75">
      <c r="A57" s="23">
        <v>27</v>
      </c>
      <c r="B57" s="170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6"/>
      <c r="O57" s="166"/>
      <c r="P57" s="169"/>
      <c r="Q57" s="169"/>
      <c r="R57" s="169"/>
      <c r="S57" s="169"/>
      <c r="T57" s="166"/>
      <c r="U57" s="167"/>
      <c r="V57" s="75"/>
      <c r="W57" s="75"/>
      <c r="X57" s="75"/>
      <c r="Y57" s="76"/>
    </row>
    <row r="58" spans="1:41" s="77" customFormat="1" ht="12.75">
      <c r="A58" s="23">
        <v>28</v>
      </c>
      <c r="B58" s="170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6"/>
      <c r="O58" s="166"/>
      <c r="P58" s="169"/>
      <c r="Q58" s="169"/>
      <c r="R58" s="169"/>
      <c r="S58" s="169"/>
      <c r="T58" s="166"/>
      <c r="U58" s="167"/>
      <c r="V58" s="75"/>
      <c r="W58" s="75"/>
      <c r="X58" s="75"/>
      <c r="Y58" s="76"/>
    </row>
    <row r="59" spans="1:41" s="77" customFormat="1" ht="12.75">
      <c r="A59" s="23">
        <v>29</v>
      </c>
      <c r="B59" s="170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6"/>
      <c r="O59" s="166"/>
      <c r="P59" s="169"/>
      <c r="Q59" s="169"/>
      <c r="R59" s="169"/>
      <c r="S59" s="169"/>
      <c r="T59" s="166"/>
      <c r="U59" s="167"/>
      <c r="V59" s="75"/>
      <c r="W59" s="75"/>
      <c r="X59" s="75"/>
      <c r="Y59" s="76"/>
    </row>
    <row r="60" spans="1:41" s="77" customFormat="1" ht="13.5" thickBot="1">
      <c r="A60" s="23">
        <v>30</v>
      </c>
      <c r="B60" s="171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3"/>
      <c r="O60" s="173"/>
      <c r="P60" s="172"/>
      <c r="Q60" s="172"/>
      <c r="R60" s="172"/>
      <c r="S60" s="172"/>
      <c r="T60" s="173"/>
      <c r="U60" s="174"/>
      <c r="V60" s="75"/>
      <c r="W60" s="75"/>
      <c r="X60" s="75"/>
      <c r="Y60" s="76"/>
    </row>
    <row r="61" spans="1:41" s="77" customFormat="1" ht="12.75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11"/>
      <c r="V61" s="75"/>
      <c r="W61" s="75"/>
      <c r="X61" s="75"/>
      <c r="Y61" s="76"/>
    </row>
    <row r="62" spans="1:41" s="77" customFormat="1" ht="17.25" hidden="1" customHeight="1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81" t="s">
        <v>106</v>
      </c>
      <c r="M62" s="24"/>
      <c r="N62" s="24"/>
      <c r="O62" s="3">
        <v>0</v>
      </c>
      <c r="P62" s="24"/>
      <c r="Q62" s="81" t="s">
        <v>115</v>
      </c>
      <c r="R62" s="24"/>
      <c r="S62" s="24"/>
      <c r="T62" s="115">
        <v>0</v>
      </c>
      <c r="U62" s="11"/>
      <c r="V62" s="75"/>
      <c r="W62" s="75"/>
      <c r="X62" s="75"/>
      <c r="Y62" s="76"/>
    </row>
    <row r="63" spans="1:41" s="77" customFormat="1" ht="18">
      <c r="A63" s="23"/>
      <c r="B63" s="25" t="s">
        <v>118</v>
      </c>
      <c r="C63" s="116"/>
      <c r="D63" s="116"/>
      <c r="E63" s="11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11"/>
      <c r="V63" s="75"/>
      <c r="W63" s="75"/>
      <c r="X63" s="75"/>
      <c r="Y63" s="76"/>
    </row>
    <row r="64" spans="1:41" s="77" customFormat="1" ht="13.5" thickBot="1">
      <c r="A64" s="23"/>
      <c r="B64" s="24">
        <v>1</v>
      </c>
      <c r="C64" s="24">
        <v>2</v>
      </c>
      <c r="D64" s="24">
        <v>3</v>
      </c>
      <c r="E64" s="24">
        <v>4</v>
      </c>
      <c r="F64" s="24">
        <v>5</v>
      </c>
      <c r="G64" s="24">
        <v>6</v>
      </c>
      <c r="H64" s="24">
        <v>7</v>
      </c>
      <c r="I64" s="24">
        <v>8</v>
      </c>
      <c r="J64" s="24">
        <v>9</v>
      </c>
      <c r="K64" s="24">
        <v>10</v>
      </c>
      <c r="L64" s="24">
        <v>11</v>
      </c>
      <c r="M64" s="24">
        <v>12</v>
      </c>
      <c r="N64" s="24">
        <v>13</v>
      </c>
      <c r="O64" s="24">
        <v>14</v>
      </c>
      <c r="P64" s="24">
        <v>15</v>
      </c>
      <c r="Q64" s="24">
        <v>16</v>
      </c>
      <c r="R64" s="24">
        <v>17</v>
      </c>
      <c r="S64" s="24">
        <v>18</v>
      </c>
      <c r="T64" s="24">
        <v>19</v>
      </c>
      <c r="U64" s="11">
        <v>20</v>
      </c>
      <c r="V64" s="75"/>
      <c r="W64" s="108"/>
      <c r="X64" s="10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J64" s="76"/>
      <c r="AK64" s="118"/>
      <c r="AL64" s="118"/>
      <c r="AM64" s="118"/>
      <c r="AN64" s="118"/>
      <c r="AO64" s="76"/>
    </row>
    <row r="65" spans="1:41" s="77" customFormat="1" ht="12.75">
      <c r="A65" s="23">
        <v>1</v>
      </c>
      <c r="B65" s="175">
        <v>33.299999999999997</v>
      </c>
      <c r="C65" s="168">
        <v>38.200000000000003</v>
      </c>
      <c r="D65" s="168">
        <v>39.1</v>
      </c>
      <c r="E65" s="168">
        <v>39.4</v>
      </c>
      <c r="F65" s="168">
        <v>40.5</v>
      </c>
      <c r="G65" s="168">
        <v>40.200000000000003</v>
      </c>
      <c r="H65" s="168">
        <v>40.1</v>
      </c>
      <c r="I65" s="168">
        <v>40.9</v>
      </c>
      <c r="J65" s="168">
        <v>40.5</v>
      </c>
      <c r="K65" s="168">
        <v>40.200000000000003</v>
      </c>
      <c r="L65" s="168">
        <v>41.2</v>
      </c>
      <c r="M65" s="168">
        <v>40.799999999999997</v>
      </c>
      <c r="N65" s="168">
        <v>38.799999999999997</v>
      </c>
      <c r="O65" s="168">
        <v>36.700000000000003</v>
      </c>
      <c r="P65" s="168">
        <v>32.6</v>
      </c>
      <c r="Q65" s="168"/>
      <c r="R65" s="168"/>
      <c r="S65" s="168"/>
      <c r="T65" s="168"/>
      <c r="U65" s="176"/>
      <c r="V65" s="75"/>
      <c r="W65" s="75"/>
      <c r="X65" s="75"/>
      <c r="Y65" s="118"/>
      <c r="Z65" s="76"/>
      <c r="AA65" s="76"/>
      <c r="AB65" s="76"/>
      <c r="AC65" s="76"/>
      <c r="AD65" s="118"/>
      <c r="AE65" s="76"/>
      <c r="AJ65" s="76"/>
      <c r="AK65" s="118"/>
      <c r="AL65" s="118"/>
      <c r="AM65" s="118"/>
      <c r="AN65" s="118"/>
      <c r="AO65" s="76"/>
    </row>
    <row r="66" spans="1:41" s="77" customFormat="1" ht="12.75">
      <c r="A66" s="23">
        <v>2</v>
      </c>
      <c r="B66" s="175">
        <v>33.700000000000003</v>
      </c>
      <c r="C66" s="168">
        <v>41.1</v>
      </c>
      <c r="D66" s="168">
        <v>41.6</v>
      </c>
      <c r="E66" s="168">
        <v>41.2</v>
      </c>
      <c r="F66" s="168">
        <v>42.3</v>
      </c>
      <c r="G66" s="168">
        <v>41.9</v>
      </c>
      <c r="H66" s="168">
        <v>43.1</v>
      </c>
      <c r="I66" s="168">
        <v>42.3</v>
      </c>
      <c r="J66" s="168">
        <v>42.3</v>
      </c>
      <c r="K66" s="168">
        <v>43.3</v>
      </c>
      <c r="L66" s="168">
        <v>43.3</v>
      </c>
      <c r="M66" s="168">
        <v>43.7</v>
      </c>
      <c r="N66" s="168">
        <v>42.3</v>
      </c>
      <c r="O66" s="168">
        <v>38.4</v>
      </c>
      <c r="P66" s="168">
        <v>33.200000000000003</v>
      </c>
      <c r="Q66" s="168"/>
      <c r="R66" s="168"/>
      <c r="S66" s="168"/>
      <c r="T66" s="168"/>
      <c r="U66" s="177"/>
      <c r="V66" s="75"/>
      <c r="W66" s="75"/>
      <c r="X66" s="75"/>
      <c r="Y66" s="76"/>
      <c r="Z66" s="76"/>
      <c r="AA66" s="76"/>
      <c r="AB66" s="76"/>
      <c r="AC66" s="76"/>
      <c r="AD66" s="76"/>
      <c r="AE66" s="76"/>
      <c r="AJ66" s="76"/>
      <c r="AK66" s="118"/>
      <c r="AL66" s="118"/>
      <c r="AM66" s="118"/>
      <c r="AN66" s="118"/>
      <c r="AO66" s="76"/>
    </row>
    <row r="67" spans="1:41" s="77" customFormat="1" ht="12.75">
      <c r="A67" s="23">
        <v>3</v>
      </c>
      <c r="B67" s="175">
        <v>33.799999999999997</v>
      </c>
      <c r="C67" s="168">
        <v>43.2</v>
      </c>
      <c r="D67" s="168">
        <v>43.6</v>
      </c>
      <c r="E67" s="168">
        <v>42.8</v>
      </c>
      <c r="F67" s="168">
        <v>43.4</v>
      </c>
      <c r="G67" s="168">
        <v>42.5</v>
      </c>
      <c r="H67" s="168">
        <v>45</v>
      </c>
      <c r="I67" s="168">
        <v>43.4</v>
      </c>
      <c r="J67" s="168">
        <v>42.5</v>
      </c>
      <c r="K67" s="168">
        <v>44.1</v>
      </c>
      <c r="L67" s="168">
        <v>44</v>
      </c>
      <c r="M67" s="168">
        <v>43.8</v>
      </c>
      <c r="N67" s="168">
        <v>46.4</v>
      </c>
      <c r="O67" s="168">
        <v>42.3</v>
      </c>
      <c r="P67" s="168">
        <v>33.5</v>
      </c>
      <c r="Q67" s="168"/>
      <c r="R67" s="168"/>
      <c r="S67" s="168"/>
      <c r="T67" s="168"/>
      <c r="U67" s="177"/>
      <c r="V67" s="75"/>
      <c r="W67" s="75"/>
      <c r="X67" s="75"/>
      <c r="Y67" s="76"/>
      <c r="AJ67" s="76"/>
      <c r="AK67" s="118"/>
      <c r="AL67" s="118"/>
      <c r="AM67" s="118"/>
      <c r="AN67" s="118"/>
      <c r="AO67" s="76"/>
    </row>
    <row r="68" spans="1:41" s="77" customFormat="1" ht="12.75">
      <c r="A68" s="23">
        <v>4</v>
      </c>
      <c r="B68" s="175">
        <v>35.6</v>
      </c>
      <c r="C68" s="168">
        <v>43.6</v>
      </c>
      <c r="D68" s="168">
        <v>43.8</v>
      </c>
      <c r="E68" s="168">
        <v>42.5</v>
      </c>
      <c r="F68" s="168">
        <v>42.5</v>
      </c>
      <c r="G68" s="168">
        <v>42.2</v>
      </c>
      <c r="H68" s="168">
        <v>43.2</v>
      </c>
      <c r="I68" s="168">
        <v>43.1</v>
      </c>
      <c r="J68" s="168">
        <v>41.3</v>
      </c>
      <c r="K68" s="168">
        <v>43.2</v>
      </c>
      <c r="L68" s="168">
        <v>44</v>
      </c>
      <c r="M68" s="168">
        <v>43.3</v>
      </c>
      <c r="N68" s="168">
        <v>46.6</v>
      </c>
      <c r="O68" s="168">
        <v>42.2</v>
      </c>
      <c r="P68" s="168">
        <v>34.200000000000003</v>
      </c>
      <c r="Q68" s="168"/>
      <c r="R68" s="168"/>
      <c r="S68" s="168"/>
      <c r="T68" s="168"/>
      <c r="U68" s="177"/>
      <c r="V68" s="75"/>
      <c r="W68" s="75"/>
      <c r="X68" s="75"/>
      <c r="Y68" s="76"/>
      <c r="AJ68" s="76"/>
      <c r="AK68" s="118"/>
      <c r="AL68" s="118"/>
      <c r="AM68" s="118"/>
      <c r="AN68" s="118"/>
      <c r="AO68" s="76"/>
    </row>
    <row r="69" spans="1:41" s="77" customFormat="1" ht="12.75">
      <c r="A69" s="23">
        <v>5</v>
      </c>
      <c r="B69" s="175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77"/>
      <c r="V69" s="75"/>
      <c r="W69" s="75"/>
      <c r="X69" s="75"/>
      <c r="Y69" s="76"/>
      <c r="AJ69" s="76"/>
      <c r="AK69" s="76"/>
      <c r="AL69" s="76"/>
      <c r="AM69" s="76"/>
      <c r="AN69" s="76"/>
      <c r="AO69" s="76"/>
    </row>
    <row r="70" spans="1:41" s="77" customFormat="1" ht="12.75">
      <c r="A70" s="23">
        <v>6</v>
      </c>
      <c r="B70" s="175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77"/>
      <c r="V70" s="75"/>
      <c r="W70" s="75"/>
      <c r="X70" s="75"/>
      <c r="Y70" s="76"/>
      <c r="AJ70" s="76"/>
      <c r="AK70" s="76"/>
      <c r="AL70" s="76"/>
      <c r="AM70" s="76"/>
      <c r="AN70" s="76"/>
      <c r="AO70" s="76"/>
    </row>
    <row r="71" spans="1:41" s="77" customFormat="1" ht="12.75">
      <c r="A71" s="23">
        <v>7</v>
      </c>
      <c r="B71" s="175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77"/>
      <c r="V71" s="75"/>
      <c r="W71" s="75"/>
      <c r="X71" s="75"/>
      <c r="Y71" s="76"/>
      <c r="AJ71" s="76"/>
      <c r="AK71" s="76"/>
      <c r="AL71" s="76"/>
      <c r="AM71" s="76"/>
      <c r="AN71" s="76"/>
      <c r="AO71" s="76"/>
    </row>
    <row r="72" spans="1:41" s="77" customFormat="1" ht="12.75">
      <c r="A72" s="23">
        <v>8</v>
      </c>
      <c r="B72" s="175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  <c r="P72" s="168"/>
      <c r="Q72" s="168"/>
      <c r="R72" s="168"/>
      <c r="S72" s="168"/>
      <c r="T72" s="168"/>
      <c r="U72" s="177"/>
      <c r="V72" s="75"/>
      <c r="W72" s="75"/>
      <c r="X72" s="75"/>
      <c r="Y72" s="76"/>
    </row>
    <row r="73" spans="1:41" s="77" customFormat="1" ht="12.75">
      <c r="A73" s="23">
        <v>9</v>
      </c>
      <c r="B73" s="175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  <c r="P73" s="168"/>
      <c r="Q73" s="168"/>
      <c r="R73" s="168"/>
      <c r="S73" s="168"/>
      <c r="T73" s="168"/>
      <c r="U73" s="177"/>
      <c r="V73" s="75"/>
      <c r="W73" s="75"/>
      <c r="X73" s="75"/>
      <c r="Y73" s="76"/>
    </row>
    <row r="74" spans="1:41" s="77" customFormat="1" ht="12.75">
      <c r="A74" s="23">
        <v>10</v>
      </c>
      <c r="B74" s="175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77"/>
      <c r="V74" s="75"/>
      <c r="W74" s="75"/>
      <c r="X74" s="75"/>
      <c r="Y74" s="76"/>
    </row>
    <row r="75" spans="1:41" s="77" customFormat="1" ht="12.75">
      <c r="A75" s="23">
        <v>11</v>
      </c>
      <c r="B75" s="175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77"/>
      <c r="V75" s="75"/>
      <c r="W75" s="75"/>
      <c r="X75" s="75"/>
      <c r="Y75" s="76"/>
    </row>
    <row r="76" spans="1:41" s="77" customFormat="1" ht="12.75">
      <c r="A76" s="23">
        <v>12</v>
      </c>
      <c r="B76" s="175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77"/>
      <c r="V76" s="75"/>
      <c r="W76" s="75"/>
      <c r="X76" s="75"/>
      <c r="Y76" s="76"/>
    </row>
    <row r="77" spans="1:41" s="77" customFormat="1" ht="12.75">
      <c r="A77" s="23">
        <v>13</v>
      </c>
      <c r="B77" s="175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  <c r="P77" s="168"/>
      <c r="Q77" s="168"/>
      <c r="R77" s="168"/>
      <c r="S77" s="168"/>
      <c r="T77" s="168"/>
      <c r="U77" s="177"/>
      <c r="V77" s="75"/>
      <c r="W77" s="75"/>
      <c r="X77" s="75"/>
      <c r="Y77" s="76"/>
    </row>
    <row r="78" spans="1:41" s="77" customFormat="1" ht="12.75">
      <c r="A78" s="23">
        <v>14</v>
      </c>
      <c r="B78" s="175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77"/>
      <c r="V78" s="75"/>
      <c r="W78" s="75"/>
      <c r="X78" s="75"/>
      <c r="Y78" s="76"/>
    </row>
    <row r="79" spans="1:41" s="77" customFormat="1" ht="12.75">
      <c r="A79" s="23">
        <v>15</v>
      </c>
      <c r="B79" s="175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77"/>
      <c r="V79" s="75"/>
      <c r="W79" s="75"/>
      <c r="X79" s="75"/>
      <c r="Y79" s="76"/>
    </row>
    <row r="80" spans="1:41" s="77" customFormat="1" ht="13.5" thickBot="1">
      <c r="A80" s="23">
        <v>16</v>
      </c>
      <c r="B80" s="175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77"/>
      <c r="V80" s="75"/>
      <c r="W80" s="75"/>
      <c r="X80" s="75"/>
      <c r="Y80" s="76"/>
    </row>
    <row r="81" spans="1:25" s="77" customFormat="1" ht="12.75">
      <c r="A81" s="123">
        <v>17</v>
      </c>
      <c r="B81" s="17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  <c r="Q81" s="168"/>
      <c r="R81" s="168"/>
      <c r="S81" s="168"/>
      <c r="T81" s="168"/>
      <c r="U81" s="177"/>
      <c r="V81" s="75"/>
      <c r="W81" s="75"/>
      <c r="X81" s="75"/>
      <c r="Y81" s="76"/>
    </row>
    <row r="82" spans="1:25" s="77" customFormat="1" ht="12.75">
      <c r="A82" s="125">
        <v>18</v>
      </c>
      <c r="B82" s="17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77"/>
      <c r="V82" s="75"/>
      <c r="W82" s="75"/>
      <c r="X82" s="75"/>
      <c r="Y82" s="76"/>
    </row>
    <row r="83" spans="1:25" s="77" customFormat="1" ht="12.75">
      <c r="A83" s="125">
        <v>19</v>
      </c>
      <c r="B83" s="17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77"/>
      <c r="V83" s="75"/>
      <c r="W83" s="75"/>
      <c r="X83" s="75"/>
      <c r="Y83" s="76"/>
    </row>
    <row r="84" spans="1:25" s="77" customFormat="1" ht="12.75">
      <c r="A84" s="125">
        <v>20</v>
      </c>
      <c r="B84" s="17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77"/>
      <c r="V84" s="75"/>
      <c r="W84" s="75"/>
      <c r="X84" s="75"/>
      <c r="Y84" s="76"/>
    </row>
    <row r="85" spans="1:25" s="77" customFormat="1" ht="12.75">
      <c r="A85" s="125">
        <v>21</v>
      </c>
      <c r="B85" s="17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77"/>
      <c r="V85" s="75"/>
      <c r="W85" s="75"/>
      <c r="X85" s="75"/>
      <c r="Y85" s="76"/>
    </row>
    <row r="86" spans="1:25" s="77" customFormat="1" ht="12.75">
      <c r="A86" s="125">
        <v>22</v>
      </c>
      <c r="B86" s="17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  <c r="Q86" s="168"/>
      <c r="R86" s="168"/>
      <c r="S86" s="168"/>
      <c r="T86" s="168"/>
      <c r="U86" s="177"/>
      <c r="V86" s="75"/>
      <c r="W86" s="75"/>
      <c r="X86" s="75"/>
      <c r="Y86" s="76"/>
    </row>
    <row r="87" spans="1:25" s="77" customFormat="1" ht="12.75">
      <c r="A87" s="125">
        <v>23</v>
      </c>
      <c r="B87" s="17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77"/>
      <c r="V87" s="75"/>
      <c r="W87" s="75"/>
      <c r="X87" s="75"/>
      <c r="Y87" s="76"/>
    </row>
    <row r="88" spans="1:25" s="77" customFormat="1" ht="12.75">
      <c r="A88" s="125">
        <v>24</v>
      </c>
      <c r="B88" s="17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77"/>
      <c r="V88" s="75"/>
      <c r="W88" s="75"/>
      <c r="X88" s="75"/>
      <c r="Y88" s="76"/>
    </row>
    <row r="89" spans="1:25" s="77" customFormat="1" ht="12.75">
      <c r="A89" s="125">
        <v>25</v>
      </c>
      <c r="B89" s="17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77"/>
      <c r="V89" s="75"/>
      <c r="W89" s="75"/>
      <c r="X89" s="75"/>
      <c r="Y89" s="76"/>
    </row>
    <row r="90" spans="1:25" s="77" customFormat="1" ht="12.75">
      <c r="A90" s="125">
        <v>26</v>
      </c>
      <c r="B90" s="17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77"/>
      <c r="V90" s="75"/>
      <c r="W90" s="75"/>
      <c r="X90" s="75"/>
      <c r="Y90" s="76"/>
    </row>
    <row r="91" spans="1:25" s="77" customFormat="1" ht="12.75">
      <c r="A91" s="125">
        <v>27</v>
      </c>
      <c r="B91" s="17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77"/>
      <c r="V91" s="75"/>
      <c r="W91" s="75"/>
      <c r="X91" s="75"/>
      <c r="Y91" s="76"/>
    </row>
    <row r="92" spans="1:25" s="77" customFormat="1" ht="12.75">
      <c r="A92" s="125">
        <v>28</v>
      </c>
      <c r="B92" s="17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77"/>
      <c r="V92" s="75"/>
      <c r="W92" s="75"/>
      <c r="X92" s="75"/>
      <c r="Y92" s="76"/>
    </row>
    <row r="93" spans="1:25" s="77" customFormat="1" ht="12.75">
      <c r="A93" s="125">
        <v>29</v>
      </c>
      <c r="B93" s="17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  <c r="Q93" s="168"/>
      <c r="R93" s="168"/>
      <c r="S93" s="168"/>
      <c r="T93" s="168"/>
      <c r="U93" s="177"/>
      <c r="V93" s="75"/>
      <c r="W93" s="75"/>
      <c r="X93" s="75"/>
      <c r="Y93" s="76"/>
    </row>
    <row r="94" spans="1:25" s="77" customFormat="1" ht="13.5" thickBot="1">
      <c r="A94" s="125">
        <v>30</v>
      </c>
      <c r="B94" s="179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1"/>
      <c r="V94" s="75"/>
      <c r="W94" s="75"/>
      <c r="X94" s="75"/>
      <c r="Y94" s="76"/>
    </row>
    <row r="95" spans="1:25" s="77" customFormat="1" ht="13.5" thickBot="1">
      <c r="A95" s="129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7"/>
      <c r="V95" s="75"/>
      <c r="W95" s="75"/>
      <c r="X95" s="75"/>
      <c r="Y95" s="76"/>
    </row>
  </sheetData>
  <sheetProtection password="8D9C" sheet="1" objects="1" scenarios="1"/>
  <mergeCells count="13">
    <mergeCell ref="B27:H27"/>
    <mergeCell ref="L27:R27"/>
    <mergeCell ref="B24:H24"/>
    <mergeCell ref="L24:R24"/>
    <mergeCell ref="B25:H25"/>
    <mergeCell ref="L25:R25"/>
    <mergeCell ref="B26:H26"/>
    <mergeCell ref="L26:R26"/>
    <mergeCell ref="E3:K3"/>
    <mergeCell ref="R3:S3"/>
    <mergeCell ref="E4:K4"/>
    <mergeCell ref="E5:S5"/>
    <mergeCell ref="F8:L8"/>
  </mergeCells>
  <conditionalFormatting sqref="B31:U60">
    <cfRule type="colorScale" priority="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B65:U9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23622047244094491" right="0.27559055118110237" top="0.74803149606299213" bottom="0.74803149606299213" header="0.31496062992125984" footer="0.31496062992125984"/>
  <pageSetup paperSize="9" scale="75" orientation="landscape" r:id="rId1"/>
  <rowBreaks count="2" manualBreakCount="2">
    <brk id="28" max="20" man="1"/>
    <brk id="61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U33"/>
  <sheetViews>
    <sheetView workbookViewId="0">
      <selection activeCell="I15" sqref="I15"/>
    </sheetView>
  </sheetViews>
  <sheetFormatPr defaultRowHeight="15"/>
  <sheetData>
    <row r="1" spans="1:21" ht="32.25" customHeight="1" thickBot="1">
      <c r="A1" s="1"/>
      <c r="B1" s="2" t="s">
        <v>0</v>
      </c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4"/>
    </row>
    <row r="2" spans="1:21" ht="36.75" customHeight="1" thickBot="1">
      <c r="A2" s="5"/>
      <c r="B2" s="6" t="s">
        <v>183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4"/>
    </row>
    <row r="3" spans="1:21" ht="25.5" customHeight="1" thickBot="1">
      <c r="A3" s="8"/>
      <c r="B3" s="9" t="s">
        <v>3</v>
      </c>
      <c r="C3" s="10"/>
      <c r="D3" s="10"/>
      <c r="E3" s="246" t="s">
        <v>198</v>
      </c>
      <c r="F3" s="247"/>
      <c r="G3" s="247"/>
      <c r="H3" s="247"/>
      <c r="I3" s="247"/>
      <c r="J3" s="247"/>
      <c r="K3" s="247"/>
      <c r="L3" s="10"/>
      <c r="M3" s="10"/>
      <c r="N3" s="10"/>
      <c r="O3" s="10"/>
      <c r="P3" s="10"/>
      <c r="Q3" s="9" t="s">
        <v>4</v>
      </c>
      <c r="R3" s="248">
        <v>41817</v>
      </c>
      <c r="S3" s="249"/>
      <c r="T3" s="10"/>
      <c r="U3" s="11"/>
    </row>
    <row r="4" spans="1:21" ht="25.5" customHeight="1" thickBot="1">
      <c r="A4" s="12"/>
      <c r="B4" s="13" t="s">
        <v>5</v>
      </c>
      <c r="C4" s="10"/>
      <c r="D4" s="10"/>
      <c r="E4" s="263" t="s">
        <v>6</v>
      </c>
      <c r="F4" s="264"/>
      <c r="G4" s="264"/>
      <c r="H4" s="264"/>
      <c r="I4" s="264"/>
      <c r="J4" s="264"/>
      <c r="K4" s="264"/>
      <c r="L4" s="10"/>
      <c r="M4" s="10"/>
      <c r="N4" s="9"/>
      <c r="O4" s="10"/>
      <c r="P4" s="9"/>
      <c r="Q4" s="10"/>
      <c r="R4" s="10"/>
      <c r="S4" s="10"/>
      <c r="T4" s="10"/>
      <c r="U4" s="14"/>
    </row>
    <row r="5" spans="1:21" ht="25.5" customHeight="1" thickBot="1">
      <c r="A5" s="12"/>
      <c r="B5" s="13" t="s">
        <v>7</v>
      </c>
      <c r="C5" s="10"/>
      <c r="D5" s="10"/>
      <c r="E5" s="252" t="s">
        <v>199</v>
      </c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10"/>
      <c r="U5" s="14"/>
    </row>
    <row r="6" spans="1:21" ht="15.75">
      <c r="A6" s="12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236"/>
    </row>
    <row r="7" spans="1:21" ht="15.75">
      <c r="A7" s="1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236"/>
    </row>
    <row r="8" spans="1:21" ht="15.75">
      <c r="A8" s="12"/>
      <c r="B8" s="13" t="s">
        <v>177</v>
      </c>
      <c r="C8" s="10"/>
      <c r="D8" s="10"/>
      <c r="E8" s="10"/>
      <c r="F8" s="10"/>
      <c r="G8" s="10"/>
      <c r="H8" s="10"/>
      <c r="I8" s="13" t="s">
        <v>182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236"/>
    </row>
    <row r="9" spans="1:21" ht="16.5" thickBot="1">
      <c r="A9" s="12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36"/>
    </row>
    <row r="10" spans="1:21" ht="27" customHeight="1" thickBot="1">
      <c r="A10" s="12"/>
      <c r="B10" s="10" t="s">
        <v>178</v>
      </c>
      <c r="C10" s="10"/>
      <c r="D10" s="239">
        <v>2086</v>
      </c>
      <c r="E10" s="10" t="s">
        <v>181</v>
      </c>
      <c r="F10" s="10"/>
      <c r="G10" s="10"/>
      <c r="H10" s="10"/>
      <c r="I10" s="269"/>
      <c r="J10" s="270"/>
      <c r="K10" s="270"/>
      <c r="L10" s="270"/>
      <c r="M10" s="270"/>
      <c r="N10" s="271"/>
      <c r="O10" s="10"/>
      <c r="P10" s="10"/>
      <c r="Q10" s="10"/>
      <c r="R10" s="10"/>
      <c r="S10" s="10"/>
      <c r="T10" s="10"/>
      <c r="U10" s="236"/>
    </row>
    <row r="11" spans="1:21" ht="27" customHeight="1" thickBot="1">
      <c r="A11" s="12"/>
      <c r="B11" s="10"/>
      <c r="C11" s="10"/>
      <c r="D11" s="10"/>
      <c r="E11" s="10"/>
      <c r="F11" s="10"/>
      <c r="G11" s="10"/>
      <c r="H11" s="10"/>
      <c r="I11" s="272"/>
      <c r="J11" s="273"/>
      <c r="K11" s="273"/>
      <c r="L11" s="273"/>
      <c r="M11" s="273"/>
      <c r="N11" s="274"/>
      <c r="O11" s="10"/>
      <c r="P11" s="10"/>
      <c r="Q11" s="10"/>
      <c r="R11" s="10"/>
      <c r="S11" s="10"/>
      <c r="T11" s="10"/>
      <c r="U11" s="236"/>
    </row>
    <row r="12" spans="1:21" ht="27" customHeight="1" thickBot="1">
      <c r="A12" s="12"/>
      <c r="B12" s="10" t="s">
        <v>179</v>
      </c>
      <c r="C12" s="10"/>
      <c r="D12" s="239">
        <v>350</v>
      </c>
      <c r="E12" s="10" t="s">
        <v>181</v>
      </c>
      <c r="F12" s="10"/>
      <c r="G12" s="10"/>
      <c r="H12" s="10"/>
      <c r="I12" s="275"/>
      <c r="J12" s="253"/>
      <c r="K12" s="253"/>
      <c r="L12" s="253"/>
      <c r="M12" s="253"/>
      <c r="N12" s="276"/>
      <c r="O12" s="10"/>
      <c r="P12" s="10"/>
      <c r="Q12" s="10"/>
      <c r="R12" s="10"/>
      <c r="S12" s="10"/>
      <c r="T12" s="10"/>
      <c r="U12" s="236"/>
    </row>
    <row r="13" spans="1:21" ht="27" customHeight="1" thickBot="1">
      <c r="A13" s="1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36"/>
    </row>
    <row r="14" spans="1:21" ht="27" customHeight="1" thickBot="1">
      <c r="A14" s="12"/>
      <c r="B14" s="10" t="s">
        <v>180</v>
      </c>
      <c r="C14" s="10"/>
      <c r="D14" s="239">
        <v>340</v>
      </c>
      <c r="E14" s="10" t="s">
        <v>181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36"/>
    </row>
    <row r="15" spans="1:21" ht="15.75">
      <c r="A15" s="12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36"/>
    </row>
    <row r="16" spans="1:21" ht="15.75">
      <c r="A16" s="240"/>
      <c r="B16" s="238"/>
      <c r="C16" s="238"/>
      <c r="D16" s="238"/>
      <c r="E16" s="238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8"/>
      <c r="S16" s="238"/>
      <c r="T16" s="238"/>
      <c r="U16" s="241"/>
    </row>
    <row r="17" spans="1:21" ht="15.75">
      <c r="A17" s="12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36"/>
    </row>
    <row r="18" spans="1:21" ht="15.75">
      <c r="A18" s="12"/>
      <c r="B18" s="13" t="s">
        <v>184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36"/>
    </row>
    <row r="19" spans="1:21" ht="16.5" thickBot="1">
      <c r="A19" s="1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36"/>
    </row>
    <row r="20" spans="1:21" ht="24" customHeight="1" thickBot="1">
      <c r="A20" s="12"/>
      <c r="B20" s="10" t="s">
        <v>185</v>
      </c>
      <c r="C20" s="10"/>
      <c r="D20" s="239">
        <v>45</v>
      </c>
      <c r="E20" s="10" t="s">
        <v>186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36"/>
    </row>
    <row r="21" spans="1:21" ht="16.5" thickBot="1">
      <c r="A21" s="1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36"/>
    </row>
    <row r="22" spans="1:21" ht="21.75" customHeight="1" thickBot="1">
      <c r="A22" s="12"/>
      <c r="B22" s="10" t="s">
        <v>187</v>
      </c>
      <c r="C22" s="10"/>
      <c r="D22" s="239"/>
      <c r="E22" s="10" t="s">
        <v>186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36"/>
    </row>
    <row r="23" spans="1:21" ht="15.75">
      <c r="A23" s="1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36"/>
    </row>
    <row r="24" spans="1:21" ht="15.75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36"/>
    </row>
    <row r="25" spans="1:21" ht="15.75">
      <c r="A25" s="1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36"/>
    </row>
    <row r="26" spans="1:21" ht="15.75">
      <c r="A26" s="1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36"/>
    </row>
    <row r="27" spans="1:21" ht="15.75">
      <c r="A27" s="12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36"/>
    </row>
    <row r="28" spans="1:21" ht="15.75">
      <c r="A28" s="12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36"/>
    </row>
    <row r="29" spans="1:21" ht="15.75">
      <c r="A29" s="12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236"/>
    </row>
    <row r="30" spans="1:21" ht="15.75">
      <c r="A30" s="1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236"/>
    </row>
    <row r="31" spans="1:21" ht="15.75">
      <c r="A31" s="12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236"/>
    </row>
    <row r="32" spans="1:21" ht="15.75">
      <c r="A32" s="12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236"/>
    </row>
    <row r="33" spans="1:21" ht="16.5" thickBot="1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237"/>
    </row>
  </sheetData>
  <sheetProtection password="8D9C" sheet="1" objects="1" scenarios="1"/>
  <mergeCells count="5">
    <mergeCell ref="E3:K3"/>
    <mergeCell ref="R3:S3"/>
    <mergeCell ref="E4:K4"/>
    <mergeCell ref="E5:S5"/>
    <mergeCell ref="I10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АЭРО</vt:lpstr>
      <vt:lpstr>ЭЛЕКТРО</vt:lpstr>
      <vt:lpstr>ТЕПЛО</vt:lpstr>
      <vt:lpstr>Масса Габарит</vt:lpstr>
      <vt:lpstr>АЭРО!Заголовки_для_печати</vt:lpstr>
      <vt:lpstr>ТЕПЛО!Заголовки_для_печати</vt:lpstr>
      <vt:lpstr>ЭЛЕКТРО!Заголовки_для_печати</vt:lpstr>
      <vt:lpstr>АЭРО!Область_печати</vt:lpstr>
      <vt:lpstr>ТЕПЛО!Область_печати</vt:lpstr>
    </vt:vector>
  </TitlesOfParts>
  <Company>TPL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Semykin</dc:creator>
  <cp:lastModifiedBy>noutlab</cp:lastModifiedBy>
  <cp:lastPrinted>2013-05-14T05:24:02Z</cp:lastPrinted>
  <dcterms:created xsi:type="dcterms:W3CDTF">2013-04-16T05:51:07Z</dcterms:created>
  <dcterms:modified xsi:type="dcterms:W3CDTF">2019-07-11T13:50:31Z</dcterms:modified>
</cp:coreProperties>
</file>