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Support_Do_Not_Delete\Desktop\"/>
    </mc:Choice>
  </mc:AlternateContent>
  <xr:revisionPtr revIDLastSave="0" documentId="13_ncr:1_{CE28B79E-B2B7-48E4-9F01-FD948E923911}" xr6:coauthVersionLast="47" xr6:coauthVersionMax="47" xr10:uidLastSave="{00000000-0000-0000-0000-000000000000}"/>
  <bookViews>
    <workbookView xWindow="-120" yWindow="-120" windowWidth="20730" windowHeight="11160" tabRatio="453" activeTab="1" xr2:uid="{00000000-000D-0000-FFFF-FFFF00000000}"/>
  </bookViews>
  <sheets>
    <sheet name="PLAN VS ACTUAL DEC 2022" sheetId="32" r:id="rId1"/>
    <sheet name="250 Tone III" sheetId="24" r:id="rId2"/>
    <sheet name="OEE Plant DEC" sheetId="19" r:id="rId3"/>
  </sheets>
  <definedNames>
    <definedName name="_xlnm._FilterDatabase" localSheetId="1" hidden="1">'250 Tone III'!$A$3:$AF$4</definedName>
    <definedName name="_xlnm._FilterDatabase" localSheetId="0" hidden="1">'PLAN VS ACTUAL DEC 2022'!$A$5:$EG$57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24" l="1"/>
  <c r="EF24" i="32" l="1"/>
  <c r="EF41" i="32"/>
  <c r="EF43" i="32"/>
  <c r="EF53" i="32"/>
  <c r="EF38" i="32"/>
  <c r="EF37" i="32"/>
  <c r="EE40" i="32"/>
  <c r="EE49" i="32"/>
  <c r="EE37" i="32"/>
  <c r="EE52" i="32"/>
  <c r="EE34" i="32"/>
  <c r="D57" i="32"/>
  <c r="ED55" i="32"/>
  <c r="EG55" i="32" s="1"/>
  <c r="EC55" i="32"/>
  <c r="DZ55" i="32"/>
  <c r="DY55" i="32"/>
  <c r="DX55" i="32"/>
  <c r="EE51" i="32"/>
  <c r="EE26" i="32"/>
  <c r="EE50" i="32"/>
  <c r="EE15" i="32"/>
  <c r="EE41" i="32"/>
  <c r="EE24" i="32"/>
  <c r="EE53" i="32"/>
  <c r="EE39" i="32"/>
  <c r="ED14" i="32"/>
  <c r="ED39" i="32"/>
  <c r="ED15" i="32"/>
  <c r="ED51" i="32"/>
  <c r="ED54" i="32"/>
  <c r="ED56" i="32"/>
  <c r="ED38" i="32"/>
  <c r="ED37" i="32"/>
  <c r="ED41" i="32" l="1"/>
  <c r="ED49" i="32"/>
  <c r="ED35" i="32"/>
  <c r="ED28" i="32"/>
  <c r="ED40" i="32"/>
  <c r="EC40" i="32"/>
  <c r="EC53" i="32" l="1"/>
  <c r="EC24" i="32"/>
  <c r="EC48" i="32"/>
  <c r="EC50" i="32"/>
  <c r="EC15" i="32"/>
  <c r="EC38" i="32"/>
  <c r="EC47" i="32"/>
  <c r="EC34" i="32"/>
  <c r="EC52" i="32"/>
  <c r="EC14" i="32"/>
  <c r="EC41" i="32"/>
  <c r="EC54" i="32"/>
  <c r="EG54" i="32" s="1"/>
  <c r="EC56" i="32"/>
  <c r="EC23" i="32"/>
  <c r="EC33" i="32"/>
  <c r="DY54" i="32"/>
  <c r="DX54" i="32"/>
  <c r="EC8" i="32"/>
  <c r="EC30" i="32"/>
  <c r="EC22" i="32"/>
  <c r="DZ54" i="32" l="1"/>
  <c r="EB14" i="32"/>
  <c r="EB12" i="32"/>
  <c r="EB48" i="32"/>
  <c r="EB51" i="32"/>
  <c r="EB26" i="32"/>
  <c r="EB24" i="32"/>
  <c r="EB46" i="32"/>
  <c r="EB43" i="32"/>
  <c r="EB28" i="32"/>
  <c r="EB34" i="32"/>
  <c r="EB52" i="32"/>
  <c r="K8" i="24" l="1"/>
  <c r="AB8" i="24" s="1"/>
  <c r="AC8" i="24" s="1"/>
  <c r="AE8" i="24"/>
  <c r="AG8" i="24" s="1"/>
  <c r="AI8" i="24"/>
  <c r="AJ8" i="24" s="1"/>
  <c r="AM8" i="24" s="1"/>
  <c r="AP8" i="24"/>
  <c r="K7" i="24"/>
  <c r="AQ7" i="24" s="1"/>
  <c r="AE7" i="24"/>
  <c r="AG7" i="24" s="1"/>
  <c r="AI7" i="24"/>
  <c r="AJ7" i="24" s="1"/>
  <c r="AM7" i="24" s="1"/>
  <c r="AP7" i="24"/>
  <c r="K6" i="24"/>
  <c r="AE6" i="24"/>
  <c r="AG6" i="24" s="1"/>
  <c r="AI6" i="24"/>
  <c r="AJ6" i="24" s="1"/>
  <c r="AM6" i="24" s="1"/>
  <c r="AP6" i="24"/>
  <c r="AR7" i="24" l="1"/>
  <c r="AH8" i="24"/>
  <c r="AN8" i="24" s="1"/>
  <c r="AQ8" i="24"/>
  <c r="AR8" i="24" s="1"/>
  <c r="AB7" i="24"/>
  <c r="AH7" i="24" s="1"/>
  <c r="AB6" i="24"/>
  <c r="AH6" i="24" s="1"/>
  <c r="AQ6" i="24"/>
  <c r="AR6" i="24" s="1"/>
  <c r="AC7" i="24" l="1"/>
  <c r="AC6" i="24"/>
  <c r="AN6" i="24" s="1"/>
  <c r="AN7" i="24" l="1"/>
  <c r="DX19" i="32" l="1"/>
  <c r="DY19" i="32"/>
  <c r="DX21" i="32"/>
  <c r="DY21" i="32"/>
  <c r="DZ19" i="32" l="1"/>
  <c r="DZ21" i="32"/>
  <c r="AF9" i="24" l="1"/>
  <c r="H57" i="32" l="1"/>
  <c r="I57" i="32"/>
  <c r="J57" i="32"/>
  <c r="K57" i="32"/>
  <c r="L57" i="32"/>
  <c r="M57" i="32"/>
  <c r="N57" i="32"/>
  <c r="O57" i="32"/>
  <c r="P57" i="32"/>
  <c r="Q57" i="32"/>
  <c r="R57" i="32"/>
  <c r="S57" i="32"/>
  <c r="T57" i="32"/>
  <c r="U57" i="32"/>
  <c r="V57" i="32"/>
  <c r="W57" i="32"/>
  <c r="X57" i="32"/>
  <c r="Y57" i="32"/>
  <c r="Z57" i="32"/>
  <c r="AA57" i="32"/>
  <c r="AB57" i="32"/>
  <c r="AC57" i="32"/>
  <c r="AD57" i="32"/>
  <c r="AE57" i="32"/>
  <c r="AF57" i="32"/>
  <c r="AG57" i="32"/>
  <c r="AH57" i="32"/>
  <c r="AI57" i="32"/>
  <c r="AJ57" i="32"/>
  <c r="AK57" i="32"/>
  <c r="AL57" i="32"/>
  <c r="AM57" i="32"/>
  <c r="AN57" i="32"/>
  <c r="AO57" i="32"/>
  <c r="AP57" i="32"/>
  <c r="AQ57" i="32"/>
  <c r="AR57" i="32"/>
  <c r="AS57" i="32"/>
  <c r="AT57" i="32"/>
  <c r="AU57" i="32"/>
  <c r="AV57" i="32"/>
  <c r="AW57" i="32"/>
  <c r="AX57" i="32"/>
  <c r="AY57" i="32"/>
  <c r="AZ57" i="32"/>
  <c r="BA57" i="32"/>
  <c r="BB57" i="32"/>
  <c r="BC57" i="32"/>
  <c r="BD57" i="32"/>
  <c r="BE57" i="32"/>
  <c r="BF57" i="32"/>
  <c r="BG57" i="32"/>
  <c r="BH57" i="32"/>
  <c r="BI57" i="32"/>
  <c r="BJ57" i="32"/>
  <c r="BK57" i="32"/>
  <c r="BL57" i="32"/>
  <c r="BM57" i="32"/>
  <c r="BN57" i="32"/>
  <c r="BO57" i="32"/>
  <c r="BP57" i="32"/>
  <c r="BQ57" i="32"/>
  <c r="BR57" i="32"/>
  <c r="BS57" i="32"/>
  <c r="BT57" i="32"/>
  <c r="BU57" i="32"/>
  <c r="BV57" i="32"/>
  <c r="BW57" i="32"/>
  <c r="BX57" i="32"/>
  <c r="BY57" i="32"/>
  <c r="BZ57" i="32"/>
  <c r="CA57" i="32"/>
  <c r="CB57" i="32"/>
  <c r="CC57" i="32"/>
  <c r="CD57" i="32"/>
  <c r="CE57" i="32"/>
  <c r="CF57" i="32"/>
  <c r="CG57" i="32"/>
  <c r="CH57" i="32"/>
  <c r="CI57" i="32"/>
  <c r="CJ57" i="32"/>
  <c r="CK57" i="32"/>
  <c r="CL57" i="32"/>
  <c r="CM57" i="32"/>
  <c r="CN57" i="32"/>
  <c r="CO57" i="32"/>
  <c r="CP57" i="32"/>
  <c r="CQ57" i="32"/>
  <c r="CR57" i="32"/>
  <c r="CS57" i="32"/>
  <c r="CT57" i="32"/>
  <c r="CU57" i="32"/>
  <c r="CV57" i="32"/>
  <c r="CW57" i="32"/>
  <c r="CX57" i="32"/>
  <c r="CY57" i="32"/>
  <c r="CZ57" i="32"/>
  <c r="DA57" i="32"/>
  <c r="DB57" i="32"/>
  <c r="DC57" i="32"/>
  <c r="DD57" i="32"/>
  <c r="DE57" i="32"/>
  <c r="DF57" i="32"/>
  <c r="DG57" i="32"/>
  <c r="DH57" i="32"/>
  <c r="DI57" i="32"/>
  <c r="DJ57" i="32"/>
  <c r="DK57" i="32"/>
  <c r="DL57" i="32"/>
  <c r="DM57" i="32"/>
  <c r="DN57" i="32"/>
  <c r="DO57" i="32"/>
  <c r="DP57" i="32"/>
  <c r="DQ57" i="32"/>
  <c r="DR57" i="32"/>
  <c r="DS57" i="32"/>
  <c r="DT57" i="32"/>
  <c r="DU57" i="32"/>
  <c r="DV57" i="32"/>
  <c r="DW57" i="32"/>
  <c r="E57" i="32"/>
  <c r="G57" i="32"/>
  <c r="F57" i="32"/>
  <c r="DY56" i="32"/>
  <c r="DX56" i="32"/>
  <c r="DZ56" i="32" l="1"/>
  <c r="EG56" i="32"/>
  <c r="EG7" i="32" l="1"/>
  <c r="EG8" i="32"/>
  <c r="EG9" i="32"/>
  <c r="EG10" i="32"/>
  <c r="EG11" i="32"/>
  <c r="EG12" i="32"/>
  <c r="EG16" i="32"/>
  <c r="EG18" i="32"/>
  <c r="EG20" i="32"/>
  <c r="EG21" i="32"/>
  <c r="EG22" i="32"/>
  <c r="EG25" i="32"/>
  <c r="EG26" i="32"/>
  <c r="EG27" i="32"/>
  <c r="EG29" i="32"/>
  <c r="EG31" i="32"/>
  <c r="EG32" i="32"/>
  <c r="EG33" i="32"/>
  <c r="EG36" i="32"/>
  <c r="EG38" i="32"/>
  <c r="EG44" i="32"/>
  <c r="EG45" i="32"/>
  <c r="EG46" i="32"/>
  <c r="EG47" i="32"/>
  <c r="EG53" i="32"/>
  <c r="EG42" i="32"/>
  <c r="EG14" i="32" l="1"/>
  <c r="EG48" i="32"/>
  <c r="EG28" i="32"/>
  <c r="EG17" i="32"/>
  <c r="EG35" i="32"/>
  <c r="EG40" i="32"/>
  <c r="EG30" i="32"/>
  <c r="DY52" i="32"/>
  <c r="EG13" i="32"/>
  <c r="EG24" i="32"/>
  <c r="EG49" i="32"/>
  <c r="EG37" i="32"/>
  <c r="EG50" i="32"/>
  <c r="EG6" i="32"/>
  <c r="EG43" i="32"/>
  <c r="EG39" i="32"/>
  <c r="EG52" i="32"/>
  <c r="EG51" i="32"/>
  <c r="EG23" i="32"/>
  <c r="EG41" i="32"/>
  <c r="EG34" i="32"/>
  <c r="EG15" i="32" l="1"/>
  <c r="EG57" i="32" s="1"/>
  <c r="AP5" i="24" l="1"/>
  <c r="AI5" i="24"/>
  <c r="AJ5" i="24" s="1"/>
  <c r="AM5" i="24" s="1"/>
  <c r="AE5" i="24"/>
  <c r="AG5" i="24" s="1"/>
  <c r="K5" i="24"/>
  <c r="AQ5" i="24" s="1"/>
  <c r="AR5" i="24" l="1"/>
  <c r="AB5" i="24"/>
  <c r="AC5" i="24" s="1"/>
  <c r="AH5" i="24" l="1"/>
  <c r="AN5" i="24" s="1"/>
  <c r="DX7" i="32" l="1"/>
  <c r="DY7" i="32"/>
  <c r="DX8" i="32"/>
  <c r="DY8" i="32"/>
  <c r="DX9" i="32"/>
  <c r="DY9" i="32"/>
  <c r="DX10" i="32"/>
  <c r="DY10" i="32"/>
  <c r="DX11" i="32"/>
  <c r="DY11" i="32"/>
  <c r="DX12" i="32"/>
  <c r="DY12" i="32"/>
  <c r="DX13" i="32"/>
  <c r="DY13" i="32"/>
  <c r="DX14" i="32"/>
  <c r="DY14" i="32"/>
  <c r="DX15" i="32"/>
  <c r="DY15" i="32"/>
  <c r="DX16" i="32"/>
  <c r="DY16" i="32"/>
  <c r="DX17" i="32"/>
  <c r="DY17" i="32"/>
  <c r="DX18" i="32"/>
  <c r="DY18" i="32"/>
  <c r="DX20" i="32"/>
  <c r="DY20" i="32"/>
  <c r="DX22" i="32"/>
  <c r="DY22" i="32"/>
  <c r="DX23" i="32"/>
  <c r="DY23" i="32"/>
  <c r="DX24" i="32"/>
  <c r="DY24" i="32"/>
  <c r="DX25" i="32"/>
  <c r="DY25" i="32"/>
  <c r="DX26" i="32"/>
  <c r="DY26" i="32"/>
  <c r="DX27" i="32"/>
  <c r="DY27" i="32"/>
  <c r="DX28" i="32"/>
  <c r="DY28" i="32"/>
  <c r="DX29" i="32"/>
  <c r="DY29" i="32"/>
  <c r="DX30" i="32"/>
  <c r="DY30" i="32"/>
  <c r="DX31" i="32"/>
  <c r="DY31" i="32"/>
  <c r="DX32" i="32"/>
  <c r="DY32" i="32"/>
  <c r="DX33" i="32"/>
  <c r="DY33" i="32"/>
  <c r="DX34" i="32"/>
  <c r="DY34" i="32"/>
  <c r="DX35" i="32"/>
  <c r="DY35" i="32"/>
  <c r="DX36" i="32"/>
  <c r="DY36" i="32"/>
  <c r="DX37" i="32"/>
  <c r="DY37" i="32"/>
  <c r="DX38" i="32"/>
  <c r="DY38" i="32"/>
  <c r="DX39" i="32"/>
  <c r="DY39" i="32"/>
  <c r="DX40" i="32"/>
  <c r="DY40" i="32"/>
  <c r="DX41" i="32"/>
  <c r="DY41" i="32"/>
  <c r="DX42" i="32"/>
  <c r="DY42" i="32"/>
  <c r="DX43" i="32"/>
  <c r="DY43" i="32"/>
  <c r="DX44" i="32"/>
  <c r="DY44" i="32"/>
  <c r="DX45" i="32"/>
  <c r="DY45" i="32"/>
  <c r="DX46" i="32"/>
  <c r="DY46" i="32"/>
  <c r="DX47" i="32"/>
  <c r="DY47" i="32"/>
  <c r="DX48" i="32"/>
  <c r="DY48" i="32"/>
  <c r="DX49" i="32"/>
  <c r="DY49" i="32"/>
  <c r="DX50" i="32"/>
  <c r="DY50" i="32"/>
  <c r="DX51" i="32"/>
  <c r="DY51" i="32"/>
  <c r="DX52" i="32"/>
  <c r="DX53" i="32"/>
  <c r="DY53" i="32"/>
  <c r="DZ18" i="32" l="1"/>
  <c r="DZ32" i="32"/>
  <c r="DZ20" i="32"/>
  <c r="DZ8" i="32"/>
  <c r="DZ30" i="32"/>
  <c r="DZ31" i="32"/>
  <c r="DZ25" i="32"/>
  <c r="DZ9" i="32"/>
  <c r="DZ13" i="32"/>
  <c r="DZ27" i="32"/>
  <c r="DZ42" i="32"/>
  <c r="DZ12" i="32"/>
  <c r="DZ10" i="32"/>
  <c r="DZ49" i="32"/>
  <c r="DZ43" i="32"/>
  <c r="DZ7" i="32"/>
  <c r="DZ34" i="32"/>
  <c r="DZ48" i="32"/>
  <c r="DZ16" i="32"/>
  <c r="DZ44" i="32"/>
  <c r="DZ39" i="32"/>
  <c r="DZ11" i="32"/>
  <c r="DZ36" i="32"/>
  <c r="DZ17" i="32"/>
  <c r="DZ53" i="32"/>
  <c r="DZ38" i="32"/>
  <c r="DZ28" i="32"/>
  <c r="DZ40" i="32"/>
  <c r="DZ23" i="32"/>
  <c r="DZ15" i="32"/>
  <c r="DZ26" i="32"/>
  <c r="DZ41" i="32"/>
  <c r="DZ29" i="32"/>
  <c r="DZ14" i="32"/>
  <c r="DZ35" i="32"/>
  <c r="DZ50" i="32"/>
  <c r="DZ51" i="32"/>
  <c r="DZ47" i="32"/>
  <c r="DZ24" i="32"/>
  <c r="DZ33" i="32"/>
  <c r="DZ52" i="32"/>
  <c r="DZ22" i="32"/>
  <c r="DZ45" i="32"/>
  <c r="DZ46" i="32"/>
  <c r="DZ37" i="32"/>
  <c r="DY6" i="32" l="1"/>
  <c r="DX6" i="32" l="1"/>
  <c r="L9" i="24" l="1"/>
  <c r="E9" i="24" l="1"/>
  <c r="EC57" i="32" l="1"/>
  <c r="ED57" i="32"/>
  <c r="EE57" i="32"/>
  <c r="EF57" i="32"/>
  <c r="EB57" i="32"/>
  <c r="DY57" i="32" l="1"/>
  <c r="T11" i="24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G4" i="19"/>
  <c r="E4" i="19"/>
  <c r="D4" i="19"/>
  <c r="C4" i="19"/>
  <c r="B4" i="19"/>
  <c r="S11" i="24"/>
  <c r="AL9" i="24"/>
  <c r="AK9" i="24"/>
  <c r="AA9" i="24"/>
  <c r="Z9" i="24"/>
  <c r="W3" i="19" s="1"/>
  <c r="Y9" i="24"/>
  <c r="V3" i="19" s="1"/>
  <c r="X9" i="24"/>
  <c r="U3" i="19" s="1"/>
  <c r="W9" i="24"/>
  <c r="T3" i="19" s="1"/>
  <c r="V9" i="24"/>
  <c r="S3" i="19" s="1"/>
  <c r="U9" i="24"/>
  <c r="R3" i="19" s="1"/>
  <c r="T9" i="24"/>
  <c r="Q3" i="19" s="1"/>
  <c r="S9" i="24"/>
  <c r="P3" i="19" s="1"/>
  <c r="R9" i="24"/>
  <c r="O3" i="19" s="1"/>
  <c r="Q9" i="24"/>
  <c r="N3" i="19" s="1"/>
  <c r="P9" i="24"/>
  <c r="M3" i="19" s="1"/>
  <c r="O9" i="24"/>
  <c r="L3" i="19" s="1"/>
  <c r="N9" i="24"/>
  <c r="K3" i="19" s="1"/>
  <c r="M9" i="24"/>
  <c r="J3" i="19" s="1"/>
  <c r="I3" i="19"/>
  <c r="J9" i="24"/>
  <c r="G3" i="19" s="1"/>
  <c r="I9" i="24"/>
  <c r="F3" i="19" s="1"/>
  <c r="H9" i="24"/>
  <c r="E3" i="19" s="1"/>
  <c r="G9" i="24"/>
  <c r="D3" i="19" s="1"/>
  <c r="F9" i="24"/>
  <c r="C3" i="19" s="1"/>
  <c r="B3" i="19"/>
  <c r="X4" i="19" l="1"/>
  <c r="I5" i="19"/>
  <c r="O5" i="19"/>
  <c r="N5" i="19"/>
  <c r="D5" i="19"/>
  <c r="U5" i="19"/>
  <c r="E5" i="19"/>
  <c r="J5" i="19"/>
  <c r="C5" i="19"/>
  <c r="B5" i="19"/>
  <c r="F4" i="19"/>
  <c r="F5" i="19" s="1"/>
  <c r="W5" i="19"/>
  <c r="V5" i="19"/>
  <c r="AP9" i="24"/>
  <c r="K9" i="24"/>
  <c r="DX57" i="32"/>
  <c r="DZ6" i="32"/>
  <c r="AG9" i="24"/>
  <c r="AJ9" i="24"/>
  <c r="AI9" i="24"/>
  <c r="X3" i="19"/>
  <c r="M5" i="19"/>
  <c r="Q5" i="19"/>
  <c r="R5" i="19"/>
  <c r="G5" i="19"/>
  <c r="K5" i="19"/>
  <c r="S5" i="19"/>
  <c r="L5" i="19"/>
  <c r="P5" i="19"/>
  <c r="T5" i="19"/>
  <c r="AM9" i="24" l="1"/>
  <c r="AB3" i="19" s="1"/>
  <c r="X5" i="19"/>
  <c r="H4" i="19"/>
  <c r="H3" i="19"/>
  <c r="AR9" i="24"/>
  <c r="AB4" i="19"/>
  <c r="DZ57" i="32"/>
  <c r="AB9" i="24"/>
  <c r="AQ9" i="24"/>
  <c r="AB5" i="19" l="1"/>
  <c r="AC9" i="24"/>
  <c r="AH9" i="24"/>
  <c r="AA3" i="19" s="1"/>
  <c r="AA4" i="19"/>
  <c r="H5" i="19"/>
  <c r="Y3" i="19"/>
  <c r="AA5" i="19" l="1"/>
  <c r="AN9" i="24"/>
  <c r="AC3" i="19" s="1"/>
  <c r="Y4" i="19"/>
  <c r="Y5" i="19" s="1"/>
  <c r="Z5" i="19" s="1"/>
  <c r="Z4" i="19"/>
  <c r="Z3" i="19"/>
  <c r="AC4" i="19" l="1"/>
  <c r="AC5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Kishor TALELE</author>
  </authors>
  <commentList>
    <comment ref="T6" authorId="0" shapeId="0" xr:uid="{9F18419E-8F1A-4AB6-94EA-1D79AFBF9638}">
      <text>
        <r>
          <rPr>
            <b/>
            <sz val="9"/>
            <color indexed="81"/>
            <rFont val="Tahoma"/>
            <family val="2"/>
          </rPr>
          <t>Kishor TALELE:</t>
        </r>
        <r>
          <rPr>
            <sz val="9"/>
            <color indexed="81"/>
            <rFont val="Tahoma"/>
            <family val="2"/>
          </rPr>
          <t xml:space="preserve">
V-Lap Felt Shortage From store </t>
        </r>
      </text>
    </comment>
    <comment ref="J7" authorId="0" shapeId="0" xr:uid="{71452B7C-4017-4880-8A8F-F63EDFE93311}">
      <text>
        <r>
          <rPr>
            <b/>
            <sz val="9"/>
            <color indexed="81"/>
            <rFont val="Tahoma"/>
            <family val="2"/>
          </rPr>
          <t>Kishor TALELE:</t>
        </r>
        <r>
          <rPr>
            <sz val="9"/>
            <color indexed="81"/>
            <rFont val="Tahoma"/>
            <family val="2"/>
          </rPr>
          <t xml:space="preserve">
M/C under development</t>
        </r>
      </text>
    </comment>
    <comment ref="T7" authorId="0" shapeId="0" xr:uid="{8535ACCE-A9AB-4FF3-BA38-3FFD9C619C28}">
      <text>
        <r>
          <rPr>
            <b/>
            <sz val="9"/>
            <color indexed="81"/>
            <rFont val="Tahoma"/>
            <family val="2"/>
          </rPr>
          <t>Kishor TALELE:</t>
        </r>
        <r>
          <rPr>
            <sz val="9"/>
            <color indexed="81"/>
            <rFont val="Tahoma"/>
            <family val="2"/>
          </rPr>
          <t xml:space="preserve">
V-Lap Felt Shortage From store </t>
        </r>
      </text>
    </comment>
  </commentList>
</comments>
</file>

<file path=xl/sharedStrings.xml><?xml version="1.0" encoding="utf-8"?>
<sst xmlns="http://schemas.openxmlformats.org/spreadsheetml/2006/main" count="386" uniqueCount="160">
  <si>
    <t>OEE Calculatation Sheet</t>
  </si>
  <si>
    <t>DATE</t>
  </si>
  <si>
    <t>Shift</t>
  </si>
  <si>
    <t>PART NO</t>
  </si>
  <si>
    <t>Part Description</t>
  </si>
  <si>
    <t>Total AT (In Min)</t>
  </si>
  <si>
    <t>STANDARD DT</t>
  </si>
  <si>
    <t>Net Available Time</t>
  </si>
  <si>
    <t>Down Time</t>
  </si>
  <si>
    <t>Run Time</t>
  </si>
  <si>
    <t>A Rate</t>
  </si>
  <si>
    <t>PART PER HOUR</t>
  </si>
  <si>
    <t>CT</t>
  </si>
  <si>
    <t>Acual Production</t>
  </si>
  <si>
    <t>EXPECTED RUN TIME</t>
  </si>
  <si>
    <t>P rate</t>
  </si>
  <si>
    <t>Total Qty.</t>
  </si>
  <si>
    <t>Ok Qty.</t>
  </si>
  <si>
    <t>REWORK</t>
  </si>
  <si>
    <t xml:space="preserve">REJECTION </t>
  </si>
  <si>
    <t>Quality %</t>
  </si>
  <si>
    <t>OEE %</t>
  </si>
  <si>
    <t>Productivity</t>
  </si>
  <si>
    <t>LUNCH TIME</t>
  </si>
  <si>
    <t>TEA TIME</t>
  </si>
  <si>
    <t>CLEANING TIME</t>
  </si>
  <si>
    <t>MEETING/TRAINING</t>
  </si>
  <si>
    <t>DEVELOPMENT/ OTHERS</t>
  </si>
  <si>
    <t>M/c B/D</t>
  </si>
  <si>
    <t>Material Problem</t>
  </si>
  <si>
    <t>TRIAL</t>
  </si>
  <si>
    <t>HEATER BREAKDOWN</t>
  </si>
  <si>
    <t>QUALITY ISSUE</t>
  </si>
  <si>
    <t>FORKLIFT NOT AVAILABLE</t>
  </si>
  <si>
    <t>MAN POWER SHORTAGE</t>
  </si>
  <si>
    <t>PASTINGMATERIAL SHORT</t>
  </si>
  <si>
    <t>RM SHORTAGE</t>
  </si>
  <si>
    <t>POWER FAILURE</t>
  </si>
  <si>
    <t>MATERIAL TESTING</t>
  </si>
  <si>
    <t>ISSUE LATE</t>
  </si>
  <si>
    <t>Tool B/D</t>
  </si>
  <si>
    <t xml:space="preserve">NAIL CHANGE </t>
  </si>
  <si>
    <t>MANAGEMENT LOSS</t>
  </si>
  <si>
    <t>SET UP TIME</t>
  </si>
  <si>
    <t>MP</t>
  </si>
  <si>
    <t>Standard</t>
  </si>
  <si>
    <t>Actual</t>
  </si>
  <si>
    <t>%</t>
  </si>
  <si>
    <t>A</t>
  </si>
  <si>
    <t>544569106379/544269106396/544569106367</t>
  </si>
  <si>
    <t>INSU. FRONT END FLOOR ( X445 )</t>
  </si>
  <si>
    <t>B</t>
  </si>
  <si>
    <t>Total</t>
  </si>
  <si>
    <t xml:space="preserve">Weekly Tool Change </t>
  </si>
  <si>
    <t>Tiago</t>
  </si>
  <si>
    <t>X445</t>
  </si>
  <si>
    <t>X451-</t>
  </si>
  <si>
    <t xml:space="preserve">Rejection </t>
  </si>
  <si>
    <t>Sr.No.</t>
  </si>
  <si>
    <t>Product</t>
  </si>
  <si>
    <t>Part No. (Customer / L&amp;L)</t>
  </si>
  <si>
    <t>1st Wk</t>
  </si>
  <si>
    <t>2nd Wk</t>
  </si>
  <si>
    <t>3rd Wk</t>
  </si>
  <si>
    <t>4th Wk</t>
  </si>
  <si>
    <t>Actual Plan</t>
  </si>
  <si>
    <t>Actual Produced Qty</t>
  </si>
  <si>
    <t>% Plan Vs Actual</t>
  </si>
  <si>
    <t>5th Wk</t>
  </si>
  <si>
    <t xml:space="preserve">Plan </t>
  </si>
  <si>
    <t xml:space="preserve">Actual </t>
  </si>
  <si>
    <t xml:space="preserve">INSULATION,RCM INNER </t>
  </si>
  <si>
    <t>Pad LH CUTTING</t>
  </si>
  <si>
    <t>552368406335/6302/6322</t>
  </si>
  <si>
    <t>INSULATION Pad LH Molding</t>
  </si>
  <si>
    <t>552368406335/6302</t>
  </si>
  <si>
    <t>Carpet Engine Cover</t>
  </si>
  <si>
    <t>INSULATION PAD ,RH Molding</t>
  </si>
  <si>
    <t>SUPER ACE</t>
  </si>
  <si>
    <t>PAD, RH cutting</t>
  </si>
  <si>
    <t>Engine Cover TOP</t>
  </si>
  <si>
    <t>553768506303C7</t>
  </si>
  <si>
    <t>Engine Hood</t>
  </si>
  <si>
    <t>268068406309 /  15101170</t>
  </si>
  <si>
    <t>FLOOR CARPET</t>
  </si>
  <si>
    <t>553768506305C7</t>
  </si>
  <si>
    <t>Air Deflector</t>
  </si>
  <si>
    <t xml:space="preserve">RCM TOP MANTRA            </t>
  </si>
  <si>
    <t xml:space="preserve">GRANIT_BLACK - LINER, REAR WALL        </t>
  </si>
  <si>
    <t>554569406305C7</t>
  </si>
  <si>
    <t>Load Body Ace-edge</t>
  </si>
  <si>
    <t>554568996301 / 02</t>
  </si>
  <si>
    <t>INSULATION FIRE WALL ENG SIDE BOTTOM</t>
  </si>
  <si>
    <t>INSULATION FIRE WALL</t>
  </si>
  <si>
    <t>MAXIMA</t>
  </si>
  <si>
    <t>DFG0261</t>
  </si>
  <si>
    <t>RE60</t>
  </si>
  <si>
    <t xml:space="preserve">BF 181048 / BF 181049 </t>
  </si>
  <si>
    <t>BF 181050</t>
  </si>
  <si>
    <t>INSULATOR FIXED / TILT</t>
  </si>
  <si>
    <t xml:space="preserve">IA349397 / IA349398       </t>
  </si>
  <si>
    <t>BF 181051</t>
  </si>
  <si>
    <t xml:space="preserve">ENGINE SHIELDING ASSY RH / LH   </t>
  </si>
  <si>
    <t>267981900126 / 267981900127</t>
  </si>
  <si>
    <t>ENGINE SHIELDING ASSY LH /RH</t>
  </si>
  <si>
    <t>267981900127 / 267981900128</t>
  </si>
  <si>
    <t xml:space="preserve">ENGINE SHIELDING ASSY RH / LH </t>
  </si>
  <si>
    <t>267981900135 / 267981900134</t>
  </si>
  <si>
    <t>ENGINE SHIELDING ASSY  LH / RH</t>
  </si>
  <si>
    <t>267981900134 / 267981900136</t>
  </si>
  <si>
    <t>DASHOUTER TOP KITE4 / DASHOUTER MIDDLE KITE4 / DASHOUTER BOTTOM KITE4</t>
  </si>
  <si>
    <t xml:space="preserve">542488706364 / 542488706366 / 542488706336 </t>
  </si>
  <si>
    <t xml:space="preserve">INSULATION, FRONT END FLOOR(X451) / INSULATION, MIDDLE END FLOOR(X451) / INSULATION, RAER END FLOOR(X451)                                         </t>
  </si>
  <si>
    <t>544269106395 / 544269106396 / 544269106397</t>
  </si>
  <si>
    <t xml:space="preserve">INSULATION,ENGINE,LH /RH </t>
  </si>
  <si>
    <t>541268806331 / 541268806332</t>
  </si>
  <si>
    <t>TAIL GATE TRIM</t>
  </si>
  <si>
    <t>541274200123ZZ</t>
  </si>
  <si>
    <t>MANDO CAB</t>
  </si>
  <si>
    <t>CAB INSULATION</t>
  </si>
  <si>
    <t>INSULATION FRONT END FLOOR / INSULATION MIDDLE END FLOOR / INSULATION REAR END FLOOR</t>
  </si>
  <si>
    <t>542469206302 / 542469206303 / 542469206304</t>
  </si>
  <si>
    <t>268081900118 / 268081900119</t>
  </si>
  <si>
    <t xml:space="preserve">ENGINE SHIELDING ASSY LH / RH   </t>
  </si>
  <si>
    <t>259281900146 / 259281900147</t>
  </si>
  <si>
    <t xml:space="preserve">ENGINE SHIELDING ASSY LH / RH </t>
  </si>
  <si>
    <t>268081900123 / 268081900124 / 268081900125</t>
  </si>
  <si>
    <t>CAB INSULATION (X451)</t>
  </si>
  <si>
    <t>HARRIER CAB</t>
  </si>
  <si>
    <t>541268806333/6335</t>
  </si>
  <si>
    <t>Carpet Eng Cover</t>
  </si>
  <si>
    <t>553768406323C7</t>
  </si>
  <si>
    <t xml:space="preserve">INSULATION FIRE WALL  TOP / INSULATION FIRE WALL / INSULATION FIRE WALL BOTTOM </t>
  </si>
  <si>
    <t>545688706364 / 542588706311 / 542588706312</t>
  </si>
  <si>
    <t>Vertical wall</t>
  </si>
  <si>
    <t>552368706324C7 / 552368706325C7</t>
  </si>
  <si>
    <t>CAB INSULATION (X445)</t>
  </si>
  <si>
    <t>INSU. FRONT END FLOOR ( X445 ) / INSULATION, MIDDLE FLOOR / INSU. REAR END FLOOR ( X445 )</t>
  </si>
  <si>
    <t>544569106379 / 544269106396 / 544569106367</t>
  </si>
  <si>
    <t xml:space="preserve">INSULATION FIRE WALL  TOP- CNG / INSULATION FIRE WALL / INSULATION FIRE WALL BOTTOM </t>
  </si>
  <si>
    <t>542488706364 / 542588706320 / 542588706321</t>
  </si>
  <si>
    <t>DEVELOPMENT/OTHERS</t>
  </si>
  <si>
    <t>PASTING MATERIAL SHORT</t>
  </si>
  <si>
    <t>Machine Availability %</t>
  </si>
  <si>
    <t>NAIL CHANGE</t>
  </si>
  <si>
    <t>Machine  Name</t>
  </si>
  <si>
    <t>Net up time</t>
  </si>
  <si>
    <t>PR RATE</t>
  </si>
  <si>
    <t>QUALITY RATE</t>
  </si>
  <si>
    <t>OEE</t>
  </si>
  <si>
    <t>TRIAL/Dev</t>
  </si>
  <si>
    <t xml:space="preserve">SET UP TIME </t>
  </si>
  <si>
    <t>Press 250 III</t>
  </si>
  <si>
    <t xml:space="preserve">       ,</t>
  </si>
  <si>
    <t>Press 400 1</t>
  </si>
  <si>
    <t>TOTAL PLANT</t>
  </si>
  <si>
    <t xml:space="preserve">Liner Rearwall </t>
  </si>
  <si>
    <t>Production Plan VS ACTUAL DEC- 2022</t>
  </si>
  <si>
    <t xml:space="preserve">LINER, REAR WALL        </t>
  </si>
  <si>
    <t xml:space="preserve">CARPET,ENGINE COVER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</si>
</sst>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0.0%"/>
    <numFmt numFmtId="166" formatCode="0.000000000000000%"/>
    <numFmt numFmtId="167" formatCode="0.0"/>
    <numFmt numFmtId="168" formatCode="0;[Red]0"/>
    <numFmt numFmtId="169" formatCode="0.000%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444444"/>
      <name val="Calibri"/>
      <family val="2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202124"/>
      <name val="Inherit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25" fillId="0" borderId="0" applyFont="0" applyFill="0" applyBorder="0" applyAlignment="0" applyProtection="0"/>
    <xf numFmtId="0" fontId="26" fillId="0" borderId="0"/>
    <xf numFmtId="43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25" fillId="0" borderId="0" applyFont="0" applyFill="0" applyBorder="0" applyAlignment="0" applyProtection="0"/>
  </cellStyleXfs>
  <cellXfs count="244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9" fontId="8" fillId="0" borderId="0" xfId="1" applyFont="1" applyFill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7" fillId="2" borderId="14" xfId="0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7" fillId="2" borderId="15" xfId="0" applyNumberFormat="1" applyFont="1" applyFill="1" applyBorder="1" applyAlignment="1">
      <alignment horizontal="center" vertical="center"/>
    </xf>
    <xf numFmtId="10" fontId="7" fillId="0" borderId="12" xfId="1" applyNumberFormat="1" applyFont="1" applyBorder="1" applyAlignment="1">
      <alignment horizontal="center" vertical="center"/>
    </xf>
    <xf numFmtId="10" fontId="7" fillId="0" borderId="12" xfId="0" applyNumberFormat="1" applyFont="1" applyBorder="1" applyAlignment="1">
      <alignment horizontal="center" vertical="center"/>
    </xf>
    <xf numFmtId="10" fontId="12" fillId="3" borderId="17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vertical="center"/>
    </xf>
    <xf numFmtId="0" fontId="10" fillId="0" borderId="7" xfId="0" applyFont="1" applyBorder="1" applyAlignment="1">
      <alignment horizontal="center"/>
    </xf>
    <xf numFmtId="0" fontId="0" fillId="5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2" fontId="0" fillId="0" borderId="7" xfId="0" applyNumberFormat="1" applyBorder="1" applyAlignment="1">
      <alignment vertical="center"/>
    </xf>
    <xf numFmtId="0" fontId="10" fillId="4" borderId="7" xfId="0" applyFont="1" applyFill="1" applyBorder="1" applyAlignment="1">
      <alignment horizontal="center" vertical="center"/>
    </xf>
    <xf numFmtId="165" fontId="17" fillId="3" borderId="32" xfId="1" applyNumberFormat="1" applyFont="1" applyFill="1" applyBorder="1" applyAlignment="1">
      <alignment horizontal="center" vertical="center"/>
    </xf>
    <xf numFmtId="9" fontId="0" fillId="3" borderId="32" xfId="1" applyFont="1" applyFill="1" applyBorder="1" applyAlignment="1">
      <alignment horizontal="center" vertical="center"/>
    </xf>
    <xf numFmtId="10" fontId="17" fillId="3" borderId="16" xfId="1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9" fontId="10" fillId="0" borderId="7" xfId="1" applyFont="1" applyFill="1" applyBorder="1" applyAlignment="1">
      <alignment horizontal="center" vertical="center"/>
    </xf>
    <xf numFmtId="167" fontId="10" fillId="0" borderId="7" xfId="0" applyNumberFormat="1" applyFont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9" fontId="10" fillId="0" borderId="14" xfId="1" applyFont="1" applyFill="1" applyBorder="1" applyAlignment="1">
      <alignment horizontal="center" vertical="center"/>
    </xf>
    <xf numFmtId="0" fontId="10" fillId="0" borderId="7" xfId="0" applyFont="1" applyBorder="1"/>
    <xf numFmtId="2" fontId="10" fillId="0" borderId="7" xfId="0" applyNumberFormat="1" applyFont="1" applyBorder="1" applyAlignment="1">
      <alignment vertical="center"/>
    </xf>
    <xf numFmtId="9" fontId="10" fillId="0" borderId="7" xfId="1" applyFont="1" applyBorder="1" applyAlignment="1">
      <alignment vertical="center"/>
    </xf>
    <xf numFmtId="0" fontId="10" fillId="0" borderId="0" xfId="0" applyFont="1"/>
    <xf numFmtId="0" fontId="9" fillId="0" borderId="7" xfId="0" applyFont="1" applyBorder="1" applyAlignment="1">
      <alignment horizontal="center"/>
    </xf>
    <xf numFmtId="0" fontId="9" fillId="4" borderId="7" xfId="0" applyFont="1" applyFill="1" applyBorder="1" applyAlignment="1">
      <alignment horizontal="center" vertical="center"/>
    </xf>
    <xf numFmtId="0" fontId="9" fillId="0" borderId="7" xfId="0" applyFont="1" applyBorder="1"/>
    <xf numFmtId="1" fontId="9" fillId="4" borderId="7" xfId="0" applyNumberFormat="1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8" fillId="0" borderId="0" xfId="0" applyFont="1"/>
    <xf numFmtId="0" fontId="10" fillId="4" borderId="2" xfId="0" applyFont="1" applyFill="1" applyBorder="1" applyAlignment="1">
      <alignment horizontal="left" vertical="center"/>
    </xf>
    <xf numFmtId="168" fontId="10" fillId="4" borderId="2" xfId="0" applyNumberFormat="1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4" borderId="7" xfId="0" applyFont="1" applyFill="1" applyBorder="1" applyAlignment="1">
      <alignment horizontal="left" vertical="center"/>
    </xf>
    <xf numFmtId="168" fontId="10" fillId="4" borderId="7" xfId="0" applyNumberFormat="1" applyFont="1" applyFill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vertical="top"/>
    </xf>
    <xf numFmtId="1" fontId="19" fillId="0" borderId="7" xfId="2" applyNumberFormat="1" applyFont="1" applyBorder="1" applyAlignment="1">
      <alignment horizontal="left" vertical="center"/>
    </xf>
    <xf numFmtId="168" fontId="10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/>
    </xf>
    <xf numFmtId="168" fontId="10" fillId="4" borderId="7" xfId="0" applyNumberFormat="1" applyFont="1" applyFill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20" fillId="10" borderId="7" xfId="0" applyFont="1" applyFill="1" applyBorder="1"/>
    <xf numFmtId="0" fontId="21" fillId="10" borderId="7" xfId="0" applyFont="1" applyFill="1" applyBorder="1"/>
    <xf numFmtId="1" fontId="22" fillId="0" borderId="7" xfId="0" applyNumberFormat="1" applyFont="1" applyBorder="1" applyAlignment="1">
      <alignment horizontal="left" vertical="center" wrapText="1"/>
    </xf>
    <xf numFmtId="168" fontId="10" fillId="4" borderId="7" xfId="0" applyNumberFormat="1" applyFont="1" applyFill="1" applyBorder="1" applyAlignment="1" applyProtection="1">
      <alignment horizontal="left" vertical="center"/>
      <protection locked="0"/>
    </xf>
    <xf numFmtId="0" fontId="10" fillId="4" borderId="7" xfId="0" applyFont="1" applyFill="1" applyBorder="1" applyAlignment="1">
      <alignment horizontal="left" vertical="center" wrapText="1"/>
    </xf>
    <xf numFmtId="168" fontId="10" fillId="4" borderId="7" xfId="0" applyNumberFormat="1" applyFont="1" applyFill="1" applyBorder="1" applyAlignment="1" applyProtection="1">
      <alignment horizontal="left" vertical="center" wrapText="1"/>
      <protection locked="0"/>
    </xf>
    <xf numFmtId="168" fontId="10" fillId="4" borderId="7" xfId="0" applyNumberFormat="1" applyFont="1" applyFill="1" applyBorder="1" applyAlignment="1">
      <alignment horizontal="left" vertical="center" wrapText="1"/>
    </xf>
    <xf numFmtId="0" fontId="23" fillId="0" borderId="7" xfId="0" applyFont="1" applyBorder="1"/>
    <xf numFmtId="168" fontId="10" fillId="4" borderId="7" xfId="0" applyNumberFormat="1" applyFont="1" applyFill="1" applyBorder="1" applyAlignment="1">
      <alignment horizontal="center" vertical="center" wrapText="1"/>
    </xf>
    <xf numFmtId="168" fontId="0" fillId="4" borderId="7" xfId="0" applyNumberFormat="1" applyFill="1" applyBorder="1" applyAlignment="1">
      <alignment horizontal="left" vertical="center"/>
    </xf>
    <xf numFmtId="1" fontId="0" fillId="4" borderId="7" xfId="0" applyNumberFormat="1" applyFill="1" applyBorder="1" applyAlignment="1">
      <alignment horizontal="left" vertical="center"/>
    </xf>
    <xf numFmtId="0" fontId="10" fillId="4" borderId="7" xfId="0" applyFont="1" applyFill="1" applyBorder="1" applyAlignment="1">
      <alignment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1" fontId="10" fillId="4" borderId="28" xfId="0" applyNumberFormat="1" applyFont="1" applyFill="1" applyBorder="1" applyAlignment="1">
      <alignment horizontal="center" vertical="center"/>
    </xf>
    <xf numFmtId="0" fontId="11" fillId="6" borderId="47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11" fillId="6" borderId="46" xfId="0" applyFont="1" applyFill="1" applyBorder="1" applyAlignment="1">
      <alignment horizontal="center" vertical="center" wrapText="1"/>
    </xf>
    <xf numFmtId="9" fontId="8" fillId="0" borderId="0" xfId="1" applyFont="1"/>
    <xf numFmtId="0" fontId="10" fillId="4" borderId="7" xfId="0" applyFont="1" applyFill="1" applyBorder="1" applyAlignment="1" applyProtection="1">
      <alignment horizontal="center" vertical="center"/>
      <protection locked="0"/>
    </xf>
    <xf numFmtId="1" fontId="10" fillId="4" borderId="2" xfId="0" applyNumberFormat="1" applyFont="1" applyFill="1" applyBorder="1" applyAlignment="1">
      <alignment horizontal="center" vertical="center"/>
    </xf>
    <xf numFmtId="0" fontId="10" fillId="0" borderId="2" xfId="0" applyFont="1" applyBorder="1"/>
    <xf numFmtId="0" fontId="11" fillId="6" borderId="19" xfId="0" applyFont="1" applyFill="1" applyBorder="1" applyAlignment="1">
      <alignment horizontal="center" vertical="center" wrapText="1"/>
    </xf>
    <xf numFmtId="1" fontId="10" fillId="4" borderId="43" xfId="0" applyNumberFormat="1" applyFont="1" applyFill="1" applyBorder="1" applyAlignment="1">
      <alignment horizontal="center" vertical="center"/>
    </xf>
    <xf numFmtId="1" fontId="8" fillId="0" borderId="0" xfId="0" applyNumberFormat="1" applyFont="1"/>
    <xf numFmtId="0" fontId="7" fillId="4" borderId="10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1" fontId="10" fillId="4" borderId="6" xfId="0" applyNumberFormat="1" applyFont="1" applyFill="1" applyBorder="1" applyAlignment="1">
      <alignment horizontal="center" vertical="center"/>
    </xf>
    <xf numFmtId="1" fontId="10" fillId="4" borderId="25" xfId="0" applyNumberFormat="1" applyFont="1" applyFill="1" applyBorder="1" applyAlignment="1">
      <alignment horizontal="center" vertical="center"/>
    </xf>
    <xf numFmtId="9" fontId="10" fillId="4" borderId="14" xfId="1" applyFont="1" applyFill="1" applyBorder="1" applyAlignment="1" applyProtection="1">
      <alignment horizontal="center" vertical="center"/>
      <protection locked="0"/>
    </xf>
    <xf numFmtId="1" fontId="10" fillId="4" borderId="8" xfId="0" applyNumberFormat="1" applyFont="1" applyFill="1" applyBorder="1" applyAlignment="1">
      <alignment horizontal="center" vertical="center"/>
    </xf>
    <xf numFmtId="1" fontId="10" fillId="4" borderId="20" xfId="0" applyNumberFormat="1" applyFon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" fontId="0" fillId="4" borderId="20" xfId="0" applyNumberFormat="1" applyFill="1" applyBorder="1" applyAlignment="1">
      <alignment horizontal="center" vertical="center"/>
    </xf>
    <xf numFmtId="1" fontId="10" fillId="4" borderId="29" xfId="0" applyNumberFormat="1" applyFont="1" applyFill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27" fillId="0" borderId="0" xfId="0" applyFont="1" applyAlignment="1">
      <alignment horizontal="left" vertical="center"/>
    </xf>
    <xf numFmtId="0" fontId="7" fillId="4" borderId="48" xfId="0" applyFont="1" applyFill="1" applyBorder="1" applyAlignment="1">
      <alignment horizontal="center" vertical="center" wrapText="1"/>
    </xf>
    <xf numFmtId="169" fontId="8" fillId="0" borderId="0" xfId="1" applyNumberFormat="1" applyFont="1" applyFill="1" applyAlignment="1">
      <alignment horizontal="center" vertical="center"/>
    </xf>
    <xf numFmtId="1" fontId="10" fillId="4" borderId="40" xfId="0" applyNumberFormat="1" applyFont="1" applyFill="1" applyBorder="1" applyAlignment="1">
      <alignment horizontal="center" vertical="center"/>
    </xf>
    <xf numFmtId="1" fontId="10" fillId="4" borderId="27" xfId="0" applyNumberFormat="1" applyFont="1" applyFill="1" applyBorder="1" applyAlignment="1">
      <alignment horizontal="center" vertical="center"/>
    </xf>
    <xf numFmtId="1" fontId="10" fillId="4" borderId="30" xfId="0" applyNumberFormat="1" applyFont="1" applyFill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/>
    </xf>
    <xf numFmtId="1" fontId="10" fillId="0" borderId="28" xfId="0" applyNumberFormat="1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0" fontId="10" fillId="4" borderId="17" xfId="1" applyNumberFormat="1" applyFont="1" applyFill="1" applyBorder="1" applyAlignment="1" applyProtection="1">
      <alignment horizontal="center" vertical="center"/>
      <protection locked="0"/>
    </xf>
    <xf numFmtId="10" fontId="8" fillId="0" borderId="0" xfId="0" applyNumberFormat="1" applyFont="1" applyAlignment="1">
      <alignment horizontal="center" vertical="center"/>
    </xf>
    <xf numFmtId="2" fontId="8" fillId="0" borderId="0" xfId="0" applyNumberFormat="1" applyFont="1"/>
    <xf numFmtId="0" fontId="6" fillId="0" borderId="0" xfId="0" applyFont="1" applyAlignment="1">
      <alignment horizontal="center" vertical="center"/>
    </xf>
    <xf numFmtId="168" fontId="6" fillId="4" borderId="7" xfId="0" applyNumberFormat="1" applyFont="1" applyFill="1" applyBorder="1" applyAlignment="1">
      <alignment horizontal="left" vertical="center"/>
    </xf>
    <xf numFmtId="168" fontId="6" fillId="4" borderId="7" xfId="0" applyNumberFormat="1" applyFont="1" applyFill="1" applyBorder="1" applyAlignment="1">
      <alignment vertical="top" wrapText="1"/>
    </xf>
    <xf numFmtId="1" fontId="6" fillId="4" borderId="7" xfId="0" applyNumberFormat="1" applyFont="1" applyFill="1" applyBorder="1" applyAlignment="1">
      <alignment vertical="top" wrapText="1"/>
    </xf>
    <xf numFmtId="168" fontId="6" fillId="4" borderId="7" xfId="0" applyNumberFormat="1" applyFont="1" applyFill="1" applyBorder="1" applyAlignment="1">
      <alignment horizontal="left" vertical="center" wrapText="1"/>
    </xf>
    <xf numFmtId="1" fontId="6" fillId="4" borderId="7" xfId="0" applyNumberFormat="1" applyFont="1" applyFill="1" applyBorder="1" applyAlignment="1">
      <alignment horizontal="left" vertical="top" wrapText="1"/>
    </xf>
    <xf numFmtId="0" fontId="10" fillId="0" borderId="7" xfId="0" applyFont="1" applyBorder="1" applyAlignment="1" applyProtection="1">
      <alignment horizontal="center" vertical="center"/>
      <protection locked="0"/>
    </xf>
    <xf numFmtId="1" fontId="0" fillId="0" borderId="28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" fontId="5" fillId="0" borderId="7" xfId="0" applyNumberFormat="1" applyFont="1" applyBorder="1" applyAlignment="1">
      <alignment horizontal="left" vertical="center" wrapText="1"/>
    </xf>
    <xf numFmtId="1" fontId="15" fillId="0" borderId="7" xfId="0" applyNumberFormat="1" applyFont="1" applyBorder="1" applyAlignment="1">
      <alignment horizontal="left"/>
    </xf>
    <xf numFmtId="0" fontId="10" fillId="0" borderId="7" xfId="0" applyFont="1" applyBorder="1" applyAlignment="1">
      <alignment vertical="center"/>
    </xf>
    <xf numFmtId="168" fontId="4" fillId="4" borderId="7" xfId="0" applyNumberFormat="1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68" fontId="2" fillId="4" borderId="7" xfId="0" applyNumberFormat="1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 wrapText="1"/>
    </xf>
    <xf numFmtId="1" fontId="2" fillId="4" borderId="7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35" xfId="0" applyFont="1" applyBorder="1" applyAlignment="1">
      <alignment horizontal="left" vertical="center"/>
    </xf>
    <xf numFmtId="0" fontId="17" fillId="0" borderId="30" xfId="0" applyFont="1" applyBorder="1" applyAlignment="1">
      <alignment horizontal="left" vertical="center"/>
    </xf>
    <xf numFmtId="0" fontId="17" fillId="0" borderId="31" xfId="0" applyFont="1" applyBorder="1" applyAlignment="1">
      <alignment horizontal="left" vertical="center"/>
    </xf>
    <xf numFmtId="0" fontId="17" fillId="0" borderId="49" xfId="0" applyFont="1" applyBorder="1" applyAlignment="1">
      <alignment horizontal="left" vertical="center"/>
    </xf>
    <xf numFmtId="0" fontId="17" fillId="0" borderId="50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/>
    </xf>
    <xf numFmtId="0" fontId="17" fillId="0" borderId="54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 vertical="center"/>
    </xf>
    <xf numFmtId="0" fontId="11" fillId="6" borderId="3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11" fillId="6" borderId="32" xfId="0" applyFont="1" applyFill="1" applyBorder="1" applyAlignment="1">
      <alignment horizontal="center" vertical="center"/>
    </xf>
    <xf numFmtId="0" fontId="11" fillId="6" borderId="4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45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46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29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12" fillId="4" borderId="49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24" fillId="0" borderId="24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47" xfId="0" applyFont="1" applyBorder="1" applyAlignment="1">
      <alignment horizontal="center" vertical="center"/>
    </xf>
    <xf numFmtId="0" fontId="11" fillId="6" borderId="4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45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6" fontId="6" fillId="0" borderId="27" xfId="0" applyNumberFormat="1" applyFont="1" applyBorder="1" applyAlignment="1">
      <alignment horizontal="center" vertical="center"/>
    </xf>
    <xf numFmtId="16" fontId="6" fillId="0" borderId="28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35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37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0" fillId="6" borderId="27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/>
    </xf>
    <xf numFmtId="0" fontId="10" fillId="6" borderId="3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5" borderId="10" xfId="0" applyFont="1" applyFill="1" applyBorder="1" applyAlignment="1">
      <alignment horizontal="left" vertical="center"/>
    </xf>
    <xf numFmtId="0" fontId="16" fillId="5" borderId="32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</cellXfs>
  <cellStyles count="6">
    <cellStyle name="Comma 2" xfId="4" xr:uid="{00000000-0005-0000-0000-000000000000}"/>
    <cellStyle name="Comma 2 2" xfId="3" xr:uid="{00000000-0005-0000-0000-000001000000}"/>
    <cellStyle name="Comma 2 2 2" xfId="5" xr:uid="{00000000-0005-0000-0000-000002000000}"/>
    <cellStyle name="Normal" xfId="0" builtinId="0"/>
    <cellStyle name="Normal 2" xfId="2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EG62"/>
  <sheetViews>
    <sheetView zoomScaleNormal="100" workbookViewId="0">
      <pane xSplit="3" ySplit="5" topLeftCell="DT34" activePane="bottomRight" state="frozen"/>
      <selection pane="topRight"/>
      <selection pane="bottomLeft"/>
      <selection pane="bottomRight" activeCell="DX2" sqref="DX2:DZ2"/>
    </sheetView>
  </sheetViews>
  <sheetFormatPr defaultColWidth="9" defaultRowHeight="15"/>
  <cols>
    <col min="1" max="1" width="6.42578125" style="57" customWidth="1"/>
    <col min="2" max="2" width="37.5703125" style="57" customWidth="1"/>
    <col min="3" max="3" width="27.140625" style="57" customWidth="1"/>
    <col min="4" max="4" width="5" style="57" customWidth="1"/>
    <col min="5" max="5" width="5.28515625" style="57" customWidth="1"/>
    <col min="6" max="6" width="5" style="57" customWidth="1"/>
    <col min="7" max="7" width="5.28515625" style="57" customWidth="1"/>
    <col min="8" max="8" width="5" style="57" customWidth="1"/>
    <col min="9" max="9" width="5.28515625" style="57" customWidth="1"/>
    <col min="10" max="10" width="5" style="57" customWidth="1"/>
    <col min="11" max="11" width="5.28515625" style="57" customWidth="1"/>
    <col min="12" max="12" width="5.42578125" style="57" customWidth="1"/>
    <col min="13" max="13" width="5.28515625" style="57" customWidth="1"/>
    <col min="14" max="14" width="5" style="57" customWidth="1"/>
    <col min="15" max="15" width="5.28515625" style="57" customWidth="1"/>
    <col min="16" max="16" width="5" style="57" customWidth="1"/>
    <col min="17" max="17" width="5.28515625" style="57" customWidth="1"/>
    <col min="18" max="18" width="5" style="57" customWidth="1"/>
    <col min="19" max="19" width="5.28515625" style="57" customWidth="1"/>
    <col min="20" max="20" width="5" style="57" customWidth="1"/>
    <col min="21" max="21" width="5.28515625" style="57" customWidth="1"/>
    <col min="22" max="22" width="5" style="57" customWidth="1"/>
    <col min="23" max="23" width="5.28515625" style="57" customWidth="1"/>
    <col min="24" max="24" width="5" style="57" customWidth="1"/>
    <col min="25" max="25" width="5.28515625" style="57" customWidth="1"/>
    <col min="26" max="26" width="5" style="57" customWidth="1"/>
    <col min="27" max="27" width="5.28515625" style="57" customWidth="1"/>
    <col min="28" max="28" width="5" style="57" customWidth="1"/>
    <col min="29" max="29" width="5.28515625" style="57" customWidth="1"/>
    <col min="30" max="30" width="5" style="57" customWidth="1"/>
    <col min="31" max="31" width="5.28515625" style="57" customWidth="1"/>
    <col min="32" max="32" width="5" style="57" customWidth="1"/>
    <col min="33" max="33" width="5.28515625" style="57" customWidth="1"/>
    <col min="34" max="34" width="4.85546875" style="57" customWidth="1"/>
    <col min="35" max="35" width="5.28515625" style="57" customWidth="1"/>
    <col min="36" max="36" width="5" style="57" customWidth="1"/>
    <col min="37" max="37" width="5.28515625" style="57" customWidth="1"/>
    <col min="38" max="38" width="5" style="57" customWidth="1"/>
    <col min="39" max="39" width="5.28515625" style="57" customWidth="1"/>
    <col min="40" max="40" width="5" style="57" customWidth="1"/>
    <col min="41" max="41" width="5.28515625" style="57" customWidth="1"/>
    <col min="42" max="42" width="5" style="57" customWidth="1"/>
    <col min="43" max="43" width="5.28515625" style="57" customWidth="1"/>
    <col min="44" max="44" width="5" style="57" customWidth="1"/>
    <col min="45" max="45" width="5.28515625" style="57" customWidth="1"/>
    <col min="46" max="46" width="5" style="57" customWidth="1"/>
    <col min="47" max="47" width="5.28515625" style="57" customWidth="1"/>
    <col min="48" max="48" width="5" style="57" customWidth="1"/>
    <col min="49" max="49" width="5.28515625" style="57" customWidth="1"/>
    <col min="50" max="50" width="5" style="57" customWidth="1"/>
    <col min="51" max="51" width="5.28515625" style="57" customWidth="1"/>
    <col min="52" max="52" width="5" style="57" customWidth="1"/>
    <col min="53" max="53" width="5.28515625" style="57" customWidth="1"/>
    <col min="54" max="54" width="5" style="57" customWidth="1"/>
    <col min="55" max="55" width="5.28515625" style="57" customWidth="1"/>
    <col min="56" max="56" width="5" style="57" customWidth="1"/>
    <col min="57" max="57" width="5.28515625" style="57" customWidth="1"/>
    <col min="58" max="58" width="5" style="57" customWidth="1"/>
    <col min="59" max="59" width="5.28515625" style="57" customWidth="1"/>
    <col min="60" max="60" width="5" style="57" customWidth="1"/>
    <col min="61" max="61" width="5.28515625" style="57" customWidth="1"/>
    <col min="62" max="64" width="5" style="57" customWidth="1"/>
    <col min="65" max="65" width="5.28515625" style="57" customWidth="1"/>
    <col min="66" max="66" width="5" style="57" customWidth="1"/>
    <col min="67" max="67" width="5.140625" style="57" customWidth="1"/>
    <col min="68" max="68" width="5.7109375" style="57" customWidth="1"/>
    <col min="69" max="69" width="6" style="57" customWidth="1"/>
    <col min="70" max="70" width="6.140625" style="57" customWidth="1"/>
    <col min="71" max="71" width="5.85546875" style="57" customWidth="1"/>
    <col min="72" max="72" width="5" style="57" customWidth="1"/>
    <col min="73" max="73" width="5.28515625" style="57" customWidth="1"/>
    <col min="74" max="74" width="5" style="57" customWidth="1"/>
    <col min="75" max="75" width="5.28515625" style="57" customWidth="1"/>
    <col min="76" max="76" width="5" style="57" customWidth="1"/>
    <col min="77" max="77" width="5.7109375" style="57" customWidth="1"/>
    <col min="78" max="78" width="5" style="57" customWidth="1"/>
    <col min="79" max="79" width="5.140625" style="57" customWidth="1"/>
    <col min="80" max="80" width="5.5703125" style="57" customWidth="1"/>
    <col min="81" max="81" width="5.28515625" style="57" customWidth="1"/>
    <col min="82" max="82" width="5" style="57" customWidth="1"/>
    <col min="83" max="83" width="5.28515625" style="57" customWidth="1"/>
    <col min="84" max="84" width="5" style="57" customWidth="1"/>
    <col min="85" max="85" width="5.28515625" style="57" customWidth="1"/>
    <col min="86" max="86" width="5" style="57" customWidth="1"/>
    <col min="87" max="87" width="5.28515625" style="57" customWidth="1"/>
    <col min="88" max="88" width="5" style="57" customWidth="1"/>
    <col min="89" max="89" width="5.28515625" style="57" customWidth="1"/>
    <col min="90" max="90" width="5" style="57" customWidth="1"/>
    <col min="91" max="91" width="5.28515625" style="57" customWidth="1"/>
    <col min="92" max="92" width="5" style="57" customWidth="1"/>
    <col min="93" max="93" width="5.28515625" style="57" customWidth="1"/>
    <col min="94" max="94" width="5" style="57" customWidth="1"/>
    <col min="95" max="95" width="5.28515625" style="57" customWidth="1"/>
    <col min="96" max="96" width="5" style="57" customWidth="1"/>
    <col min="97" max="97" width="5.28515625" style="57" customWidth="1"/>
    <col min="98" max="98" width="5" style="57" customWidth="1"/>
    <col min="99" max="99" width="5.28515625" style="57" customWidth="1"/>
    <col min="100" max="100" width="5" style="57" customWidth="1"/>
    <col min="101" max="101" width="5.28515625" style="57" customWidth="1"/>
    <col min="102" max="102" width="5" style="57" customWidth="1"/>
    <col min="103" max="103" width="5.28515625" style="57" customWidth="1"/>
    <col min="104" max="104" width="5" style="57" customWidth="1"/>
    <col min="105" max="105" width="5.28515625" style="57" customWidth="1"/>
    <col min="106" max="106" width="5" style="57" customWidth="1"/>
    <col min="107" max="107" width="5.28515625" style="57" customWidth="1"/>
    <col min="108" max="108" width="5" style="57" customWidth="1"/>
    <col min="109" max="109" width="5.28515625" style="57" customWidth="1"/>
    <col min="110" max="110" width="5" style="57" customWidth="1"/>
    <col min="111" max="111" width="5.28515625" style="57" customWidth="1"/>
    <col min="112" max="112" width="5" style="57" customWidth="1"/>
    <col min="113" max="113" width="5.28515625" style="57" customWidth="1"/>
    <col min="114" max="114" width="5" style="57" customWidth="1"/>
    <col min="115" max="115" width="5.28515625" style="57" customWidth="1"/>
    <col min="116" max="116" width="5" style="57" customWidth="1"/>
    <col min="117" max="117" width="5.28515625" style="57" customWidth="1"/>
    <col min="118" max="118" width="5" style="57" customWidth="1"/>
    <col min="119" max="119" width="5.28515625" style="57" customWidth="1"/>
    <col min="120" max="120" width="5" style="57" customWidth="1"/>
    <col min="121" max="121" width="5.28515625" style="57" customWidth="1"/>
    <col min="122" max="122" width="5" style="57" customWidth="1"/>
    <col min="123" max="123" width="5.28515625" style="57" customWidth="1"/>
    <col min="124" max="124" width="5" style="57" customWidth="1"/>
    <col min="125" max="125" width="5.28515625" style="57" customWidth="1"/>
    <col min="126" max="126" width="5.5703125" style="57" customWidth="1"/>
    <col min="127" max="127" width="5.28515625" style="57" customWidth="1"/>
    <col min="128" max="128" width="8.85546875" style="57" customWidth="1"/>
    <col min="129" max="129" width="14.85546875" style="57" customWidth="1"/>
    <col min="130" max="130" width="11.7109375" style="57" customWidth="1"/>
    <col min="132" max="136" width="7.85546875" style="57" customWidth="1"/>
    <col min="137" max="137" width="9.140625" style="27" customWidth="1"/>
    <col min="138" max="138" width="9.140625" customWidth="1"/>
  </cols>
  <sheetData>
    <row r="1" spans="1:137" ht="18.75" customHeight="1" thickBot="1">
      <c r="A1" s="183"/>
      <c r="B1" s="184"/>
      <c r="C1" s="184"/>
      <c r="D1" s="187" t="s">
        <v>157</v>
      </c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7"/>
      <c r="AZ1" s="187"/>
      <c r="BA1" s="187"/>
      <c r="BB1" s="187"/>
      <c r="BC1" s="187"/>
      <c r="BD1" s="187"/>
      <c r="BE1" s="187"/>
      <c r="BF1" s="187"/>
      <c r="BG1" s="187"/>
      <c r="BH1" s="187"/>
      <c r="BI1" s="187"/>
      <c r="BJ1" s="187"/>
      <c r="BK1" s="187"/>
      <c r="BL1" s="187"/>
      <c r="BM1" s="187"/>
      <c r="BN1" s="187"/>
      <c r="BO1" s="187"/>
      <c r="BP1" s="187"/>
      <c r="BQ1" s="187"/>
      <c r="BR1" s="187"/>
      <c r="BS1" s="187"/>
      <c r="BT1" s="187"/>
      <c r="BU1" s="187"/>
      <c r="BV1" s="187"/>
      <c r="BW1" s="187"/>
      <c r="BX1" s="187"/>
      <c r="BY1" s="187"/>
      <c r="BZ1" s="187"/>
      <c r="CA1" s="187"/>
      <c r="CB1" s="187"/>
      <c r="CC1" s="187"/>
      <c r="CD1" s="187"/>
      <c r="CE1" s="187"/>
      <c r="CF1" s="187"/>
      <c r="CG1" s="187"/>
      <c r="CH1" s="187"/>
      <c r="CI1" s="187"/>
      <c r="CJ1" s="187"/>
      <c r="CK1" s="187"/>
      <c r="CL1" s="187"/>
      <c r="CM1" s="187"/>
      <c r="CN1" s="187"/>
      <c r="CO1" s="187"/>
      <c r="CP1" s="187"/>
      <c r="CQ1" s="187"/>
      <c r="CR1" s="187"/>
      <c r="CS1" s="187"/>
      <c r="CT1" s="187"/>
      <c r="CU1" s="187"/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  <c r="DH1" s="187"/>
      <c r="DI1" s="187"/>
      <c r="DJ1" s="187"/>
      <c r="DK1" s="187"/>
      <c r="DL1" s="187"/>
      <c r="DM1" s="187"/>
      <c r="DN1" s="187"/>
      <c r="DO1" s="187"/>
      <c r="DP1" s="187"/>
      <c r="DQ1" s="187"/>
      <c r="DR1" s="187"/>
      <c r="DS1" s="187"/>
      <c r="DT1" s="187"/>
      <c r="DU1" s="187"/>
      <c r="DV1" s="187"/>
      <c r="DW1" s="188"/>
      <c r="DX1" s="148"/>
      <c r="DY1" s="149"/>
      <c r="DZ1" s="150"/>
      <c r="EB1"/>
      <c r="EC1"/>
      <c r="ED1"/>
      <c r="EE1"/>
      <c r="EF1"/>
    </row>
    <row r="2" spans="1:137" ht="23.25" customHeight="1" thickBot="1">
      <c r="A2" s="185"/>
      <c r="B2" s="186"/>
      <c r="C2" s="186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89"/>
      <c r="AQ2" s="189"/>
      <c r="AR2" s="189"/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9"/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9"/>
      <c r="BY2" s="189"/>
      <c r="BZ2" s="189"/>
      <c r="CA2" s="189"/>
      <c r="CB2" s="189"/>
      <c r="CC2" s="189"/>
      <c r="CD2" s="189"/>
      <c r="CE2" s="189"/>
      <c r="CF2" s="189"/>
      <c r="CG2" s="189"/>
      <c r="CH2" s="189"/>
      <c r="CI2" s="189"/>
      <c r="CJ2" s="189"/>
      <c r="CK2" s="189"/>
      <c r="CL2" s="189"/>
      <c r="CM2" s="189"/>
      <c r="CN2" s="189"/>
      <c r="CO2" s="189"/>
      <c r="CP2" s="189"/>
      <c r="CQ2" s="189"/>
      <c r="CR2" s="189"/>
      <c r="CS2" s="189"/>
      <c r="CT2" s="189"/>
      <c r="CU2" s="189"/>
      <c r="CV2" s="189"/>
      <c r="CW2" s="189"/>
      <c r="CX2" s="189"/>
      <c r="CY2" s="189"/>
      <c r="CZ2" s="189"/>
      <c r="DA2" s="189"/>
      <c r="DB2" s="189"/>
      <c r="DC2" s="189"/>
      <c r="DD2" s="189"/>
      <c r="DE2" s="189"/>
      <c r="DF2" s="189"/>
      <c r="DG2" s="189"/>
      <c r="DH2" s="189"/>
      <c r="DI2" s="189"/>
      <c r="DJ2" s="189"/>
      <c r="DK2" s="189"/>
      <c r="DL2" s="189"/>
      <c r="DM2" s="189"/>
      <c r="DN2" s="189"/>
      <c r="DO2" s="189"/>
      <c r="DP2" s="189"/>
      <c r="DQ2" s="189"/>
      <c r="DR2" s="189"/>
      <c r="DS2" s="189"/>
      <c r="DT2" s="189"/>
      <c r="DU2" s="189"/>
      <c r="DV2" s="189"/>
      <c r="DW2" s="190"/>
      <c r="DX2" s="151"/>
      <c r="DY2" s="152"/>
      <c r="DZ2" s="153"/>
      <c r="EB2" s="154" t="s">
        <v>57</v>
      </c>
      <c r="EC2" s="155"/>
      <c r="ED2" s="155"/>
      <c r="EE2" s="155"/>
      <c r="EF2" s="155"/>
      <c r="EG2" s="156"/>
    </row>
    <row r="3" spans="1:137" ht="15" customHeight="1">
      <c r="A3" s="192" t="s">
        <v>58</v>
      </c>
      <c r="B3" s="195" t="s">
        <v>59</v>
      </c>
      <c r="C3" s="197" t="s">
        <v>60</v>
      </c>
      <c r="D3" s="157">
        <v>1</v>
      </c>
      <c r="E3" s="157"/>
      <c r="F3" s="157"/>
      <c r="G3" s="158"/>
      <c r="H3" s="159">
        <v>2</v>
      </c>
      <c r="I3" s="157"/>
      <c r="J3" s="157"/>
      <c r="K3" s="158"/>
      <c r="L3" s="159">
        <v>3</v>
      </c>
      <c r="M3" s="157"/>
      <c r="N3" s="157"/>
      <c r="O3" s="158"/>
      <c r="P3" s="159">
        <v>4</v>
      </c>
      <c r="Q3" s="157"/>
      <c r="R3" s="157"/>
      <c r="S3" s="158"/>
      <c r="T3" s="159">
        <v>5</v>
      </c>
      <c r="U3" s="157"/>
      <c r="V3" s="157"/>
      <c r="W3" s="158"/>
      <c r="X3" s="159">
        <v>6</v>
      </c>
      <c r="Y3" s="157"/>
      <c r="Z3" s="157"/>
      <c r="AA3" s="158"/>
      <c r="AB3" s="159">
        <v>7</v>
      </c>
      <c r="AC3" s="157"/>
      <c r="AD3" s="157"/>
      <c r="AE3" s="158"/>
      <c r="AF3" s="159">
        <v>8</v>
      </c>
      <c r="AG3" s="157"/>
      <c r="AH3" s="157"/>
      <c r="AI3" s="158"/>
      <c r="AJ3" s="159">
        <v>9</v>
      </c>
      <c r="AK3" s="157"/>
      <c r="AL3" s="157"/>
      <c r="AM3" s="158"/>
      <c r="AN3" s="159">
        <v>10</v>
      </c>
      <c r="AO3" s="157"/>
      <c r="AP3" s="157"/>
      <c r="AQ3" s="158"/>
      <c r="AR3" s="159">
        <v>11</v>
      </c>
      <c r="AS3" s="157"/>
      <c r="AT3" s="157"/>
      <c r="AU3" s="158"/>
      <c r="AV3" s="159">
        <v>12</v>
      </c>
      <c r="AW3" s="157"/>
      <c r="AX3" s="157"/>
      <c r="AY3" s="158"/>
      <c r="AZ3" s="159">
        <v>13</v>
      </c>
      <c r="BA3" s="157"/>
      <c r="BB3" s="157"/>
      <c r="BC3" s="158"/>
      <c r="BD3" s="159">
        <v>14</v>
      </c>
      <c r="BE3" s="157"/>
      <c r="BF3" s="157"/>
      <c r="BG3" s="158"/>
      <c r="BH3" s="159">
        <v>15</v>
      </c>
      <c r="BI3" s="157"/>
      <c r="BJ3" s="157"/>
      <c r="BK3" s="158"/>
      <c r="BL3" s="159">
        <v>16</v>
      </c>
      <c r="BM3" s="157"/>
      <c r="BN3" s="157"/>
      <c r="BO3" s="158"/>
      <c r="BP3" s="159">
        <v>17</v>
      </c>
      <c r="BQ3" s="157"/>
      <c r="BR3" s="157"/>
      <c r="BS3" s="158"/>
      <c r="BT3" s="159">
        <v>18</v>
      </c>
      <c r="BU3" s="157"/>
      <c r="BV3" s="157"/>
      <c r="BW3" s="158"/>
      <c r="BX3" s="159">
        <v>19</v>
      </c>
      <c r="BY3" s="157"/>
      <c r="BZ3" s="157"/>
      <c r="CA3" s="158"/>
      <c r="CB3" s="159">
        <v>20</v>
      </c>
      <c r="CC3" s="157"/>
      <c r="CD3" s="157"/>
      <c r="CE3" s="158"/>
      <c r="CF3" s="159">
        <v>21</v>
      </c>
      <c r="CG3" s="157"/>
      <c r="CH3" s="157"/>
      <c r="CI3" s="158"/>
      <c r="CJ3" s="159">
        <v>22</v>
      </c>
      <c r="CK3" s="157"/>
      <c r="CL3" s="157"/>
      <c r="CM3" s="158"/>
      <c r="CN3" s="159">
        <v>23</v>
      </c>
      <c r="CO3" s="157"/>
      <c r="CP3" s="157"/>
      <c r="CQ3" s="158"/>
      <c r="CR3" s="159">
        <v>24</v>
      </c>
      <c r="CS3" s="157"/>
      <c r="CT3" s="157"/>
      <c r="CU3" s="158"/>
      <c r="CV3" s="159">
        <v>25</v>
      </c>
      <c r="CW3" s="157"/>
      <c r="CX3" s="157"/>
      <c r="CY3" s="158"/>
      <c r="CZ3" s="159">
        <v>26</v>
      </c>
      <c r="DA3" s="157"/>
      <c r="DB3" s="157"/>
      <c r="DC3" s="158"/>
      <c r="DD3" s="159">
        <v>27</v>
      </c>
      <c r="DE3" s="157"/>
      <c r="DF3" s="157"/>
      <c r="DG3" s="158"/>
      <c r="DH3" s="159">
        <v>28</v>
      </c>
      <c r="DI3" s="157"/>
      <c r="DJ3" s="157"/>
      <c r="DK3" s="158"/>
      <c r="DL3" s="159">
        <v>29</v>
      </c>
      <c r="DM3" s="157"/>
      <c r="DN3" s="157"/>
      <c r="DO3" s="158"/>
      <c r="DP3" s="159">
        <v>30</v>
      </c>
      <c r="DQ3" s="157"/>
      <c r="DR3" s="157"/>
      <c r="DS3" s="158"/>
      <c r="DT3" s="159">
        <v>31</v>
      </c>
      <c r="DU3" s="157"/>
      <c r="DV3" s="157"/>
      <c r="DW3" s="157"/>
      <c r="DX3" s="170" t="s">
        <v>65</v>
      </c>
      <c r="DY3" s="173" t="s">
        <v>66</v>
      </c>
      <c r="DZ3" s="176" t="s">
        <v>67</v>
      </c>
      <c r="EB3" s="179" t="s">
        <v>61</v>
      </c>
      <c r="EC3" s="181" t="s">
        <v>62</v>
      </c>
      <c r="ED3" s="181" t="s">
        <v>63</v>
      </c>
      <c r="EE3" s="160" t="s">
        <v>64</v>
      </c>
      <c r="EF3" s="166" t="s">
        <v>68</v>
      </c>
      <c r="EG3" s="162" t="s">
        <v>52</v>
      </c>
    </row>
    <row r="4" spans="1:137" ht="15.75" thickBot="1">
      <c r="A4" s="193"/>
      <c r="B4" s="196"/>
      <c r="C4" s="198"/>
      <c r="D4" s="169" t="s">
        <v>48</v>
      </c>
      <c r="E4" s="165"/>
      <c r="F4" s="165" t="s">
        <v>51</v>
      </c>
      <c r="G4" s="165"/>
      <c r="H4" s="165" t="s">
        <v>48</v>
      </c>
      <c r="I4" s="165"/>
      <c r="J4" s="165" t="s">
        <v>51</v>
      </c>
      <c r="K4" s="165"/>
      <c r="L4" s="165" t="s">
        <v>48</v>
      </c>
      <c r="M4" s="165"/>
      <c r="N4" s="165" t="s">
        <v>51</v>
      </c>
      <c r="O4" s="165"/>
      <c r="P4" s="165" t="s">
        <v>48</v>
      </c>
      <c r="Q4" s="165"/>
      <c r="R4" s="165" t="s">
        <v>51</v>
      </c>
      <c r="S4" s="165"/>
      <c r="T4" s="165" t="s">
        <v>48</v>
      </c>
      <c r="U4" s="165"/>
      <c r="V4" s="165" t="s">
        <v>51</v>
      </c>
      <c r="W4" s="165"/>
      <c r="X4" s="165" t="s">
        <v>48</v>
      </c>
      <c r="Y4" s="165"/>
      <c r="Z4" s="165" t="s">
        <v>51</v>
      </c>
      <c r="AA4" s="165"/>
      <c r="AB4" s="165" t="s">
        <v>48</v>
      </c>
      <c r="AC4" s="165"/>
      <c r="AD4" s="165" t="s">
        <v>51</v>
      </c>
      <c r="AE4" s="165"/>
      <c r="AF4" s="165" t="s">
        <v>48</v>
      </c>
      <c r="AG4" s="165"/>
      <c r="AH4" s="165" t="s">
        <v>51</v>
      </c>
      <c r="AI4" s="165"/>
      <c r="AJ4" s="165" t="s">
        <v>48</v>
      </c>
      <c r="AK4" s="165"/>
      <c r="AL4" s="165" t="s">
        <v>51</v>
      </c>
      <c r="AM4" s="165"/>
      <c r="AN4" s="165" t="s">
        <v>48</v>
      </c>
      <c r="AO4" s="165"/>
      <c r="AP4" s="165" t="s">
        <v>51</v>
      </c>
      <c r="AQ4" s="165"/>
      <c r="AR4" s="165" t="s">
        <v>48</v>
      </c>
      <c r="AS4" s="165"/>
      <c r="AT4" s="165" t="s">
        <v>51</v>
      </c>
      <c r="AU4" s="165"/>
      <c r="AV4" s="165" t="s">
        <v>48</v>
      </c>
      <c r="AW4" s="165"/>
      <c r="AX4" s="165" t="s">
        <v>51</v>
      </c>
      <c r="AY4" s="165"/>
      <c r="AZ4" s="165" t="s">
        <v>48</v>
      </c>
      <c r="BA4" s="165"/>
      <c r="BB4" s="165" t="s">
        <v>51</v>
      </c>
      <c r="BC4" s="165"/>
      <c r="BD4" s="165" t="s">
        <v>48</v>
      </c>
      <c r="BE4" s="165"/>
      <c r="BF4" s="165" t="s">
        <v>51</v>
      </c>
      <c r="BG4" s="165"/>
      <c r="BH4" s="165" t="s">
        <v>48</v>
      </c>
      <c r="BI4" s="165"/>
      <c r="BJ4" s="165" t="s">
        <v>51</v>
      </c>
      <c r="BK4" s="165"/>
      <c r="BL4" s="165" t="s">
        <v>48</v>
      </c>
      <c r="BM4" s="165"/>
      <c r="BN4" s="165" t="s">
        <v>51</v>
      </c>
      <c r="BO4" s="165"/>
      <c r="BP4" s="165" t="s">
        <v>48</v>
      </c>
      <c r="BQ4" s="165"/>
      <c r="BR4" s="165" t="s">
        <v>51</v>
      </c>
      <c r="BS4" s="165"/>
      <c r="BT4" s="165" t="s">
        <v>48</v>
      </c>
      <c r="BU4" s="165"/>
      <c r="BV4" s="165" t="s">
        <v>51</v>
      </c>
      <c r="BW4" s="165"/>
      <c r="BX4" s="168" t="s">
        <v>48</v>
      </c>
      <c r="BY4" s="168"/>
      <c r="BZ4" s="168" t="s">
        <v>51</v>
      </c>
      <c r="CA4" s="168"/>
      <c r="CB4" s="168" t="s">
        <v>48</v>
      </c>
      <c r="CC4" s="168"/>
      <c r="CD4" s="168" t="s">
        <v>51</v>
      </c>
      <c r="CE4" s="168"/>
      <c r="CF4" s="168" t="s">
        <v>48</v>
      </c>
      <c r="CG4" s="168"/>
      <c r="CH4" s="168" t="s">
        <v>51</v>
      </c>
      <c r="CI4" s="168"/>
      <c r="CJ4" s="168" t="s">
        <v>48</v>
      </c>
      <c r="CK4" s="168"/>
      <c r="CL4" s="168" t="s">
        <v>51</v>
      </c>
      <c r="CM4" s="168"/>
      <c r="CN4" s="168" t="s">
        <v>48</v>
      </c>
      <c r="CO4" s="168"/>
      <c r="CP4" s="168" t="s">
        <v>51</v>
      </c>
      <c r="CQ4" s="168"/>
      <c r="CR4" s="168" t="s">
        <v>48</v>
      </c>
      <c r="CS4" s="168"/>
      <c r="CT4" s="168" t="s">
        <v>51</v>
      </c>
      <c r="CU4" s="168"/>
      <c r="CV4" s="168" t="s">
        <v>48</v>
      </c>
      <c r="CW4" s="168"/>
      <c r="CX4" s="168" t="s">
        <v>51</v>
      </c>
      <c r="CY4" s="168"/>
      <c r="CZ4" s="168" t="s">
        <v>48</v>
      </c>
      <c r="DA4" s="168"/>
      <c r="DB4" s="168" t="s">
        <v>51</v>
      </c>
      <c r="DC4" s="168"/>
      <c r="DD4" s="168" t="s">
        <v>48</v>
      </c>
      <c r="DE4" s="168"/>
      <c r="DF4" s="168" t="s">
        <v>51</v>
      </c>
      <c r="DG4" s="168"/>
      <c r="DH4" s="168" t="s">
        <v>48</v>
      </c>
      <c r="DI4" s="168"/>
      <c r="DJ4" s="168" t="s">
        <v>51</v>
      </c>
      <c r="DK4" s="168"/>
      <c r="DL4" s="168" t="s">
        <v>48</v>
      </c>
      <c r="DM4" s="168"/>
      <c r="DN4" s="168" t="s">
        <v>51</v>
      </c>
      <c r="DO4" s="168"/>
      <c r="DP4" s="168" t="s">
        <v>48</v>
      </c>
      <c r="DQ4" s="168"/>
      <c r="DR4" s="168" t="s">
        <v>51</v>
      </c>
      <c r="DS4" s="168"/>
      <c r="DT4" s="168" t="s">
        <v>48</v>
      </c>
      <c r="DU4" s="168"/>
      <c r="DV4" s="168" t="s">
        <v>51</v>
      </c>
      <c r="DW4" s="191"/>
      <c r="DX4" s="171"/>
      <c r="DY4" s="174"/>
      <c r="DZ4" s="177"/>
      <c r="EB4" s="180"/>
      <c r="EC4" s="182"/>
      <c r="ED4" s="182"/>
      <c r="EE4" s="161"/>
      <c r="EF4" s="167"/>
      <c r="EG4" s="163"/>
    </row>
    <row r="5" spans="1:137" ht="18" customHeight="1" thickBot="1">
      <c r="A5" s="194"/>
      <c r="B5" s="196"/>
      <c r="C5" s="198"/>
      <c r="D5" s="88" t="s">
        <v>69</v>
      </c>
      <c r="E5" s="89" t="s">
        <v>70</v>
      </c>
      <c r="F5" s="89" t="s">
        <v>69</v>
      </c>
      <c r="G5" s="89" t="s">
        <v>70</v>
      </c>
      <c r="H5" s="89" t="s">
        <v>69</v>
      </c>
      <c r="I5" s="89" t="s">
        <v>70</v>
      </c>
      <c r="J5" s="89" t="s">
        <v>69</v>
      </c>
      <c r="K5" s="89" t="s">
        <v>70</v>
      </c>
      <c r="L5" s="89" t="s">
        <v>69</v>
      </c>
      <c r="M5" s="89" t="s">
        <v>70</v>
      </c>
      <c r="N5" s="89" t="s">
        <v>69</v>
      </c>
      <c r="O5" s="89" t="s">
        <v>70</v>
      </c>
      <c r="P5" s="89" t="s">
        <v>69</v>
      </c>
      <c r="Q5" s="89" t="s">
        <v>70</v>
      </c>
      <c r="R5" s="91" t="s">
        <v>69</v>
      </c>
      <c r="S5" s="91" t="s">
        <v>70</v>
      </c>
      <c r="T5" s="89" t="s">
        <v>69</v>
      </c>
      <c r="U5" s="89" t="s">
        <v>70</v>
      </c>
      <c r="V5" s="89" t="s">
        <v>69</v>
      </c>
      <c r="W5" s="89" t="s">
        <v>70</v>
      </c>
      <c r="X5" s="89" t="s">
        <v>69</v>
      </c>
      <c r="Y5" s="89" t="s">
        <v>70</v>
      </c>
      <c r="Z5" s="89" t="s">
        <v>69</v>
      </c>
      <c r="AA5" s="89" t="s">
        <v>70</v>
      </c>
      <c r="AB5" s="89" t="s">
        <v>69</v>
      </c>
      <c r="AC5" s="89" t="s">
        <v>70</v>
      </c>
      <c r="AD5" s="89" t="s">
        <v>69</v>
      </c>
      <c r="AE5" s="89" t="s">
        <v>70</v>
      </c>
      <c r="AF5" s="89" t="s">
        <v>69</v>
      </c>
      <c r="AG5" s="89" t="s">
        <v>70</v>
      </c>
      <c r="AH5" s="89" t="s">
        <v>69</v>
      </c>
      <c r="AI5" s="89" t="s">
        <v>70</v>
      </c>
      <c r="AJ5" s="89" t="s">
        <v>69</v>
      </c>
      <c r="AK5" s="89" t="s">
        <v>70</v>
      </c>
      <c r="AL5" s="89" t="s">
        <v>69</v>
      </c>
      <c r="AM5" s="89" t="s">
        <v>70</v>
      </c>
      <c r="AN5" s="89" t="s">
        <v>69</v>
      </c>
      <c r="AO5" s="89" t="s">
        <v>70</v>
      </c>
      <c r="AP5" s="89" t="s">
        <v>69</v>
      </c>
      <c r="AQ5" s="89" t="s">
        <v>70</v>
      </c>
      <c r="AR5" s="89" t="s">
        <v>69</v>
      </c>
      <c r="AS5" s="91" t="s">
        <v>70</v>
      </c>
      <c r="AT5" s="91" t="s">
        <v>69</v>
      </c>
      <c r="AU5" s="89" t="s">
        <v>70</v>
      </c>
      <c r="AV5" s="89" t="s">
        <v>69</v>
      </c>
      <c r="AW5" s="89" t="s">
        <v>70</v>
      </c>
      <c r="AX5" s="89" t="s">
        <v>69</v>
      </c>
      <c r="AY5" s="89" t="s">
        <v>70</v>
      </c>
      <c r="AZ5" s="89" t="s">
        <v>69</v>
      </c>
      <c r="BA5" s="89" t="s">
        <v>70</v>
      </c>
      <c r="BB5" s="89" t="s">
        <v>69</v>
      </c>
      <c r="BC5" s="89" t="s">
        <v>70</v>
      </c>
      <c r="BD5" s="89" t="s">
        <v>69</v>
      </c>
      <c r="BE5" s="89" t="s">
        <v>70</v>
      </c>
      <c r="BF5" s="89" t="s">
        <v>69</v>
      </c>
      <c r="BG5" s="89" t="s">
        <v>70</v>
      </c>
      <c r="BH5" s="89" t="s">
        <v>69</v>
      </c>
      <c r="BI5" s="91" t="s">
        <v>70</v>
      </c>
      <c r="BJ5" s="91" t="s">
        <v>69</v>
      </c>
      <c r="BK5" s="91" t="s">
        <v>70</v>
      </c>
      <c r="BL5" s="91" t="s">
        <v>69</v>
      </c>
      <c r="BM5" s="89" t="s">
        <v>70</v>
      </c>
      <c r="BN5" s="89" t="s">
        <v>69</v>
      </c>
      <c r="BO5" s="89" t="s">
        <v>70</v>
      </c>
      <c r="BP5" s="89" t="s">
        <v>69</v>
      </c>
      <c r="BQ5" s="89" t="s">
        <v>70</v>
      </c>
      <c r="BR5" s="89" t="s">
        <v>69</v>
      </c>
      <c r="BS5" s="89" t="s">
        <v>70</v>
      </c>
      <c r="BT5" s="89" t="s">
        <v>69</v>
      </c>
      <c r="BU5" s="89" t="s">
        <v>70</v>
      </c>
      <c r="BV5" s="89" t="s">
        <v>69</v>
      </c>
      <c r="BW5" s="89" t="s">
        <v>70</v>
      </c>
      <c r="BX5" s="89" t="s">
        <v>69</v>
      </c>
      <c r="BY5" s="89" t="s">
        <v>70</v>
      </c>
      <c r="BZ5" s="89" t="s">
        <v>69</v>
      </c>
      <c r="CA5" s="89" t="s">
        <v>70</v>
      </c>
      <c r="CB5" s="89" t="s">
        <v>69</v>
      </c>
      <c r="CC5" s="89" t="s">
        <v>70</v>
      </c>
      <c r="CD5" s="89" t="s">
        <v>69</v>
      </c>
      <c r="CE5" s="89" t="s">
        <v>70</v>
      </c>
      <c r="CF5" s="89" t="s">
        <v>69</v>
      </c>
      <c r="CG5" s="89" t="s">
        <v>70</v>
      </c>
      <c r="CH5" s="89" t="s">
        <v>69</v>
      </c>
      <c r="CI5" s="89" t="s">
        <v>70</v>
      </c>
      <c r="CJ5" s="89" t="s">
        <v>69</v>
      </c>
      <c r="CK5" s="89" t="s">
        <v>70</v>
      </c>
      <c r="CL5" s="89" t="s">
        <v>69</v>
      </c>
      <c r="CM5" s="89" t="s">
        <v>70</v>
      </c>
      <c r="CN5" s="89" t="s">
        <v>69</v>
      </c>
      <c r="CO5" s="89" t="s">
        <v>70</v>
      </c>
      <c r="CP5" s="89" t="s">
        <v>69</v>
      </c>
      <c r="CQ5" s="89" t="s">
        <v>70</v>
      </c>
      <c r="CR5" s="89" t="s">
        <v>69</v>
      </c>
      <c r="CS5" s="89" t="s">
        <v>70</v>
      </c>
      <c r="CT5" s="89" t="s">
        <v>69</v>
      </c>
      <c r="CU5" s="89" t="s">
        <v>70</v>
      </c>
      <c r="CV5" s="89" t="s">
        <v>69</v>
      </c>
      <c r="CW5" s="89" t="s">
        <v>70</v>
      </c>
      <c r="CX5" s="89" t="s">
        <v>69</v>
      </c>
      <c r="CY5" s="89" t="s">
        <v>70</v>
      </c>
      <c r="CZ5" s="89" t="s">
        <v>69</v>
      </c>
      <c r="DA5" s="89" t="s">
        <v>70</v>
      </c>
      <c r="DB5" s="89" t="s">
        <v>69</v>
      </c>
      <c r="DC5" s="89" t="s">
        <v>70</v>
      </c>
      <c r="DD5" s="89" t="s">
        <v>69</v>
      </c>
      <c r="DE5" s="89" t="s">
        <v>70</v>
      </c>
      <c r="DF5" s="89" t="s">
        <v>69</v>
      </c>
      <c r="DG5" s="89" t="s">
        <v>70</v>
      </c>
      <c r="DH5" s="89" t="s">
        <v>69</v>
      </c>
      <c r="DI5" s="89" t="s">
        <v>70</v>
      </c>
      <c r="DJ5" s="89" t="s">
        <v>69</v>
      </c>
      <c r="DK5" s="89" t="s">
        <v>70</v>
      </c>
      <c r="DL5" s="89" t="s">
        <v>69</v>
      </c>
      <c r="DM5" s="89" t="s">
        <v>70</v>
      </c>
      <c r="DN5" s="89" t="s">
        <v>69</v>
      </c>
      <c r="DO5" s="89" t="s">
        <v>70</v>
      </c>
      <c r="DP5" s="89" t="s">
        <v>69</v>
      </c>
      <c r="DQ5" s="89" t="s">
        <v>70</v>
      </c>
      <c r="DR5" s="89" t="s">
        <v>69</v>
      </c>
      <c r="DS5" s="89" t="s">
        <v>70</v>
      </c>
      <c r="DT5" s="89" t="s">
        <v>69</v>
      </c>
      <c r="DU5" s="89" t="s">
        <v>70</v>
      </c>
      <c r="DV5" s="89" t="s">
        <v>69</v>
      </c>
      <c r="DW5" s="96" t="s">
        <v>70</v>
      </c>
      <c r="DX5" s="172"/>
      <c r="DY5" s="175"/>
      <c r="DZ5" s="178"/>
      <c r="EB5" s="99" t="s">
        <v>57</v>
      </c>
      <c r="EC5" s="100" t="s">
        <v>57</v>
      </c>
      <c r="ED5" s="100" t="s">
        <v>57</v>
      </c>
      <c r="EE5" s="116" t="s">
        <v>57</v>
      </c>
      <c r="EF5" s="101" t="s">
        <v>57</v>
      </c>
      <c r="EG5" s="164"/>
    </row>
    <row r="6" spans="1:137" ht="13.5" customHeight="1">
      <c r="A6" s="125">
        <v>1</v>
      </c>
      <c r="B6" s="58" t="s">
        <v>71</v>
      </c>
      <c r="C6" s="59">
        <v>552368406327</v>
      </c>
      <c r="D6" s="60"/>
      <c r="E6" s="61"/>
      <c r="F6" s="60"/>
      <c r="G6" s="60"/>
      <c r="H6" s="60"/>
      <c r="I6" s="60"/>
      <c r="J6" s="60"/>
      <c r="K6" s="60"/>
      <c r="L6" s="60"/>
      <c r="M6" s="61"/>
      <c r="N6" s="60"/>
      <c r="O6" s="60"/>
      <c r="P6" s="60"/>
      <c r="Q6" s="60"/>
      <c r="R6" s="60"/>
      <c r="S6" s="60"/>
      <c r="T6" s="60"/>
      <c r="U6" s="61"/>
      <c r="V6" s="60"/>
      <c r="W6" s="61"/>
      <c r="X6" s="60"/>
      <c r="Y6" s="61"/>
      <c r="Z6" s="60"/>
      <c r="AA6" s="61"/>
      <c r="AB6" s="60"/>
      <c r="AC6" s="60"/>
      <c r="AD6" s="60"/>
      <c r="AE6" s="60"/>
      <c r="AF6" s="60"/>
      <c r="AG6" s="60"/>
      <c r="AH6" s="60"/>
      <c r="AI6" s="60"/>
      <c r="AJ6" s="60"/>
      <c r="AK6" s="61"/>
      <c r="AL6" s="60"/>
      <c r="AM6" s="60"/>
      <c r="AN6" s="61"/>
      <c r="AO6" s="61"/>
      <c r="AP6" s="61">
        <v>870</v>
      </c>
      <c r="AQ6" s="61">
        <v>861</v>
      </c>
      <c r="AR6" s="94"/>
      <c r="AS6" s="94"/>
      <c r="AT6" s="94"/>
      <c r="AU6" s="60"/>
      <c r="AV6" s="60">
        <v>190</v>
      </c>
      <c r="AW6" s="60">
        <v>180</v>
      </c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95"/>
      <c r="BK6" s="95"/>
      <c r="BL6" s="60"/>
      <c r="BM6" s="60"/>
      <c r="BN6" s="60"/>
      <c r="BO6" s="60"/>
      <c r="BP6" s="60">
        <v>870</v>
      </c>
      <c r="BQ6" s="60">
        <v>860</v>
      </c>
      <c r="BR6" s="60">
        <v>947</v>
      </c>
      <c r="BS6" s="60">
        <v>947</v>
      </c>
      <c r="BT6" s="60"/>
      <c r="BU6" s="60"/>
      <c r="BV6" s="60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124">
        <f>(D6+F6+H6+J6+L6+N6+P6+R6+T6+V6+X6+Z6+AB6+AD6+AF6+AJ6+AL6+AN6+AP6+AR6+AT6+AV6+AX6+AZ6+BB6+BD6+BF6+BH6+BJ6+BL6+BN6+BP6+BR6+BT6+BV6+BX6+BZ6+CB6+CD6+CF6+CH6+CJ6+CL6+CN6+CP6+CR6+CT6+CV6+CX6+CZ6+DB6+DD6+DF6+DH6+DJ6+DL6+DN6+DP6+DR6+AH6+DT6+DV6)</f>
        <v>2877</v>
      </c>
      <c r="DY6" s="87">
        <f>(E6+G6+I6+K6+M6+O6+Q6+S6+U6+W6+Y6+AA6+AC6+AE6+AG6+AK6+AM6+AO6+AQ6+AS6+AU6+AW6+AY6+BA6+BC6+BE6+BG6+BI6+BK6+BM6+BO6+BQ6+BS6+BU6+BW6+BY6+CA6+CC6+CE6+CG6+CI6+CK6+CM6+CO6+CQ6+CS6+CU6+CW6+CY6+DA6+DC6+DE6+DG6+DI6+DK6+DM6+DO6+DQ6+DS6+AI6+DU6+DW6)</f>
        <v>2848</v>
      </c>
      <c r="DZ6" s="104">
        <f>DY6/DX6</f>
        <v>0.98992005561348628</v>
      </c>
      <c r="EB6" s="102"/>
      <c r="EC6" s="87"/>
      <c r="ED6" s="87"/>
      <c r="EE6" s="103"/>
      <c r="EF6" s="103"/>
      <c r="EG6" s="137">
        <f>SUM(EB6+EC6+ED6+EE6+EF6)</f>
        <v>0</v>
      </c>
    </row>
    <row r="7" spans="1:137" ht="13.5" customHeight="1">
      <c r="A7" s="126">
        <v>2</v>
      </c>
      <c r="B7" s="62" t="s">
        <v>72</v>
      </c>
      <c r="C7" s="63" t="s">
        <v>73</v>
      </c>
      <c r="D7" s="37"/>
      <c r="E7" s="24"/>
      <c r="F7" s="37"/>
      <c r="G7" s="37"/>
      <c r="H7" s="37"/>
      <c r="I7" s="37"/>
      <c r="J7" s="37"/>
      <c r="K7" s="37"/>
      <c r="L7" s="37"/>
      <c r="M7" s="24"/>
      <c r="N7" s="37"/>
      <c r="O7" s="37"/>
      <c r="P7" s="37"/>
      <c r="Q7" s="37"/>
      <c r="R7" s="37"/>
      <c r="S7" s="37"/>
      <c r="T7" s="37"/>
      <c r="U7" s="24"/>
      <c r="V7" s="37"/>
      <c r="W7" s="24"/>
      <c r="X7" s="37"/>
      <c r="Y7" s="24"/>
      <c r="Z7" s="37"/>
      <c r="AA7" s="24"/>
      <c r="AB7" s="37"/>
      <c r="AC7" s="37"/>
      <c r="AD7" s="37"/>
      <c r="AE7" s="37"/>
      <c r="AF7" s="37"/>
      <c r="AG7" s="37"/>
      <c r="AH7" s="37"/>
      <c r="AI7" s="37"/>
      <c r="AJ7" s="37"/>
      <c r="AK7" s="24"/>
      <c r="AL7" s="37"/>
      <c r="AM7" s="37"/>
      <c r="AN7" s="24"/>
      <c r="AO7" s="24"/>
      <c r="AP7" s="24"/>
      <c r="AQ7" s="24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>
        <v>1060</v>
      </c>
      <c r="BC7" s="37">
        <v>1020</v>
      </c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7"/>
      <c r="DS7" s="37"/>
      <c r="DT7" s="37"/>
      <c r="DU7" s="37"/>
      <c r="DV7" s="37"/>
      <c r="DW7" s="37"/>
      <c r="DX7" s="124">
        <f t="shared" ref="DX7:DX53" si="0">(D7+F7+H7+J7+L7+N7+P7+R7+T7+V7+X7+Z7+AB7+AD7+AF7+AJ7+AL7+AN7+AP7+AR7+AT7+AV7+AX7+AZ7+BB7+BD7+BF7+BH7+BJ7+BL7+BN7+BP7+BR7+BT7+BV7+BX7+BZ7+CB7+CD7+CF7+CH7+CJ7+CL7+CN7+CP7+CR7+CT7+CV7+CX7+CZ7+DB7+DD7+DF7+DH7+DJ7+DL7+DN7+DP7+DR7+AH7+DT7+DV7)</f>
        <v>1060</v>
      </c>
      <c r="DY7" s="87">
        <f t="shared" ref="DY7:DY53" si="1">(E7+G7+I7+K7+M7+O7+Q7+S7+U7+W7+Y7+AA7+AC7+AE7+AG7+AK7+AM7+AO7+AQ7+AS7+AU7+AW7+AY7+BA7+BC7+BE7+BG7+BI7+BK7+BM7+BO7+BQ7+BS7+BU7+BW7+BY7+CA7+CC7+CE7+CG7+CI7+CK7+CM7+CO7+CQ7+CS7+CU7+CW7+CY7+DA7+DC7+DE7+DG7+DI7+DK7+DM7+DO7+DQ7+DS7+AI7+DU7+DW7)</f>
        <v>1020</v>
      </c>
      <c r="DZ7" s="104">
        <f t="shared" ref="DZ7:DZ56" si="2">DY7/DX7</f>
        <v>0.96226415094339623</v>
      </c>
      <c r="EB7" s="105"/>
      <c r="EC7" s="46"/>
      <c r="ED7" s="46"/>
      <c r="EE7" s="106"/>
      <c r="EF7" s="106"/>
      <c r="EG7" s="41">
        <f t="shared" ref="EG7:EG55" si="3">SUM(EB7+EC7+ED7+EE7+EF7)</f>
        <v>0</v>
      </c>
    </row>
    <row r="8" spans="1:137" ht="13.5" customHeight="1">
      <c r="A8" s="126">
        <v>3</v>
      </c>
      <c r="B8" s="62" t="s">
        <v>74</v>
      </c>
      <c r="C8" s="63" t="s">
        <v>75</v>
      </c>
      <c r="D8" s="37">
        <v>446</v>
      </c>
      <c r="E8" s="24">
        <v>446</v>
      </c>
      <c r="F8" s="37"/>
      <c r="G8" s="37"/>
      <c r="H8" s="37"/>
      <c r="I8" s="37"/>
      <c r="J8" s="37"/>
      <c r="K8" s="37"/>
      <c r="L8" s="37"/>
      <c r="M8" s="24"/>
      <c r="N8" s="37"/>
      <c r="O8" s="37"/>
      <c r="P8" s="37"/>
      <c r="Q8" s="37"/>
      <c r="R8" s="37"/>
      <c r="S8" s="37"/>
      <c r="T8" s="37">
        <v>60</v>
      </c>
      <c r="U8" s="24">
        <v>51</v>
      </c>
      <c r="V8" s="37"/>
      <c r="W8" s="24"/>
      <c r="X8" s="37"/>
      <c r="Y8" s="24"/>
      <c r="Z8" s="37"/>
      <c r="AA8" s="24"/>
      <c r="AB8" s="37"/>
      <c r="AC8" s="37"/>
      <c r="AD8" s="37"/>
      <c r="AE8" s="37"/>
      <c r="AF8" s="37"/>
      <c r="AG8" s="37"/>
      <c r="AH8" s="37"/>
      <c r="AI8" s="37"/>
      <c r="AJ8" s="37"/>
      <c r="AK8" s="24"/>
      <c r="AL8" s="37"/>
      <c r="AM8" s="37"/>
      <c r="AN8" s="24"/>
      <c r="AO8" s="24"/>
      <c r="AP8" s="24"/>
      <c r="AQ8" s="24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>
        <v>400</v>
      </c>
      <c r="BE8" s="37">
        <v>390</v>
      </c>
      <c r="BF8" s="37">
        <v>440</v>
      </c>
      <c r="BG8" s="37">
        <v>440</v>
      </c>
      <c r="BH8" s="37">
        <v>228</v>
      </c>
      <c r="BI8" s="37">
        <v>228</v>
      </c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37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  <c r="DA8" s="37"/>
      <c r="DB8" s="37"/>
      <c r="DC8" s="37"/>
      <c r="DD8" s="37"/>
      <c r="DE8" s="37"/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124">
        <f t="shared" si="0"/>
        <v>1574</v>
      </c>
      <c r="DY8" s="87">
        <f t="shared" si="1"/>
        <v>1555</v>
      </c>
      <c r="DZ8" s="104">
        <f t="shared" si="2"/>
        <v>0.98792884371029221</v>
      </c>
      <c r="EB8" s="105"/>
      <c r="EC8" s="46">
        <f>2</f>
        <v>2</v>
      </c>
      <c r="ED8" s="46"/>
      <c r="EE8" s="106"/>
      <c r="EF8" s="106"/>
      <c r="EG8" s="41">
        <f t="shared" si="3"/>
        <v>2</v>
      </c>
    </row>
    <row r="9" spans="1:137" ht="13.5" customHeight="1">
      <c r="A9" s="125">
        <v>4</v>
      </c>
      <c r="B9" s="64" t="s">
        <v>76</v>
      </c>
      <c r="C9" s="63">
        <v>552368406331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24"/>
      <c r="AO9" s="24"/>
      <c r="AP9" s="24"/>
      <c r="AQ9" s="24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>
        <v>420</v>
      </c>
      <c r="BO9" s="37">
        <v>325</v>
      </c>
      <c r="BP9" s="37"/>
      <c r="BQ9" s="37"/>
      <c r="BR9" s="37"/>
      <c r="BS9" s="37"/>
      <c r="BT9" s="37"/>
      <c r="BU9" s="37"/>
      <c r="BV9" s="37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7"/>
      <c r="DS9" s="37"/>
      <c r="DT9" s="37"/>
      <c r="DU9" s="37"/>
      <c r="DV9" s="37"/>
      <c r="DW9" s="37"/>
      <c r="DX9" s="124">
        <f t="shared" si="0"/>
        <v>420</v>
      </c>
      <c r="DY9" s="87">
        <f t="shared" si="1"/>
        <v>325</v>
      </c>
      <c r="DZ9" s="104">
        <f t="shared" si="2"/>
        <v>0.77380952380952384</v>
      </c>
      <c r="EB9" s="105"/>
      <c r="EC9" s="46"/>
      <c r="ED9" s="46"/>
      <c r="EE9" s="106"/>
      <c r="EF9" s="106"/>
      <c r="EG9" s="41">
        <f t="shared" si="3"/>
        <v>0</v>
      </c>
    </row>
    <row r="10" spans="1:137" ht="15" customHeight="1">
      <c r="A10" s="126">
        <v>5</v>
      </c>
      <c r="B10" s="65" t="s">
        <v>77</v>
      </c>
      <c r="C10" s="63">
        <v>552368406336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>
        <v>800</v>
      </c>
      <c r="O10" s="37">
        <v>720</v>
      </c>
      <c r="P10" s="37"/>
      <c r="Q10" s="37"/>
      <c r="R10" s="52"/>
      <c r="S10" s="52"/>
      <c r="T10" s="37">
        <v>790</v>
      </c>
      <c r="U10" s="37">
        <v>741</v>
      </c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24"/>
      <c r="AO10" s="24"/>
      <c r="AP10" s="24"/>
      <c r="AQ10" s="24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>
        <v>400</v>
      </c>
      <c r="BE10" s="37">
        <v>390</v>
      </c>
      <c r="BF10" s="37">
        <v>440</v>
      </c>
      <c r="BG10" s="37">
        <v>440</v>
      </c>
      <c r="BH10" s="37">
        <v>652</v>
      </c>
      <c r="BI10" s="37">
        <v>652</v>
      </c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24"/>
      <c r="BX10" s="24"/>
      <c r="BY10" s="24"/>
      <c r="BZ10" s="141"/>
      <c r="CA10" s="141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37"/>
      <c r="CM10" s="37"/>
      <c r="CN10" s="37"/>
      <c r="CO10" s="37"/>
      <c r="CP10" s="37"/>
      <c r="CQ10" s="37"/>
      <c r="CR10" s="83"/>
      <c r="CS10" s="37"/>
      <c r="CT10" s="37"/>
      <c r="CU10" s="37"/>
      <c r="CV10" s="83"/>
      <c r="CW10" s="37"/>
      <c r="CX10" s="37"/>
      <c r="CY10" s="37"/>
      <c r="CZ10" s="83"/>
      <c r="DA10" s="37"/>
      <c r="DB10" s="37"/>
      <c r="DC10" s="37"/>
      <c r="DD10" s="37"/>
      <c r="DE10" s="37"/>
      <c r="DF10" s="37"/>
      <c r="DG10" s="37"/>
      <c r="DH10" s="37"/>
      <c r="DI10" s="31"/>
      <c r="DJ10" s="37"/>
      <c r="DK10" s="31"/>
      <c r="DL10" s="37"/>
      <c r="DM10" s="37"/>
      <c r="DN10" s="37"/>
      <c r="DO10" s="37"/>
      <c r="DP10" s="37"/>
      <c r="DQ10" s="37"/>
      <c r="DR10" s="37"/>
      <c r="DS10" s="37"/>
      <c r="DT10" s="37"/>
      <c r="DU10" s="37"/>
      <c r="DV10" s="37"/>
      <c r="DW10" s="37"/>
      <c r="DX10" s="124">
        <f t="shared" si="0"/>
        <v>3082</v>
      </c>
      <c r="DY10" s="87">
        <f t="shared" si="1"/>
        <v>2943</v>
      </c>
      <c r="DZ10" s="104">
        <f t="shared" si="2"/>
        <v>0.95489941596366001</v>
      </c>
      <c r="EB10" s="105"/>
      <c r="EC10" s="46"/>
      <c r="ED10" s="46"/>
      <c r="EE10" s="106"/>
      <c r="EF10" s="106"/>
      <c r="EG10" s="41">
        <f t="shared" si="3"/>
        <v>0</v>
      </c>
    </row>
    <row r="11" spans="1:137" ht="13.5" customHeight="1">
      <c r="A11" s="126">
        <v>6</v>
      </c>
      <c r="B11" s="66" t="s">
        <v>78</v>
      </c>
      <c r="C11" s="63">
        <v>281888706337</v>
      </c>
      <c r="D11" s="46"/>
      <c r="E11" s="37"/>
      <c r="F11" s="37"/>
      <c r="G11" s="24"/>
      <c r="H11" s="37"/>
      <c r="I11" s="37"/>
      <c r="J11" s="37"/>
      <c r="K11" s="24"/>
      <c r="L11" s="46"/>
      <c r="M11" s="37"/>
      <c r="N11" s="37"/>
      <c r="O11" s="24"/>
      <c r="P11" s="46"/>
      <c r="Q11" s="24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24"/>
      <c r="AO11" s="24"/>
      <c r="AP11" s="24"/>
      <c r="AQ11" s="24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46"/>
      <c r="BQ11" s="37"/>
      <c r="BR11" s="37"/>
      <c r="BS11" s="37"/>
      <c r="BT11" s="46"/>
      <c r="BU11" s="37"/>
      <c r="BV11" s="37"/>
      <c r="BW11" s="24"/>
      <c r="BX11" s="23"/>
      <c r="BY11" s="24"/>
      <c r="BZ11" s="141"/>
      <c r="CA11" s="141"/>
      <c r="CB11" s="23"/>
      <c r="CC11" s="24"/>
      <c r="CD11" s="23"/>
      <c r="CE11" s="24"/>
      <c r="CF11" s="23"/>
      <c r="CG11" s="24"/>
      <c r="CH11" s="23"/>
      <c r="CI11" s="24"/>
      <c r="CJ11" s="23"/>
      <c r="CK11" s="24"/>
      <c r="CL11" s="46"/>
      <c r="CM11" s="37"/>
      <c r="CN11" s="37"/>
      <c r="CO11" s="37"/>
      <c r="CP11" s="37"/>
      <c r="CQ11" s="37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37"/>
      <c r="DE11" s="37"/>
      <c r="DF11" s="37"/>
      <c r="DG11" s="37"/>
      <c r="DH11" s="83"/>
      <c r="DI11" s="83"/>
      <c r="DJ11" s="83"/>
      <c r="DK11" s="83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124">
        <f t="shared" si="0"/>
        <v>0</v>
      </c>
      <c r="DY11" s="87">
        <f t="shared" si="1"/>
        <v>0</v>
      </c>
      <c r="DZ11" s="104" t="e">
        <f t="shared" si="2"/>
        <v>#DIV/0!</v>
      </c>
      <c r="EB11" s="105"/>
      <c r="EC11" s="46"/>
      <c r="ED11" s="46"/>
      <c r="EE11" s="106"/>
      <c r="EF11" s="106"/>
      <c r="EG11" s="41">
        <f t="shared" si="3"/>
        <v>0</v>
      </c>
    </row>
    <row r="12" spans="1:137" s="51" customFormat="1" ht="13.5" customHeight="1">
      <c r="A12" s="125">
        <v>7</v>
      </c>
      <c r="B12" s="64" t="s">
        <v>79</v>
      </c>
      <c r="C12" s="63">
        <v>552368406336</v>
      </c>
      <c r="D12" s="37"/>
      <c r="E12" s="37"/>
      <c r="F12" s="37"/>
      <c r="G12" s="37"/>
      <c r="H12" s="37"/>
      <c r="I12" s="37"/>
      <c r="J12" s="37"/>
      <c r="K12" s="37"/>
      <c r="L12" s="37">
        <v>1300</v>
      </c>
      <c r="M12" s="37">
        <v>1054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48"/>
      <c r="AK12" s="48"/>
      <c r="AL12" s="48"/>
      <c r="AM12" s="48"/>
      <c r="AN12" s="48"/>
      <c r="AO12" s="48"/>
      <c r="AP12" s="48"/>
      <c r="AQ12" s="48"/>
      <c r="AR12" s="37"/>
      <c r="AS12" s="37"/>
      <c r="AT12" s="37"/>
      <c r="AU12" s="37"/>
      <c r="AV12" s="37"/>
      <c r="AW12" s="37"/>
      <c r="AX12" s="37"/>
      <c r="AY12" s="37"/>
      <c r="AZ12" s="37">
        <v>1300</v>
      </c>
      <c r="BA12" s="37">
        <v>1138</v>
      </c>
      <c r="BB12" s="37">
        <v>300</v>
      </c>
      <c r="BC12" s="37">
        <v>300</v>
      </c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124">
        <f t="shared" si="0"/>
        <v>2900</v>
      </c>
      <c r="DY12" s="87">
        <f t="shared" si="1"/>
        <v>2492</v>
      </c>
      <c r="DZ12" s="104">
        <f t="shared" si="2"/>
        <v>0.85931034482758617</v>
      </c>
      <c r="EB12" s="105">
        <f>3</f>
        <v>3</v>
      </c>
      <c r="EC12" s="46"/>
      <c r="ED12" s="46"/>
      <c r="EE12" s="106"/>
      <c r="EF12" s="106"/>
      <c r="EG12" s="41">
        <f t="shared" si="3"/>
        <v>3</v>
      </c>
    </row>
    <row r="13" spans="1:137" ht="14.25" customHeight="1">
      <c r="A13" s="126">
        <v>8</v>
      </c>
      <c r="B13" s="62" t="s">
        <v>80</v>
      </c>
      <c r="C13" s="63">
        <v>553768406319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24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46"/>
      <c r="AC13" s="37"/>
      <c r="AD13" s="46"/>
      <c r="AE13" s="37"/>
      <c r="AF13" s="46"/>
      <c r="AG13" s="37"/>
      <c r="AH13" s="37"/>
      <c r="AI13" s="37"/>
      <c r="AJ13" s="37"/>
      <c r="AK13" s="24"/>
      <c r="AL13" s="37"/>
      <c r="AM13" s="37"/>
      <c r="AN13" s="24"/>
      <c r="AO13" s="24"/>
      <c r="AP13" s="24"/>
      <c r="AQ13" s="24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>
        <v>365</v>
      </c>
      <c r="BM13" s="37">
        <v>340</v>
      </c>
      <c r="BN13" s="37"/>
      <c r="BO13" s="37"/>
      <c r="BP13" s="37"/>
      <c r="BQ13" s="37"/>
      <c r="BR13" s="37"/>
      <c r="BS13" s="37"/>
      <c r="BT13" s="37"/>
      <c r="BU13" s="37"/>
      <c r="BV13" s="37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124">
        <f t="shared" si="0"/>
        <v>365</v>
      </c>
      <c r="DY13" s="87">
        <f t="shared" si="1"/>
        <v>340</v>
      </c>
      <c r="DZ13" s="104">
        <f t="shared" si="2"/>
        <v>0.93150684931506844</v>
      </c>
      <c r="EB13" s="105"/>
      <c r="EC13" s="46"/>
      <c r="ED13" s="46"/>
      <c r="EE13" s="106"/>
      <c r="EF13" s="106"/>
      <c r="EG13" s="41">
        <f t="shared" si="3"/>
        <v>0</v>
      </c>
    </row>
    <row r="14" spans="1:137" ht="13.5" customHeight="1">
      <c r="A14" s="126">
        <v>9</v>
      </c>
      <c r="B14" s="64" t="s">
        <v>76</v>
      </c>
      <c r="C14" s="67" t="s">
        <v>81</v>
      </c>
      <c r="D14" s="37"/>
      <c r="E14" s="37"/>
      <c r="F14" s="37"/>
      <c r="G14" s="37"/>
      <c r="H14" s="37"/>
      <c r="I14" s="37"/>
      <c r="J14" s="37">
        <v>400</v>
      </c>
      <c r="K14" s="37">
        <v>389</v>
      </c>
      <c r="L14" s="37"/>
      <c r="M14" s="37"/>
      <c r="N14" s="37">
        <v>415</v>
      </c>
      <c r="O14" s="37">
        <v>364</v>
      </c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>
        <v>360</v>
      </c>
      <c r="AC14" s="37">
        <v>332</v>
      </c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24"/>
      <c r="AO14" s="24"/>
      <c r="AP14" s="24"/>
      <c r="AQ14" s="24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>
        <v>400</v>
      </c>
      <c r="BO14" s="37">
        <v>379</v>
      </c>
      <c r="BP14" s="37">
        <v>350</v>
      </c>
      <c r="BQ14" s="37">
        <v>335</v>
      </c>
      <c r="BR14" s="37"/>
      <c r="BS14" s="37"/>
      <c r="BT14" s="37"/>
      <c r="BU14" s="37"/>
      <c r="BV14" s="37"/>
      <c r="BW14" s="24"/>
      <c r="BX14" s="24">
        <v>10</v>
      </c>
      <c r="BY14" s="24">
        <v>7</v>
      </c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37"/>
      <c r="CM14" s="37"/>
      <c r="CN14" s="37"/>
      <c r="CO14" s="37"/>
      <c r="CP14" s="37"/>
      <c r="CQ14" s="37"/>
      <c r="CR14" s="90"/>
      <c r="CS14" s="90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124">
        <f t="shared" si="0"/>
        <v>1935</v>
      </c>
      <c r="DY14" s="87">
        <f t="shared" si="1"/>
        <v>1806</v>
      </c>
      <c r="DZ14" s="104">
        <f t="shared" si="2"/>
        <v>0.93333333333333335</v>
      </c>
      <c r="EB14" s="105">
        <f>1</f>
        <v>1</v>
      </c>
      <c r="EC14" s="46">
        <f>2</f>
        <v>2</v>
      </c>
      <c r="ED14" s="46">
        <f>3</f>
        <v>3</v>
      </c>
      <c r="EE14" s="106"/>
      <c r="EF14" s="106"/>
      <c r="EG14" s="41">
        <f t="shared" si="3"/>
        <v>6</v>
      </c>
    </row>
    <row r="15" spans="1:137" ht="13.5" customHeight="1">
      <c r="A15" s="125">
        <v>10</v>
      </c>
      <c r="B15" s="65" t="s">
        <v>82</v>
      </c>
      <c r="C15" s="68" t="s">
        <v>83</v>
      </c>
      <c r="D15" s="46">
        <v>211</v>
      </c>
      <c r="E15" s="46">
        <v>211</v>
      </c>
      <c r="F15" s="46">
        <v>210</v>
      </c>
      <c r="G15" s="46">
        <v>172</v>
      </c>
      <c r="H15" s="46">
        <v>200</v>
      </c>
      <c r="I15" s="46">
        <v>140</v>
      </c>
      <c r="J15" s="46">
        <v>200</v>
      </c>
      <c r="K15" s="46">
        <v>74</v>
      </c>
      <c r="L15" s="46"/>
      <c r="M15" s="46"/>
      <c r="N15" s="46"/>
      <c r="O15" s="46"/>
      <c r="P15" s="46"/>
      <c r="Q15" s="46"/>
      <c r="R15" s="46"/>
      <c r="S15" s="46"/>
      <c r="T15" s="46">
        <v>210</v>
      </c>
      <c r="U15" s="46">
        <v>198</v>
      </c>
      <c r="V15" s="46">
        <v>211</v>
      </c>
      <c r="W15" s="46">
        <v>211</v>
      </c>
      <c r="X15" s="46">
        <v>210</v>
      </c>
      <c r="Y15" s="46">
        <v>156</v>
      </c>
      <c r="Z15" s="46">
        <v>211</v>
      </c>
      <c r="AA15" s="46">
        <v>211</v>
      </c>
      <c r="AB15" s="46">
        <v>211</v>
      </c>
      <c r="AC15" s="46">
        <v>211</v>
      </c>
      <c r="AD15" s="46">
        <v>210</v>
      </c>
      <c r="AE15" s="46">
        <v>200</v>
      </c>
      <c r="AF15" s="46">
        <v>200</v>
      </c>
      <c r="AG15" s="46">
        <v>198</v>
      </c>
      <c r="AH15" s="46"/>
      <c r="AI15" s="46"/>
      <c r="AJ15" s="46"/>
      <c r="AK15" s="46"/>
      <c r="AL15" s="46">
        <v>210</v>
      </c>
      <c r="AM15" s="46">
        <v>207</v>
      </c>
      <c r="AN15" s="24">
        <v>140</v>
      </c>
      <c r="AO15" s="24">
        <v>124</v>
      </c>
      <c r="AP15" s="23">
        <v>210</v>
      </c>
      <c r="AQ15" s="23">
        <v>157</v>
      </c>
      <c r="AR15" s="46"/>
      <c r="AS15" s="46"/>
      <c r="AT15" s="46"/>
      <c r="AU15" s="46"/>
      <c r="AV15" s="24">
        <v>210</v>
      </c>
      <c r="AW15" s="24">
        <v>204</v>
      </c>
      <c r="AX15" s="24">
        <v>210</v>
      </c>
      <c r="AY15" s="24">
        <v>208</v>
      </c>
      <c r="AZ15" s="24">
        <v>195</v>
      </c>
      <c r="BA15" s="24">
        <v>193</v>
      </c>
      <c r="BB15" s="24">
        <v>211</v>
      </c>
      <c r="BC15" s="24">
        <v>211</v>
      </c>
      <c r="BD15" s="46"/>
      <c r="BE15" s="46"/>
      <c r="BF15" s="46"/>
      <c r="BG15" s="46"/>
      <c r="BH15" s="46">
        <v>210</v>
      </c>
      <c r="BI15" s="46">
        <v>203</v>
      </c>
      <c r="BJ15" s="46">
        <v>211</v>
      </c>
      <c r="BK15" s="46">
        <v>211</v>
      </c>
      <c r="BL15" s="26">
        <v>211</v>
      </c>
      <c r="BM15" s="26">
        <v>211</v>
      </c>
      <c r="BN15" s="46"/>
      <c r="BO15" s="46"/>
      <c r="BP15" s="46"/>
      <c r="BQ15" s="46"/>
      <c r="BR15" s="46"/>
      <c r="BS15" s="46"/>
      <c r="BT15" s="46"/>
      <c r="BU15" s="46"/>
      <c r="BV15" s="46"/>
      <c r="BW15" s="23"/>
      <c r="BX15" s="23">
        <v>210</v>
      </c>
      <c r="BY15" s="23">
        <v>196</v>
      </c>
      <c r="BZ15" s="23">
        <v>210</v>
      </c>
      <c r="CA15" s="23">
        <v>164</v>
      </c>
      <c r="CB15" s="23">
        <v>211</v>
      </c>
      <c r="CC15" s="23">
        <v>211</v>
      </c>
      <c r="CD15" s="23">
        <v>211</v>
      </c>
      <c r="CE15" s="23">
        <v>211</v>
      </c>
      <c r="CF15" s="23">
        <v>177</v>
      </c>
      <c r="CG15" s="23">
        <v>177</v>
      </c>
      <c r="CH15" s="23"/>
      <c r="CI15" s="23"/>
      <c r="CJ15" s="23"/>
      <c r="CK15" s="23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8"/>
      <c r="DI15" s="48"/>
      <c r="DJ15" s="46"/>
      <c r="DK15" s="46"/>
      <c r="DL15" s="24"/>
      <c r="DM15" s="24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124">
        <f t="shared" si="0"/>
        <v>5321</v>
      </c>
      <c r="DY15" s="87">
        <f t="shared" si="1"/>
        <v>4870</v>
      </c>
      <c r="DZ15" s="104">
        <f t="shared" si="2"/>
        <v>0.91524149595940618</v>
      </c>
      <c r="EB15" s="105"/>
      <c r="EC15" s="46">
        <f>1+1+1+1+1+4+1</f>
        <v>10</v>
      </c>
      <c r="ED15" s="46">
        <f>1+6+1+3+1</f>
        <v>12</v>
      </c>
      <c r="EE15" s="106">
        <f>3+1</f>
        <v>4</v>
      </c>
      <c r="EF15" s="106"/>
      <c r="EG15" s="41">
        <f t="shared" si="3"/>
        <v>26</v>
      </c>
    </row>
    <row r="16" spans="1:137" ht="13.5" customHeight="1">
      <c r="A16" s="126">
        <v>11</v>
      </c>
      <c r="B16" s="42" t="s">
        <v>84</v>
      </c>
      <c r="C16" s="67" t="s">
        <v>85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24"/>
      <c r="AO16" s="24"/>
      <c r="AP16" s="24"/>
      <c r="AQ16" s="24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124">
        <f t="shared" si="0"/>
        <v>0</v>
      </c>
      <c r="DY16" s="87">
        <f t="shared" si="1"/>
        <v>0</v>
      </c>
      <c r="DZ16" s="104" t="e">
        <f t="shared" si="2"/>
        <v>#DIV/0!</v>
      </c>
      <c r="EB16" s="105"/>
      <c r="EC16" s="46"/>
      <c r="ED16" s="46"/>
      <c r="EE16" s="106"/>
      <c r="EF16" s="106"/>
      <c r="EG16" s="41">
        <f t="shared" si="3"/>
        <v>0</v>
      </c>
    </row>
    <row r="17" spans="1:137" ht="13.5" customHeight="1">
      <c r="A17" s="126">
        <v>12</v>
      </c>
      <c r="B17" s="62" t="s">
        <v>86</v>
      </c>
      <c r="C17" s="63">
        <v>554568996302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24"/>
      <c r="AO17" s="24"/>
      <c r="AP17" s="24"/>
      <c r="AQ17" s="24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37"/>
      <c r="CM17" s="37"/>
      <c r="CN17" s="37">
        <v>420</v>
      </c>
      <c r="CO17" s="37">
        <v>400</v>
      </c>
      <c r="CP17" s="37">
        <v>440</v>
      </c>
      <c r="CQ17" s="37">
        <v>440</v>
      </c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124">
        <f t="shared" si="0"/>
        <v>860</v>
      </c>
      <c r="DY17" s="87">
        <f t="shared" si="1"/>
        <v>840</v>
      </c>
      <c r="DZ17" s="104">
        <f t="shared" si="2"/>
        <v>0.97674418604651159</v>
      </c>
      <c r="EB17" s="105"/>
      <c r="EC17" s="46"/>
      <c r="ED17" s="46"/>
      <c r="EE17" s="106"/>
      <c r="EF17" s="106"/>
      <c r="EG17" s="41">
        <f t="shared" si="3"/>
        <v>0</v>
      </c>
    </row>
    <row r="18" spans="1:137" ht="13.5" customHeight="1">
      <c r="A18" s="125">
        <v>13</v>
      </c>
      <c r="B18" s="63" t="s">
        <v>87</v>
      </c>
      <c r="C18" s="63">
        <v>552368406333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24"/>
      <c r="AO18" s="24"/>
      <c r="AP18" s="24"/>
      <c r="AQ18" s="24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124">
        <f t="shared" si="0"/>
        <v>0</v>
      </c>
      <c r="DY18" s="87">
        <f t="shared" si="1"/>
        <v>0</v>
      </c>
      <c r="DZ18" s="104" t="e">
        <f t="shared" si="2"/>
        <v>#DIV/0!</v>
      </c>
      <c r="EB18" s="105"/>
      <c r="EC18" s="46"/>
      <c r="ED18" s="46"/>
      <c r="EE18" s="106"/>
      <c r="EF18" s="106"/>
      <c r="EG18" s="41">
        <f t="shared" si="3"/>
        <v>0</v>
      </c>
    </row>
    <row r="19" spans="1:137" ht="13.5" customHeight="1">
      <c r="A19" s="126">
        <v>14</v>
      </c>
      <c r="B19" s="65" t="s">
        <v>88</v>
      </c>
      <c r="C19" s="69" t="s">
        <v>89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24"/>
      <c r="AO19" s="24"/>
      <c r="AP19" s="24"/>
      <c r="AQ19" s="24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124">
        <f t="shared" ref="DX19" si="4">(D19+F19+H19+J19+L19+N19+P19+R19+T19+V19+X19+Z19+AB19+AD19+AF19+AJ19+AL19+AN19+AP19+AR19+AT19+AV19+AX19+AZ19+BB19+BD19+BF19+BH19+BJ19+BL19+BN19+BP19+BR19+BT19+BV19+BX19+BZ19+CB19+CD19+CF19+CH19+CJ19+CL19+CN19+CP19+CR19+CT19+CV19+CX19+CZ19+DB19+DD19+DF19+DH19+DJ19+DL19+DN19+DP19+DR19+AH19+DT19+DV19)</f>
        <v>0</v>
      </c>
      <c r="DY19" s="87">
        <f t="shared" ref="DY19" si="5">(E19+G19+I19+K19+M19+O19+Q19+S19+U19+W19+Y19+AA19+AC19+AE19+AG19+AK19+AM19+AO19+AQ19+AS19+AU19+AW19+AY19+BA19+BC19+BE19+BG19+BI19+BK19+BM19+BO19+BQ19+BS19+BU19+BW19+BY19+CA19+CC19+CE19+CG19+CI19+CK19+CM19+CO19+CQ19+CS19+CU19+CW19+CY19+DA19+DC19+DE19+DG19+DI19+DK19+DM19+DO19+DQ19+DS19+AI19+DU19+DW19)</f>
        <v>0</v>
      </c>
      <c r="DZ19" s="104" t="e">
        <f t="shared" ref="DZ19" si="6">DY19/DX19</f>
        <v>#DIV/0!</v>
      </c>
      <c r="EB19" s="105"/>
      <c r="EC19" s="46"/>
      <c r="ED19" s="46"/>
      <c r="EE19" s="106"/>
      <c r="EF19" s="106"/>
      <c r="EG19" s="41"/>
    </row>
    <row r="20" spans="1:137" ht="13.5" customHeight="1">
      <c r="A20" s="126">
        <v>15</v>
      </c>
      <c r="B20" s="70" t="s">
        <v>90</v>
      </c>
      <c r="C20" s="70" t="s">
        <v>91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24"/>
      <c r="AO20" s="24"/>
      <c r="AP20" s="24"/>
      <c r="AQ20" s="24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1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124">
        <f t="shared" si="0"/>
        <v>0</v>
      </c>
      <c r="DY20" s="87">
        <f t="shared" si="1"/>
        <v>0</v>
      </c>
      <c r="DZ20" s="104" t="e">
        <f t="shared" si="2"/>
        <v>#DIV/0!</v>
      </c>
      <c r="EB20" s="105"/>
      <c r="EC20" s="46"/>
      <c r="ED20" s="46"/>
      <c r="EE20" s="106"/>
      <c r="EF20" s="106"/>
      <c r="EG20" s="41">
        <f t="shared" si="3"/>
        <v>0</v>
      </c>
    </row>
    <row r="21" spans="1:137" ht="13.5" customHeight="1">
      <c r="A21" s="125">
        <v>16</v>
      </c>
      <c r="B21" s="70" t="s">
        <v>156</v>
      </c>
      <c r="C21" s="70">
        <v>513769406301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24"/>
      <c r="AC21" s="24"/>
      <c r="AD21" s="24"/>
      <c r="AE21" s="24"/>
      <c r="AF21" s="37"/>
      <c r="AG21" s="37"/>
      <c r="AH21" s="37"/>
      <c r="AI21" s="37"/>
      <c r="AJ21" s="37"/>
      <c r="AK21" s="37"/>
      <c r="AL21" s="37"/>
      <c r="AM21" s="37"/>
      <c r="AN21" s="24"/>
      <c r="AO21" s="24"/>
      <c r="AP21" s="24"/>
      <c r="AQ21" s="24"/>
      <c r="AR21" s="37"/>
      <c r="AS21" s="37"/>
      <c r="AT21" s="37"/>
      <c r="AU21" s="37"/>
      <c r="AV21" s="37">
        <v>440</v>
      </c>
      <c r="AW21" s="37">
        <v>420</v>
      </c>
      <c r="AX21" s="37"/>
      <c r="AY21" s="37"/>
      <c r="AZ21" s="37">
        <v>60</v>
      </c>
      <c r="BA21" s="37">
        <v>50</v>
      </c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1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124">
        <f t="shared" ref="DX21" si="7">(D21+F21+H21+J21+L21+N21+P21+R21+T21+V21+X21+Z21+AB21+AD21+AF21+AJ21+AL21+AN21+AP21+AR21+AT21+AV21+AX21+AZ21+BB21+BD21+BF21+BH21+BJ21+BL21+BN21+BP21+BR21+BT21+BV21+BX21+BZ21+CB21+CD21+CF21+CH21+CJ21+CL21+CN21+CP21+CR21+CT21+CV21+CX21+CZ21+DB21+DD21+DF21+DH21+DJ21+DL21+DN21+DP21+DR21+AH21+DT21+DV21)</f>
        <v>500</v>
      </c>
      <c r="DY21" s="87">
        <f t="shared" ref="DY21" si="8">(E21+G21+I21+K21+M21+O21+Q21+S21+U21+W21+Y21+AA21+AC21+AE21+AG21+AK21+AM21+AO21+AQ21+AS21+AU21+AW21+AY21+BA21+BC21+BE21+BG21+BI21+BK21+BM21+BO21+BQ21+BS21+BU21+BW21+BY21+CA21+CC21+CE21+CG21+CI21+CK21+CM21+CO21+CQ21+CS21+CU21+CW21+CY21+DA21+DC21+DE21+DG21+DI21+DK21+DM21+DO21+DQ21+DS21+AI21+DU21+DW21)</f>
        <v>470</v>
      </c>
      <c r="DZ21" s="104">
        <f t="shared" ref="DZ21" si="9">DY21/DX21</f>
        <v>0.94</v>
      </c>
      <c r="EB21" s="105"/>
      <c r="EC21" s="46"/>
      <c r="ED21" s="46"/>
      <c r="EE21" s="106"/>
      <c r="EF21" s="106"/>
      <c r="EG21" s="41">
        <f t="shared" si="3"/>
        <v>0</v>
      </c>
    </row>
    <row r="22" spans="1:137" ht="13.5" customHeight="1">
      <c r="A22" s="126">
        <v>17</v>
      </c>
      <c r="B22" s="71" t="s">
        <v>92</v>
      </c>
      <c r="C22" s="63">
        <v>541268806334</v>
      </c>
      <c r="D22" s="37"/>
      <c r="E22" s="37"/>
      <c r="F22" s="37"/>
      <c r="G22" s="37"/>
      <c r="H22" s="37">
        <v>80</v>
      </c>
      <c r="I22" s="37">
        <v>50</v>
      </c>
      <c r="J22" s="37">
        <v>160</v>
      </c>
      <c r="K22" s="37">
        <v>130</v>
      </c>
      <c r="L22" s="37"/>
      <c r="M22" s="37"/>
      <c r="N22" s="37"/>
      <c r="O22" s="37"/>
      <c r="P22" s="37"/>
      <c r="Q22" s="37"/>
      <c r="R22" s="37"/>
      <c r="S22" s="37"/>
      <c r="T22" s="37">
        <v>840</v>
      </c>
      <c r="U22" s="37">
        <v>580</v>
      </c>
      <c r="V22" s="37">
        <v>880</v>
      </c>
      <c r="W22" s="37">
        <v>814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24"/>
      <c r="AO22" s="24"/>
      <c r="AP22" s="24"/>
      <c r="AQ22" s="24"/>
      <c r="AR22" s="37"/>
      <c r="AS22" s="37"/>
      <c r="AT22" s="37"/>
      <c r="AU22" s="37"/>
      <c r="AV22" s="37"/>
      <c r="AW22" s="37"/>
      <c r="AX22" s="37"/>
      <c r="AY22" s="37"/>
      <c r="AZ22" s="37">
        <v>800</v>
      </c>
      <c r="BA22" s="37">
        <v>770</v>
      </c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>
        <v>840</v>
      </c>
      <c r="BS22" s="37">
        <v>800</v>
      </c>
      <c r="BT22" s="37"/>
      <c r="BU22" s="37"/>
      <c r="BV22" s="37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1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124">
        <f t="shared" si="0"/>
        <v>3600</v>
      </c>
      <c r="DY22" s="87">
        <f t="shared" si="1"/>
        <v>3144</v>
      </c>
      <c r="DZ22" s="104">
        <f t="shared" si="2"/>
        <v>0.87333333333333329</v>
      </c>
      <c r="EB22" s="105"/>
      <c r="EC22" s="46">
        <f>1</f>
        <v>1</v>
      </c>
      <c r="ED22" s="46"/>
      <c r="EE22" s="106"/>
      <c r="EF22" s="106"/>
      <c r="EG22" s="41">
        <f t="shared" si="3"/>
        <v>1</v>
      </c>
    </row>
    <row r="23" spans="1:137" ht="13.5" customHeight="1">
      <c r="A23" s="126">
        <v>18</v>
      </c>
      <c r="B23" s="71" t="s">
        <v>93</v>
      </c>
      <c r="C23" s="63">
        <v>541268806336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>
        <v>480</v>
      </c>
      <c r="AC23" s="37">
        <v>450</v>
      </c>
      <c r="AD23" s="37">
        <v>528</v>
      </c>
      <c r="AE23" s="37">
        <v>528</v>
      </c>
      <c r="AF23" s="37">
        <v>528</v>
      </c>
      <c r="AG23" s="37">
        <v>492</v>
      </c>
      <c r="AH23" s="37">
        <v>530</v>
      </c>
      <c r="AI23" s="37">
        <v>530</v>
      </c>
      <c r="AJ23" s="93"/>
      <c r="AK23" s="93"/>
      <c r="AL23" s="37"/>
      <c r="AM23" s="37"/>
      <c r="AN23" s="136"/>
      <c r="AO23" s="136"/>
      <c r="AP23" s="24"/>
      <c r="AQ23" s="24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>
        <v>480</v>
      </c>
      <c r="BQ23" s="37">
        <v>272</v>
      </c>
      <c r="BR23" s="37">
        <v>525</v>
      </c>
      <c r="BS23" s="37">
        <v>420</v>
      </c>
      <c r="BT23" s="37"/>
      <c r="BU23" s="37"/>
      <c r="BV23" s="37"/>
      <c r="BW23" s="24"/>
      <c r="BX23" s="37">
        <v>25</v>
      </c>
      <c r="BY23" s="37">
        <v>21</v>
      </c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37"/>
      <c r="CM23" s="37"/>
      <c r="CN23" s="37"/>
      <c r="CO23" s="37"/>
      <c r="CP23" s="37"/>
      <c r="CQ23" s="37"/>
      <c r="CR23" s="37">
        <v>60</v>
      </c>
      <c r="CS23" s="37">
        <v>32</v>
      </c>
      <c r="CT23" s="37">
        <v>30</v>
      </c>
      <c r="CU23" s="37">
        <v>28</v>
      </c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1"/>
      <c r="DJ23" s="37"/>
      <c r="DK23" s="31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124">
        <f t="shared" si="0"/>
        <v>3186</v>
      </c>
      <c r="DY23" s="87">
        <f t="shared" si="1"/>
        <v>2773</v>
      </c>
      <c r="DZ23" s="104">
        <f t="shared" si="2"/>
        <v>0.87037037037037035</v>
      </c>
      <c r="EB23" s="105"/>
      <c r="EC23" s="46">
        <f>3</f>
        <v>3</v>
      </c>
      <c r="ED23" s="46"/>
      <c r="EE23" s="106"/>
      <c r="EF23" s="106"/>
      <c r="EG23" s="41">
        <f t="shared" si="3"/>
        <v>3</v>
      </c>
    </row>
    <row r="24" spans="1:137" ht="13.5" customHeight="1">
      <c r="A24" s="125">
        <v>19</v>
      </c>
      <c r="B24" s="71" t="s">
        <v>94</v>
      </c>
      <c r="C24" s="63" t="s">
        <v>95</v>
      </c>
      <c r="D24" s="37">
        <v>440</v>
      </c>
      <c r="E24" s="37">
        <v>440</v>
      </c>
      <c r="F24" s="37">
        <v>440</v>
      </c>
      <c r="G24" s="37">
        <v>440</v>
      </c>
      <c r="H24" s="37">
        <v>240</v>
      </c>
      <c r="I24" s="37">
        <v>220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>
        <v>425</v>
      </c>
      <c r="U24" s="37">
        <v>400</v>
      </c>
      <c r="V24" s="37">
        <v>405</v>
      </c>
      <c r="W24" s="37">
        <v>403</v>
      </c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93">
        <v>420</v>
      </c>
      <c r="AK24" s="93">
        <v>328</v>
      </c>
      <c r="AL24" s="37">
        <v>440</v>
      </c>
      <c r="AM24" s="37">
        <v>400</v>
      </c>
      <c r="AN24" s="136">
        <v>446</v>
      </c>
      <c r="AO24" s="136">
        <v>446</v>
      </c>
      <c r="AP24" s="24">
        <v>440</v>
      </c>
      <c r="AQ24" s="24">
        <v>440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24"/>
      <c r="BX24" s="37">
        <v>395</v>
      </c>
      <c r="BY24" s="37">
        <v>381</v>
      </c>
      <c r="BZ24" s="24">
        <v>440</v>
      </c>
      <c r="CA24" s="24">
        <v>440</v>
      </c>
      <c r="CB24" s="24">
        <v>440</v>
      </c>
      <c r="CC24" s="24">
        <v>440</v>
      </c>
      <c r="CD24" s="24">
        <v>440</v>
      </c>
      <c r="CE24" s="24">
        <v>440</v>
      </c>
      <c r="CF24" s="24"/>
      <c r="CG24" s="24"/>
      <c r="CH24" s="24"/>
      <c r="CI24" s="24"/>
      <c r="CJ24" s="24"/>
      <c r="CK24" s="24"/>
      <c r="CL24" s="37"/>
      <c r="CM24" s="37"/>
      <c r="CN24" s="37"/>
      <c r="CO24" s="37"/>
      <c r="CP24" s="37"/>
      <c r="CQ24" s="37"/>
      <c r="CR24" s="37"/>
      <c r="CS24" s="37"/>
      <c r="CT24" s="37">
        <v>390</v>
      </c>
      <c r="CU24" s="37">
        <v>378</v>
      </c>
      <c r="CV24" s="37"/>
      <c r="CW24" s="37"/>
      <c r="CX24" s="37"/>
      <c r="CY24" s="37"/>
      <c r="CZ24" s="37">
        <v>440</v>
      </c>
      <c r="DA24" s="37">
        <v>440</v>
      </c>
      <c r="DB24" s="37">
        <v>440</v>
      </c>
      <c r="DC24" s="37">
        <v>430</v>
      </c>
      <c r="DD24" s="37">
        <v>360</v>
      </c>
      <c r="DE24" s="37">
        <v>353</v>
      </c>
      <c r="DF24" s="37"/>
      <c r="DG24" s="37"/>
      <c r="DH24" s="37"/>
      <c r="DI24" s="31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124">
        <f t="shared" si="0"/>
        <v>7041</v>
      </c>
      <c r="DY24" s="87">
        <f t="shared" si="1"/>
        <v>6819</v>
      </c>
      <c r="DZ24" s="104">
        <f t="shared" si="2"/>
        <v>0.96847038772901572</v>
      </c>
      <c r="EB24" s="105">
        <f>4+3+1</f>
        <v>8</v>
      </c>
      <c r="EC24" s="46">
        <f>4+3+2+2+3+2</f>
        <v>16</v>
      </c>
      <c r="ED24" s="46"/>
      <c r="EE24" s="106">
        <f>2+1+5+1</f>
        <v>9</v>
      </c>
      <c r="EF24" s="106">
        <f>2+2</f>
        <v>4</v>
      </c>
      <c r="EG24" s="41">
        <f t="shared" si="3"/>
        <v>37</v>
      </c>
    </row>
    <row r="25" spans="1:137" ht="13.5" customHeight="1">
      <c r="A25" s="126">
        <v>20</v>
      </c>
      <c r="B25" s="72" t="s">
        <v>96</v>
      </c>
      <c r="C25" s="73" t="s">
        <v>97</v>
      </c>
      <c r="D25" s="37"/>
      <c r="E25" s="37"/>
      <c r="F25" s="37"/>
      <c r="G25" s="37"/>
      <c r="H25" s="37"/>
      <c r="I25" s="37"/>
      <c r="J25" s="37">
        <v>420</v>
      </c>
      <c r="K25" s="37">
        <v>410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24"/>
      <c r="AO25" s="24"/>
      <c r="AP25" s="24"/>
      <c r="AQ25" s="24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37"/>
      <c r="CM25" s="37"/>
      <c r="CN25" s="37"/>
      <c r="CO25" s="37"/>
      <c r="CP25" s="37"/>
      <c r="CQ25" s="37"/>
      <c r="CR25" s="37">
        <v>320</v>
      </c>
      <c r="CS25" s="37">
        <v>300</v>
      </c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1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124">
        <f t="shared" si="0"/>
        <v>740</v>
      </c>
      <c r="DY25" s="87">
        <f t="shared" si="1"/>
        <v>710</v>
      </c>
      <c r="DZ25" s="104">
        <f t="shared" si="2"/>
        <v>0.95945945945945943</v>
      </c>
      <c r="EB25" s="105"/>
      <c r="EC25" s="46"/>
      <c r="ED25" s="46"/>
      <c r="EE25" s="106"/>
      <c r="EF25" s="106"/>
      <c r="EG25" s="41">
        <f t="shared" si="3"/>
        <v>0</v>
      </c>
    </row>
    <row r="26" spans="1:137" ht="13.5" customHeight="1">
      <c r="A26" s="126">
        <v>21</v>
      </c>
      <c r="B26" s="72" t="s">
        <v>96</v>
      </c>
      <c r="C26" s="74" t="s">
        <v>98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>
        <v>385</v>
      </c>
      <c r="O26" s="37">
        <v>338</v>
      </c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24"/>
      <c r="AO26" s="24"/>
      <c r="AP26" s="24"/>
      <c r="AQ26" s="24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24"/>
      <c r="BX26" s="24"/>
      <c r="BY26" s="24"/>
      <c r="BZ26" s="24"/>
      <c r="CA26" s="24"/>
      <c r="CB26" s="24"/>
      <c r="CC26" s="24"/>
      <c r="CD26" s="24"/>
      <c r="CE26" s="24"/>
      <c r="CF26" s="24">
        <v>380</v>
      </c>
      <c r="CG26" s="24">
        <v>305</v>
      </c>
      <c r="CH26" s="24"/>
      <c r="CI26" s="24"/>
      <c r="CJ26" s="24"/>
      <c r="CK26" s="24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1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124">
        <f t="shared" si="0"/>
        <v>765</v>
      </c>
      <c r="DY26" s="87">
        <f t="shared" si="1"/>
        <v>643</v>
      </c>
      <c r="DZ26" s="104">
        <f t="shared" si="2"/>
        <v>0.84052287581699348</v>
      </c>
      <c r="EB26" s="105">
        <f>2</f>
        <v>2</v>
      </c>
      <c r="EC26" s="46"/>
      <c r="ED26" s="46"/>
      <c r="EE26" s="106">
        <f>4</f>
        <v>4</v>
      </c>
      <c r="EF26" s="106"/>
      <c r="EG26" s="41">
        <f t="shared" si="3"/>
        <v>6</v>
      </c>
    </row>
    <row r="27" spans="1:137" ht="13.5" customHeight="1">
      <c r="A27" s="125">
        <v>22</v>
      </c>
      <c r="B27" s="63" t="s">
        <v>99</v>
      </c>
      <c r="C27" s="75" t="s">
        <v>100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24"/>
      <c r="AO27" s="24"/>
      <c r="AP27" s="24"/>
      <c r="AQ27" s="24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63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1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124">
        <f t="shared" si="0"/>
        <v>0</v>
      </c>
      <c r="DY27" s="87">
        <f t="shared" si="1"/>
        <v>0</v>
      </c>
      <c r="DZ27" s="104" t="e">
        <f t="shared" si="2"/>
        <v>#DIV/0!</v>
      </c>
      <c r="EB27" s="105"/>
      <c r="EC27" s="46"/>
      <c r="ED27" s="46"/>
      <c r="EE27" s="106"/>
      <c r="EF27" s="106"/>
      <c r="EG27" s="41">
        <f t="shared" si="3"/>
        <v>0</v>
      </c>
    </row>
    <row r="28" spans="1:137" ht="13.5" customHeight="1">
      <c r="A28" s="126">
        <v>23</v>
      </c>
      <c r="B28" s="72" t="s">
        <v>96</v>
      </c>
      <c r="C28" s="74" t="s">
        <v>101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>
        <v>315</v>
      </c>
      <c r="O28" s="37">
        <v>282</v>
      </c>
      <c r="P28" s="37"/>
      <c r="Q28" s="37"/>
      <c r="R28" s="37"/>
      <c r="S28" s="37"/>
      <c r="T28" s="37">
        <v>30</v>
      </c>
      <c r="U28" s="37">
        <v>16</v>
      </c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24"/>
      <c r="AO28" s="24"/>
      <c r="AP28" s="24"/>
      <c r="AQ28" s="24"/>
      <c r="AR28" s="37"/>
      <c r="AS28" s="37"/>
      <c r="AT28" s="37"/>
      <c r="AU28" s="37"/>
      <c r="AV28" s="37">
        <v>315</v>
      </c>
      <c r="AW28" s="37">
        <v>302</v>
      </c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>
        <v>40</v>
      </c>
      <c r="DE28" s="37">
        <v>20</v>
      </c>
      <c r="DF28" s="37"/>
      <c r="DG28" s="37"/>
      <c r="DH28" s="37"/>
      <c r="DI28" s="31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124">
        <f t="shared" si="0"/>
        <v>700</v>
      </c>
      <c r="DY28" s="87">
        <f t="shared" si="1"/>
        <v>620</v>
      </c>
      <c r="DZ28" s="104">
        <f t="shared" si="2"/>
        <v>0.88571428571428568</v>
      </c>
      <c r="EB28" s="105">
        <f>2</f>
        <v>2</v>
      </c>
      <c r="EC28" s="46"/>
      <c r="ED28" s="46">
        <f>2</f>
        <v>2</v>
      </c>
      <c r="EE28" s="106"/>
      <c r="EF28" s="106"/>
      <c r="EG28" s="41">
        <f t="shared" si="3"/>
        <v>4</v>
      </c>
    </row>
    <row r="29" spans="1:137" ht="12.75" customHeight="1">
      <c r="A29" s="126">
        <v>24</v>
      </c>
      <c r="B29" s="62" t="s">
        <v>102</v>
      </c>
      <c r="C29" s="70" t="s">
        <v>103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93"/>
      <c r="AK29" s="93"/>
      <c r="AL29" s="37"/>
      <c r="AM29" s="37"/>
      <c r="AN29" s="136"/>
      <c r="AO29" s="136"/>
      <c r="AP29" s="24"/>
      <c r="AQ29" s="24"/>
      <c r="AR29" s="37"/>
      <c r="AS29" s="37"/>
      <c r="AT29" s="37"/>
      <c r="AU29" s="37"/>
      <c r="AV29" s="37">
        <v>470</v>
      </c>
      <c r="AW29" s="37">
        <v>446</v>
      </c>
      <c r="AX29" s="37">
        <v>495</v>
      </c>
      <c r="AY29" s="37">
        <v>474</v>
      </c>
      <c r="AZ29" s="37">
        <v>20</v>
      </c>
      <c r="BA29" s="37">
        <v>15</v>
      </c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37"/>
      <c r="CM29" s="37"/>
      <c r="CN29" s="37"/>
      <c r="CO29" s="37"/>
      <c r="CP29" s="37"/>
      <c r="CQ29" s="37"/>
      <c r="CR29" s="37">
        <v>400</v>
      </c>
      <c r="CS29" s="37">
        <v>368</v>
      </c>
      <c r="CT29" s="37">
        <v>495</v>
      </c>
      <c r="CU29" s="37">
        <v>481</v>
      </c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1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124">
        <f t="shared" si="0"/>
        <v>1880</v>
      </c>
      <c r="DY29" s="87">
        <f t="shared" si="1"/>
        <v>1784</v>
      </c>
      <c r="DZ29" s="104">
        <f t="shared" si="2"/>
        <v>0.94893617021276599</v>
      </c>
      <c r="EB29" s="105"/>
      <c r="EC29" s="46"/>
      <c r="ED29" s="46"/>
      <c r="EE29" s="106"/>
      <c r="EF29" s="106"/>
      <c r="EG29" s="41">
        <f t="shared" si="3"/>
        <v>0</v>
      </c>
    </row>
    <row r="30" spans="1:137" ht="13.5" customHeight="1">
      <c r="A30" s="125">
        <v>25</v>
      </c>
      <c r="B30" s="62" t="s">
        <v>104</v>
      </c>
      <c r="C30" s="70" t="s">
        <v>105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>
        <v>470</v>
      </c>
      <c r="W30" s="37">
        <v>460</v>
      </c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93"/>
      <c r="AK30" s="93"/>
      <c r="AL30" s="37"/>
      <c r="AM30" s="37"/>
      <c r="AN30" s="136"/>
      <c r="AO30" s="136"/>
      <c r="AP30" s="24"/>
      <c r="AQ30" s="24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>
        <v>360</v>
      </c>
      <c r="BE30" s="37">
        <v>350</v>
      </c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24"/>
      <c r="BX30" s="24"/>
      <c r="BY30" s="24"/>
      <c r="BZ30" s="24"/>
      <c r="CA30" s="24"/>
      <c r="CB30" s="24"/>
      <c r="CC30" s="24"/>
      <c r="CD30" s="24">
        <v>430</v>
      </c>
      <c r="CE30" s="24">
        <v>403</v>
      </c>
      <c r="CF30" s="24"/>
      <c r="CG30" s="24"/>
      <c r="CH30" s="24"/>
      <c r="CI30" s="24"/>
      <c r="CJ30" s="24"/>
      <c r="CK30" s="24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1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124">
        <f t="shared" si="0"/>
        <v>1260</v>
      </c>
      <c r="DY30" s="87">
        <f t="shared" si="1"/>
        <v>1213</v>
      </c>
      <c r="DZ30" s="104">
        <f t="shared" si="2"/>
        <v>0.96269841269841272</v>
      </c>
      <c r="EB30" s="105"/>
      <c r="EC30" s="46">
        <f>2</f>
        <v>2</v>
      </c>
      <c r="ED30" s="46"/>
      <c r="EE30" s="106"/>
      <c r="EF30" s="106"/>
      <c r="EG30" s="41">
        <f t="shared" si="3"/>
        <v>2</v>
      </c>
    </row>
    <row r="31" spans="1:137" ht="13.5" customHeight="1">
      <c r="A31" s="126">
        <v>26</v>
      </c>
      <c r="B31" s="62" t="s">
        <v>106</v>
      </c>
      <c r="C31" s="70" t="s">
        <v>107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93"/>
      <c r="AK31" s="93"/>
      <c r="AL31" s="37"/>
      <c r="AM31" s="37"/>
      <c r="AN31" s="136"/>
      <c r="AO31" s="136"/>
      <c r="AP31" s="24"/>
      <c r="AQ31" s="24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1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124">
        <f t="shared" si="0"/>
        <v>0</v>
      </c>
      <c r="DY31" s="87">
        <f t="shared" si="1"/>
        <v>0</v>
      </c>
      <c r="DZ31" s="104" t="e">
        <f t="shared" si="2"/>
        <v>#DIV/0!</v>
      </c>
      <c r="EB31" s="105"/>
      <c r="EC31" s="46"/>
      <c r="ED31" s="46"/>
      <c r="EE31" s="106"/>
      <c r="EF31" s="106"/>
      <c r="EG31" s="41">
        <f t="shared" si="3"/>
        <v>0</v>
      </c>
    </row>
    <row r="32" spans="1:137" ht="13.5" customHeight="1">
      <c r="A32" s="126">
        <v>27</v>
      </c>
      <c r="B32" s="62" t="s">
        <v>108</v>
      </c>
      <c r="C32" s="70" t="s">
        <v>109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93"/>
      <c r="AK32" s="93"/>
      <c r="AL32" s="37"/>
      <c r="AM32" s="37"/>
      <c r="AN32" s="136"/>
      <c r="AO32" s="136"/>
      <c r="AP32" s="24"/>
      <c r="AQ32" s="24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1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124">
        <f t="shared" si="0"/>
        <v>0</v>
      </c>
      <c r="DY32" s="87">
        <f t="shared" si="1"/>
        <v>0</v>
      </c>
      <c r="DZ32" s="104" t="e">
        <f t="shared" si="2"/>
        <v>#DIV/0!</v>
      </c>
      <c r="EB32" s="105"/>
      <c r="EC32" s="46"/>
      <c r="ED32" s="46"/>
      <c r="EE32" s="106"/>
      <c r="EF32" s="106"/>
      <c r="EG32" s="41">
        <f t="shared" si="3"/>
        <v>0</v>
      </c>
    </row>
    <row r="33" spans="1:137" ht="25.5">
      <c r="A33" s="125">
        <v>28</v>
      </c>
      <c r="B33" s="76" t="s">
        <v>110</v>
      </c>
      <c r="C33" s="77" t="s">
        <v>111</v>
      </c>
      <c r="D33" s="37">
        <v>480</v>
      </c>
      <c r="E33" s="37">
        <v>385</v>
      </c>
      <c r="F33" s="37">
        <v>480</v>
      </c>
      <c r="G33" s="37">
        <v>468</v>
      </c>
      <c r="H33" s="37"/>
      <c r="I33" s="37"/>
      <c r="J33" s="37">
        <v>355</v>
      </c>
      <c r="K33" s="37">
        <v>352</v>
      </c>
      <c r="L33" s="37">
        <v>480</v>
      </c>
      <c r="M33" s="37">
        <v>380</v>
      </c>
      <c r="N33" s="37"/>
      <c r="O33" s="37"/>
      <c r="P33" s="35"/>
      <c r="Q33" s="35"/>
      <c r="R33" s="37"/>
      <c r="S33" s="37"/>
      <c r="T33" s="37">
        <v>410</v>
      </c>
      <c r="U33" s="37">
        <v>374</v>
      </c>
      <c r="V33" s="37">
        <v>484</v>
      </c>
      <c r="W33" s="37">
        <v>484</v>
      </c>
      <c r="X33" s="37">
        <v>462</v>
      </c>
      <c r="Y33" s="37">
        <v>462</v>
      </c>
      <c r="Z33" s="37">
        <v>484</v>
      </c>
      <c r="AA33" s="37">
        <v>484</v>
      </c>
      <c r="AB33" s="37">
        <v>473</v>
      </c>
      <c r="AC33" s="37">
        <v>473</v>
      </c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24">
        <v>175</v>
      </c>
      <c r="AO33" s="24">
        <v>154</v>
      </c>
      <c r="AP33" s="24">
        <v>484</v>
      </c>
      <c r="AQ33" s="24">
        <v>484</v>
      </c>
      <c r="AR33" s="37"/>
      <c r="AS33" s="37"/>
      <c r="AT33" s="37"/>
      <c r="AU33" s="37"/>
      <c r="AV33" s="37"/>
      <c r="AW33" s="37"/>
      <c r="AX33" s="37">
        <v>440</v>
      </c>
      <c r="AY33" s="37">
        <v>379</v>
      </c>
      <c r="AZ33" s="37"/>
      <c r="BA33" s="37"/>
      <c r="BB33" s="37">
        <v>484</v>
      </c>
      <c r="BC33" s="37">
        <v>0</v>
      </c>
      <c r="BD33" s="37">
        <v>484</v>
      </c>
      <c r="BE33" s="37">
        <v>0</v>
      </c>
      <c r="BF33" s="37">
        <v>484</v>
      </c>
      <c r="BG33" s="37">
        <v>0</v>
      </c>
      <c r="BH33" s="37">
        <v>484</v>
      </c>
      <c r="BI33" s="37">
        <v>0</v>
      </c>
      <c r="BJ33" s="37">
        <v>484</v>
      </c>
      <c r="BK33" s="37">
        <v>0</v>
      </c>
      <c r="BL33" s="37"/>
      <c r="BM33" s="37"/>
      <c r="BN33" s="37"/>
      <c r="BO33" s="37"/>
      <c r="BP33" s="37">
        <v>395</v>
      </c>
      <c r="BQ33" s="37"/>
      <c r="BR33" s="37"/>
      <c r="BS33" s="37"/>
      <c r="BT33" s="37"/>
      <c r="BU33" s="37"/>
      <c r="BV33" s="37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>
        <v>40</v>
      </c>
      <c r="DE33" s="37">
        <v>20</v>
      </c>
      <c r="DF33" s="28"/>
      <c r="DG33" s="28"/>
      <c r="DH33" s="28"/>
      <c r="DI33" s="28"/>
      <c r="DJ33" s="37"/>
      <c r="DK33" s="37"/>
      <c r="DL33" s="28"/>
      <c r="DM33" s="28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124">
        <f t="shared" si="0"/>
        <v>8062</v>
      </c>
      <c r="DY33" s="87">
        <f t="shared" si="1"/>
        <v>4899</v>
      </c>
      <c r="DZ33" s="104">
        <f t="shared" si="2"/>
        <v>0.60766559166459932</v>
      </c>
      <c r="EB33" s="105"/>
      <c r="EC33" s="46">
        <f>1+1</f>
        <v>2</v>
      </c>
      <c r="ED33" s="46"/>
      <c r="EE33" s="106"/>
      <c r="EF33" s="106"/>
      <c r="EG33" s="41">
        <f t="shared" si="3"/>
        <v>2</v>
      </c>
    </row>
    <row r="34" spans="1:137" ht="38.25">
      <c r="A34" s="126">
        <v>29</v>
      </c>
      <c r="B34" s="76" t="s">
        <v>112</v>
      </c>
      <c r="C34" s="78" t="s">
        <v>113</v>
      </c>
      <c r="D34" s="37">
        <v>95</v>
      </c>
      <c r="E34" s="37">
        <v>72</v>
      </c>
      <c r="F34" s="37">
        <v>528</v>
      </c>
      <c r="G34" s="37">
        <v>38</v>
      </c>
      <c r="H34" s="37">
        <v>400</v>
      </c>
      <c r="I34" s="37">
        <v>384</v>
      </c>
      <c r="J34" s="37"/>
      <c r="K34" s="37"/>
      <c r="L34" s="37"/>
      <c r="M34" s="37"/>
      <c r="N34" s="37">
        <v>500</v>
      </c>
      <c r="O34" s="37">
        <v>416</v>
      </c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>
        <v>320</v>
      </c>
      <c r="AG34" s="37">
        <v>300</v>
      </c>
      <c r="AH34" s="37">
        <v>528</v>
      </c>
      <c r="AI34" s="37">
        <v>528</v>
      </c>
      <c r="AJ34" s="24"/>
      <c r="AK34" s="24"/>
      <c r="AL34" s="24"/>
      <c r="AM34" s="24"/>
      <c r="AN34" s="24"/>
      <c r="AO34" s="24"/>
      <c r="AP34" s="24"/>
      <c r="AQ34" s="24"/>
      <c r="AR34" s="23"/>
      <c r="AS34" s="24"/>
      <c r="AT34" s="23"/>
      <c r="AU34" s="24"/>
      <c r="AV34" s="37"/>
      <c r="AW34" s="37"/>
      <c r="AX34" s="37"/>
      <c r="AY34" s="37"/>
      <c r="AZ34" s="37"/>
      <c r="BA34" s="37"/>
      <c r="BB34" s="37"/>
      <c r="BC34" s="37"/>
      <c r="BD34" s="37">
        <v>230</v>
      </c>
      <c r="BE34" s="37">
        <v>204</v>
      </c>
      <c r="BF34" s="37">
        <v>528</v>
      </c>
      <c r="BG34" s="37">
        <v>528</v>
      </c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37"/>
      <c r="CM34" s="37"/>
      <c r="CN34" s="37">
        <v>528</v>
      </c>
      <c r="CO34" s="37">
        <v>528</v>
      </c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>
        <v>100</v>
      </c>
      <c r="DE34" s="37">
        <v>85</v>
      </c>
      <c r="DF34" s="37"/>
      <c r="DG34" s="37"/>
      <c r="DH34" s="37"/>
      <c r="DI34" s="24"/>
      <c r="DJ34" s="37"/>
      <c r="DK34" s="24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124">
        <f t="shared" si="0"/>
        <v>3757</v>
      </c>
      <c r="DY34" s="87">
        <f t="shared" si="1"/>
        <v>3083</v>
      </c>
      <c r="DZ34" s="104">
        <f t="shared" si="2"/>
        <v>0.82060154378493477</v>
      </c>
      <c r="EB34" s="105">
        <f>1+2</f>
        <v>3</v>
      </c>
      <c r="EC34" s="46">
        <f>2</f>
        <v>2</v>
      </c>
      <c r="ED34" s="46"/>
      <c r="EE34" s="106">
        <f>1</f>
        <v>1</v>
      </c>
      <c r="EF34" s="106"/>
      <c r="EG34" s="41">
        <f t="shared" si="3"/>
        <v>6</v>
      </c>
    </row>
    <row r="35" spans="1:137">
      <c r="A35" s="126">
        <v>30</v>
      </c>
      <c r="B35" s="76" t="s">
        <v>114</v>
      </c>
      <c r="C35" s="63" t="s">
        <v>115</v>
      </c>
      <c r="D35" s="24">
        <v>440</v>
      </c>
      <c r="E35" s="24">
        <v>429</v>
      </c>
      <c r="F35" s="24">
        <v>460</v>
      </c>
      <c r="G35" s="24">
        <v>433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>
        <v>440</v>
      </c>
      <c r="AE35" s="24">
        <v>416</v>
      </c>
      <c r="AF35" s="24"/>
      <c r="AG35" s="24"/>
      <c r="AH35" s="24"/>
      <c r="AI35" s="24"/>
      <c r="AJ35" s="24"/>
      <c r="AK35" s="24"/>
      <c r="AL35" s="24">
        <v>440</v>
      </c>
      <c r="AM35" s="24">
        <v>419</v>
      </c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>
        <v>440</v>
      </c>
      <c r="AY35" s="24">
        <v>417</v>
      </c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>
        <v>420</v>
      </c>
      <c r="BK35" s="24">
        <v>387</v>
      </c>
      <c r="BL35" s="24">
        <v>462</v>
      </c>
      <c r="BM35" s="24">
        <v>461</v>
      </c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124">
        <f t="shared" si="0"/>
        <v>3102</v>
      </c>
      <c r="DY35" s="87">
        <f t="shared" si="1"/>
        <v>2962</v>
      </c>
      <c r="DZ35" s="104">
        <f t="shared" si="2"/>
        <v>0.9548678272082527</v>
      </c>
      <c r="EB35" s="105"/>
      <c r="EC35" s="46"/>
      <c r="ED35" s="46">
        <f>2</f>
        <v>2</v>
      </c>
      <c r="EE35" s="106"/>
      <c r="EF35" s="106"/>
      <c r="EG35" s="41">
        <f t="shared" si="3"/>
        <v>2</v>
      </c>
    </row>
    <row r="36" spans="1:137" ht="13.5" customHeight="1">
      <c r="A36" s="125">
        <v>31</v>
      </c>
      <c r="B36" s="71" t="s">
        <v>116</v>
      </c>
      <c r="C36" s="79" t="s">
        <v>117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>
        <v>600</v>
      </c>
      <c r="AK36" s="24">
        <v>500</v>
      </c>
      <c r="AL36" s="24">
        <v>660</v>
      </c>
      <c r="AM36" s="24">
        <v>638</v>
      </c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6"/>
      <c r="BQ36" s="28"/>
      <c r="BR36" s="24"/>
      <c r="BS36" s="24"/>
      <c r="BT36" s="26"/>
      <c r="BU36" s="28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124">
        <f t="shared" si="0"/>
        <v>1260</v>
      </c>
      <c r="DY36" s="87">
        <f t="shared" si="1"/>
        <v>1138</v>
      </c>
      <c r="DZ36" s="104">
        <f t="shared" si="2"/>
        <v>0.90317460317460319</v>
      </c>
      <c r="EB36" s="105"/>
      <c r="EC36" s="46"/>
      <c r="ED36" s="46"/>
      <c r="EE36" s="106"/>
      <c r="EF36" s="106"/>
      <c r="EG36" s="41">
        <f t="shared" si="3"/>
        <v>0</v>
      </c>
    </row>
    <row r="37" spans="1:137" ht="13.5" customHeight="1">
      <c r="A37" s="126">
        <v>32</v>
      </c>
      <c r="B37" s="62" t="s">
        <v>118</v>
      </c>
      <c r="C37" s="63">
        <v>542468406308</v>
      </c>
      <c r="D37" s="37">
        <v>320</v>
      </c>
      <c r="E37" s="37">
        <v>316</v>
      </c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46"/>
      <c r="Q37" s="37"/>
      <c r="R37" s="37"/>
      <c r="S37" s="37"/>
      <c r="T37" s="37"/>
      <c r="U37" s="37"/>
      <c r="V37" s="37"/>
      <c r="W37" s="37"/>
      <c r="X37" s="37">
        <v>120</v>
      </c>
      <c r="Y37" s="37">
        <v>92</v>
      </c>
      <c r="Z37" s="37"/>
      <c r="AA37" s="37"/>
      <c r="AB37" s="46"/>
      <c r="AC37" s="37"/>
      <c r="AD37" s="46"/>
      <c r="AE37" s="37"/>
      <c r="AF37" s="46"/>
      <c r="AG37" s="37"/>
      <c r="AH37" s="46"/>
      <c r="AI37" s="37"/>
      <c r="AJ37" s="37"/>
      <c r="AK37" s="37"/>
      <c r="AL37" s="37"/>
      <c r="AM37" s="37"/>
      <c r="AN37" s="24"/>
      <c r="AO37" s="24"/>
      <c r="AP37" s="24"/>
      <c r="AQ37" s="24"/>
      <c r="AR37" s="37"/>
      <c r="AS37" s="37"/>
      <c r="AT37" s="37"/>
      <c r="AU37" s="37"/>
      <c r="AV37" s="37">
        <v>415</v>
      </c>
      <c r="AW37" s="37">
        <v>383</v>
      </c>
      <c r="AX37" s="37">
        <v>415</v>
      </c>
      <c r="AY37" s="37">
        <v>405</v>
      </c>
      <c r="AZ37" s="37">
        <v>190</v>
      </c>
      <c r="BA37" s="37">
        <v>183</v>
      </c>
      <c r="BB37" s="37">
        <v>290</v>
      </c>
      <c r="BC37" s="37">
        <v>268</v>
      </c>
      <c r="BD37" s="46">
        <v>405</v>
      </c>
      <c r="BE37" s="37">
        <v>394</v>
      </c>
      <c r="BF37" s="46">
        <v>415</v>
      </c>
      <c r="BG37" s="37">
        <v>413</v>
      </c>
      <c r="BH37" s="46">
        <v>415</v>
      </c>
      <c r="BI37" s="37">
        <v>411</v>
      </c>
      <c r="BJ37" s="46"/>
      <c r="BK37" s="37"/>
      <c r="BL37" s="37"/>
      <c r="BM37" s="37"/>
      <c r="BN37" s="37"/>
      <c r="BO37" s="37"/>
      <c r="BP37" s="37"/>
      <c r="BQ37" s="37"/>
      <c r="BR37" s="46"/>
      <c r="BS37" s="37"/>
      <c r="BT37" s="37"/>
      <c r="BU37" s="37"/>
      <c r="BV37" s="46"/>
      <c r="BW37" s="24"/>
      <c r="BX37" s="24"/>
      <c r="BY37" s="24"/>
      <c r="BZ37" s="24"/>
      <c r="CA37" s="24"/>
      <c r="CB37" s="24">
        <v>415</v>
      </c>
      <c r="CC37" s="24">
        <v>401</v>
      </c>
      <c r="CD37" s="24"/>
      <c r="CE37" s="24"/>
      <c r="CF37" s="24"/>
      <c r="CG37" s="24"/>
      <c r="CH37" s="24"/>
      <c r="CI37" s="24"/>
      <c r="CJ37" s="24"/>
      <c r="CK37" s="24"/>
      <c r="CL37" s="37"/>
      <c r="CM37" s="37"/>
      <c r="CN37" s="37">
        <v>405</v>
      </c>
      <c r="CO37" s="37">
        <v>394</v>
      </c>
      <c r="CP37" s="37">
        <v>415</v>
      </c>
      <c r="CQ37" s="37">
        <v>401</v>
      </c>
      <c r="CR37" s="37">
        <v>340</v>
      </c>
      <c r="CS37" s="37">
        <v>335</v>
      </c>
      <c r="CT37" s="37">
        <v>415</v>
      </c>
      <c r="CU37" s="37">
        <v>401</v>
      </c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124">
        <f t="shared" si="0"/>
        <v>4975</v>
      </c>
      <c r="DY37" s="87">
        <f t="shared" si="1"/>
        <v>4797</v>
      </c>
      <c r="DZ37" s="104">
        <f t="shared" si="2"/>
        <v>0.96422110552763818</v>
      </c>
      <c r="EB37" s="105"/>
      <c r="EC37" s="46"/>
      <c r="ED37" s="46">
        <f>1+1</f>
        <v>2</v>
      </c>
      <c r="EE37" s="106">
        <f>1</f>
        <v>1</v>
      </c>
      <c r="EF37" s="106">
        <f>1+1</f>
        <v>2</v>
      </c>
      <c r="EG37" s="41">
        <f t="shared" si="3"/>
        <v>5</v>
      </c>
    </row>
    <row r="38" spans="1:137" ht="13.5" customHeight="1">
      <c r="A38" s="126">
        <v>33</v>
      </c>
      <c r="B38" s="62" t="s">
        <v>119</v>
      </c>
      <c r="C38" s="63">
        <v>542468406311</v>
      </c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46"/>
      <c r="Q38" s="37"/>
      <c r="R38" s="37"/>
      <c r="S38" s="37"/>
      <c r="T38" s="37"/>
      <c r="U38" s="37"/>
      <c r="V38" s="37"/>
      <c r="W38" s="37"/>
      <c r="X38" s="37">
        <v>190</v>
      </c>
      <c r="Y38" s="37">
        <v>170</v>
      </c>
      <c r="Z38" s="37">
        <v>300</v>
      </c>
      <c r="AA38" s="37">
        <v>289</v>
      </c>
      <c r="AB38" s="46">
        <v>285</v>
      </c>
      <c r="AC38" s="37">
        <v>270</v>
      </c>
      <c r="AD38" s="46"/>
      <c r="AE38" s="37"/>
      <c r="AF38" s="46"/>
      <c r="AG38" s="37"/>
      <c r="AH38" s="37"/>
      <c r="AI38" s="37"/>
      <c r="AJ38" s="37"/>
      <c r="AK38" s="37"/>
      <c r="AL38" s="37"/>
      <c r="AM38" s="37"/>
      <c r="AN38" s="24">
        <v>280</v>
      </c>
      <c r="AO38" s="24">
        <v>262</v>
      </c>
      <c r="AP38" s="24">
        <v>295</v>
      </c>
      <c r="AQ38" s="24">
        <v>289</v>
      </c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46"/>
      <c r="BE38" s="37"/>
      <c r="BF38" s="46"/>
      <c r="BG38" s="37"/>
      <c r="BH38" s="46"/>
      <c r="BI38" s="37"/>
      <c r="BJ38" s="46">
        <v>295</v>
      </c>
      <c r="BK38" s="37">
        <v>282</v>
      </c>
      <c r="BL38" s="37">
        <v>295</v>
      </c>
      <c r="BM38" s="37">
        <v>284</v>
      </c>
      <c r="BN38" s="37"/>
      <c r="BO38" s="37"/>
      <c r="BP38" s="37"/>
      <c r="BQ38" s="37"/>
      <c r="BR38" s="46"/>
      <c r="BS38" s="37"/>
      <c r="BT38" s="37"/>
      <c r="BU38" s="37"/>
      <c r="BV38" s="46"/>
      <c r="BW38" s="24"/>
      <c r="BX38" s="24">
        <v>175</v>
      </c>
      <c r="BY38" s="24">
        <v>150</v>
      </c>
      <c r="BZ38" s="24">
        <v>175</v>
      </c>
      <c r="CA38" s="24">
        <v>175</v>
      </c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46">
        <v>260</v>
      </c>
      <c r="DE38" s="37">
        <v>242</v>
      </c>
      <c r="DF38" s="37">
        <v>295</v>
      </c>
      <c r="DG38" s="37">
        <v>288</v>
      </c>
      <c r="DH38" s="37"/>
      <c r="DI38" s="37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124">
        <f t="shared" si="0"/>
        <v>2845</v>
      </c>
      <c r="DY38" s="87">
        <f t="shared" si="1"/>
        <v>2701</v>
      </c>
      <c r="DZ38" s="104">
        <f t="shared" si="2"/>
        <v>0.94938488576449909</v>
      </c>
      <c r="EB38" s="105"/>
      <c r="EC38" s="46">
        <f>1+1</f>
        <v>2</v>
      </c>
      <c r="ED38" s="46">
        <f>1</f>
        <v>1</v>
      </c>
      <c r="EE38" s="106"/>
      <c r="EF38" s="106">
        <f>2</f>
        <v>2</v>
      </c>
      <c r="EG38" s="41">
        <f t="shared" si="3"/>
        <v>5</v>
      </c>
    </row>
    <row r="39" spans="1:137" ht="13.5" customHeight="1">
      <c r="A39" s="125">
        <v>34</v>
      </c>
      <c r="B39" s="62" t="s">
        <v>119</v>
      </c>
      <c r="C39" s="63">
        <v>542568406312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46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46"/>
      <c r="AG39" s="37"/>
      <c r="AH39" s="37"/>
      <c r="AI39" s="37"/>
      <c r="AJ39" s="37"/>
      <c r="AK39" s="37"/>
      <c r="AL39" s="37"/>
      <c r="AM39" s="37"/>
      <c r="AN39" s="24"/>
      <c r="AO39" s="24"/>
      <c r="AP39" s="24"/>
      <c r="AQ39" s="24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46"/>
      <c r="BE39" s="37"/>
      <c r="BF39" s="46"/>
      <c r="BG39" s="37"/>
      <c r="BH39" s="46"/>
      <c r="BI39" s="37"/>
      <c r="BJ39" s="46"/>
      <c r="BK39" s="37"/>
      <c r="BL39" s="37"/>
      <c r="BM39" s="37"/>
      <c r="BN39" s="37">
        <v>198</v>
      </c>
      <c r="BO39" s="37">
        <v>195</v>
      </c>
      <c r="BP39" s="37">
        <v>198</v>
      </c>
      <c r="BQ39" s="37">
        <v>195</v>
      </c>
      <c r="BR39" s="37">
        <v>199</v>
      </c>
      <c r="BS39" s="37">
        <v>199</v>
      </c>
      <c r="BT39" s="37">
        <v>145</v>
      </c>
      <c r="BU39" s="37">
        <v>144</v>
      </c>
      <c r="BV39" s="46"/>
      <c r="BW39" s="24"/>
      <c r="BX39" s="24">
        <v>80</v>
      </c>
      <c r="BY39" s="24">
        <v>74</v>
      </c>
      <c r="BZ39" s="24">
        <v>80</v>
      </c>
      <c r="CA39" s="24">
        <v>68</v>
      </c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>
        <v>199</v>
      </c>
      <c r="DA39" s="37">
        <v>199</v>
      </c>
      <c r="DB39" s="37">
        <v>195</v>
      </c>
      <c r="DC39" s="37">
        <v>194</v>
      </c>
      <c r="DD39" s="46">
        <v>20</v>
      </c>
      <c r="DE39" s="37">
        <v>9</v>
      </c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124">
        <f t="shared" si="0"/>
        <v>1314</v>
      </c>
      <c r="DY39" s="87">
        <f t="shared" si="1"/>
        <v>1277</v>
      </c>
      <c r="DZ39" s="104">
        <f t="shared" si="2"/>
        <v>0.97184170471841702</v>
      </c>
      <c r="EB39" s="105"/>
      <c r="EC39" s="46"/>
      <c r="ED39" s="46">
        <f>2</f>
        <v>2</v>
      </c>
      <c r="EE39" s="106">
        <f>2</f>
        <v>2</v>
      </c>
      <c r="EF39" s="106"/>
      <c r="EG39" s="41">
        <f t="shared" si="3"/>
        <v>4</v>
      </c>
    </row>
    <row r="40" spans="1:137" ht="38.25">
      <c r="A40" s="126">
        <v>35</v>
      </c>
      <c r="B40" s="76" t="s">
        <v>120</v>
      </c>
      <c r="C40" s="78" t="s">
        <v>121</v>
      </c>
      <c r="D40" s="37"/>
      <c r="E40" s="37"/>
      <c r="F40" s="37"/>
      <c r="G40" s="37"/>
      <c r="H40" s="37"/>
      <c r="I40" s="37"/>
      <c r="J40" s="24"/>
      <c r="K40" s="24"/>
      <c r="L40" s="37"/>
      <c r="M40" s="37"/>
      <c r="N40" s="37"/>
      <c r="O40" s="37"/>
      <c r="P40" s="37"/>
      <c r="Q40" s="37"/>
      <c r="R40" s="37"/>
      <c r="S40" s="37"/>
      <c r="T40" s="37">
        <v>490</v>
      </c>
      <c r="U40" s="37">
        <v>471</v>
      </c>
      <c r="V40" s="37">
        <v>505</v>
      </c>
      <c r="W40" s="37">
        <v>501</v>
      </c>
      <c r="X40" s="37">
        <v>500</v>
      </c>
      <c r="Y40" s="37">
        <v>358</v>
      </c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24">
        <v>460</v>
      </c>
      <c r="AK40" s="24">
        <v>348</v>
      </c>
      <c r="AL40" s="24">
        <v>505</v>
      </c>
      <c r="AM40" s="24">
        <v>487</v>
      </c>
      <c r="AN40" s="24">
        <v>495</v>
      </c>
      <c r="AO40" s="24">
        <v>493</v>
      </c>
      <c r="AP40" s="24">
        <v>505</v>
      </c>
      <c r="AQ40" s="24">
        <v>500</v>
      </c>
      <c r="AR40" s="37"/>
      <c r="AS40" s="37"/>
      <c r="AT40" s="37"/>
      <c r="AU40" s="37"/>
      <c r="AV40" s="37">
        <v>505</v>
      </c>
      <c r="AW40" s="37">
        <v>481</v>
      </c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24"/>
      <c r="BQ40" s="24"/>
      <c r="BR40" s="24">
        <v>460</v>
      </c>
      <c r="BS40" s="24">
        <v>423</v>
      </c>
      <c r="BT40" s="24">
        <v>370</v>
      </c>
      <c r="BU40" s="24">
        <v>368</v>
      </c>
      <c r="BV40" s="24"/>
      <c r="BW40" s="24"/>
      <c r="BX40" s="24">
        <v>470</v>
      </c>
      <c r="BY40" s="24">
        <v>455</v>
      </c>
      <c r="BZ40" s="24">
        <v>505</v>
      </c>
      <c r="CA40" s="24">
        <v>501</v>
      </c>
      <c r="CB40" s="24">
        <v>505</v>
      </c>
      <c r="CC40" s="24">
        <v>470</v>
      </c>
      <c r="CD40" s="24">
        <v>505</v>
      </c>
      <c r="CE40" s="24">
        <v>487</v>
      </c>
      <c r="CF40" s="24">
        <v>505</v>
      </c>
      <c r="CG40" s="24">
        <v>501</v>
      </c>
      <c r="CH40" s="24">
        <v>480</v>
      </c>
      <c r="CI40" s="24">
        <v>465</v>
      </c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>
        <v>460</v>
      </c>
      <c r="DC40" s="24">
        <v>435</v>
      </c>
      <c r="DD40" s="37">
        <v>460</v>
      </c>
      <c r="DE40" s="37">
        <v>330</v>
      </c>
      <c r="DF40" s="37">
        <v>505</v>
      </c>
      <c r="DG40" s="37">
        <v>495</v>
      </c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124">
        <f t="shared" si="0"/>
        <v>9190</v>
      </c>
      <c r="DY40" s="87">
        <f t="shared" si="1"/>
        <v>8569</v>
      </c>
      <c r="DZ40" s="104">
        <f t="shared" si="2"/>
        <v>0.93242655059847657</v>
      </c>
      <c r="EB40" s="105"/>
      <c r="EC40" s="46">
        <f>5+3+1</f>
        <v>9</v>
      </c>
      <c r="ED40" s="46">
        <f>1</f>
        <v>1</v>
      </c>
      <c r="EE40" s="106">
        <f>2+8+1</f>
        <v>11</v>
      </c>
      <c r="EF40" s="106"/>
      <c r="EG40" s="41">
        <f t="shared" si="3"/>
        <v>21</v>
      </c>
    </row>
    <row r="41" spans="1:137" ht="13.5" customHeight="1">
      <c r="A41" s="126">
        <v>36</v>
      </c>
      <c r="B41" s="62" t="s">
        <v>104</v>
      </c>
      <c r="C41" s="63" t="s">
        <v>122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>
        <v>450</v>
      </c>
      <c r="Y41" s="24">
        <v>441</v>
      </c>
      <c r="Z41" s="24">
        <v>495</v>
      </c>
      <c r="AA41" s="24">
        <v>470</v>
      </c>
      <c r="AB41" s="24">
        <v>30</v>
      </c>
      <c r="AC41" s="24">
        <v>18</v>
      </c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>
        <v>430</v>
      </c>
      <c r="BA41" s="24">
        <v>404</v>
      </c>
      <c r="BB41" s="24">
        <v>495</v>
      </c>
      <c r="BC41" s="24">
        <v>493</v>
      </c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>
        <v>470</v>
      </c>
      <c r="CA41" s="24">
        <v>437</v>
      </c>
      <c r="CB41" s="24">
        <v>90</v>
      </c>
      <c r="CC41" s="24">
        <v>54</v>
      </c>
      <c r="CD41" s="24">
        <v>50</v>
      </c>
      <c r="CE41" s="24">
        <v>47</v>
      </c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>
        <v>280</v>
      </c>
      <c r="DE41" s="24">
        <v>250</v>
      </c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124">
        <f t="shared" si="0"/>
        <v>2790</v>
      </c>
      <c r="DY41" s="87">
        <f t="shared" si="1"/>
        <v>2614</v>
      </c>
      <c r="DZ41" s="104">
        <f t="shared" si="2"/>
        <v>0.93691756272401439</v>
      </c>
      <c r="EB41" s="105"/>
      <c r="EC41" s="46">
        <f>1</f>
        <v>1</v>
      </c>
      <c r="ED41" s="46">
        <f>1</f>
        <v>1</v>
      </c>
      <c r="EE41" s="106">
        <f>1+1</f>
        <v>2</v>
      </c>
      <c r="EF41" s="106">
        <f>1</f>
        <v>1</v>
      </c>
      <c r="EG41" s="41">
        <f t="shared" si="3"/>
        <v>5</v>
      </c>
    </row>
    <row r="42" spans="1:137" ht="13.5" customHeight="1">
      <c r="A42" s="125">
        <v>37</v>
      </c>
      <c r="B42" s="62" t="s">
        <v>123</v>
      </c>
      <c r="C42" s="70" t="s">
        <v>124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>
        <v>50</v>
      </c>
      <c r="DA42" s="24">
        <v>50</v>
      </c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124">
        <f t="shared" si="0"/>
        <v>50</v>
      </c>
      <c r="DY42" s="87">
        <f t="shared" si="1"/>
        <v>50</v>
      </c>
      <c r="DZ42" s="104">
        <f t="shared" si="2"/>
        <v>1</v>
      </c>
      <c r="EB42" s="105"/>
      <c r="EC42" s="46"/>
      <c r="ED42" s="46"/>
      <c r="EE42" s="106"/>
      <c r="EF42" s="106"/>
      <c r="EG42" s="41">
        <f t="shared" si="3"/>
        <v>0</v>
      </c>
    </row>
    <row r="43" spans="1:137" ht="25.5">
      <c r="A43" s="126">
        <v>38</v>
      </c>
      <c r="B43" s="62" t="s">
        <v>125</v>
      </c>
      <c r="C43" s="80" t="s">
        <v>126</v>
      </c>
      <c r="D43" s="24"/>
      <c r="E43" s="24"/>
      <c r="F43" s="24"/>
      <c r="G43" s="24"/>
      <c r="H43" s="24"/>
      <c r="I43" s="24"/>
      <c r="J43" s="24">
        <v>470</v>
      </c>
      <c r="K43" s="24">
        <v>453</v>
      </c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>
        <v>450</v>
      </c>
      <c r="AO43" s="24">
        <v>439</v>
      </c>
      <c r="AP43" s="24">
        <v>495</v>
      </c>
      <c r="AQ43" s="24">
        <v>481</v>
      </c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31"/>
      <c r="BE43" s="31"/>
      <c r="BF43" s="31"/>
      <c r="BG43" s="31"/>
      <c r="BH43" s="24"/>
      <c r="BI43" s="24"/>
      <c r="BJ43" s="24"/>
      <c r="BK43" s="24"/>
      <c r="BL43" s="24"/>
      <c r="BM43" s="24"/>
      <c r="BN43" s="24"/>
      <c r="BO43" s="24"/>
      <c r="BP43" s="24">
        <v>400</v>
      </c>
      <c r="BQ43" s="24">
        <v>362</v>
      </c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>
        <v>470</v>
      </c>
      <c r="CI43" s="24">
        <v>450</v>
      </c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>
        <v>370</v>
      </c>
      <c r="DA43" s="24">
        <v>360</v>
      </c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124">
        <f t="shared" si="0"/>
        <v>2655</v>
      </c>
      <c r="DY43" s="87">
        <f t="shared" si="1"/>
        <v>2545</v>
      </c>
      <c r="DZ43" s="104">
        <f t="shared" si="2"/>
        <v>0.95856873822975519</v>
      </c>
      <c r="EB43" s="105">
        <f>4</f>
        <v>4</v>
      </c>
      <c r="EC43" s="46"/>
      <c r="ED43" s="46"/>
      <c r="EE43" s="106"/>
      <c r="EF43" s="106">
        <f>4</f>
        <v>4</v>
      </c>
      <c r="EG43" s="41">
        <f t="shared" si="3"/>
        <v>8</v>
      </c>
    </row>
    <row r="44" spans="1:137">
      <c r="A44" s="126">
        <v>39</v>
      </c>
      <c r="B44" s="62" t="s">
        <v>127</v>
      </c>
      <c r="C44" s="63">
        <v>544268406312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>
        <v>320</v>
      </c>
      <c r="Y44" s="37">
        <v>308</v>
      </c>
      <c r="Z44" s="37">
        <v>20</v>
      </c>
      <c r="AA44" s="37">
        <v>16</v>
      </c>
      <c r="AB44" s="37">
        <v>125</v>
      </c>
      <c r="AC44" s="37">
        <v>122</v>
      </c>
      <c r="AD44" s="37">
        <v>30</v>
      </c>
      <c r="AE44" s="37">
        <v>24</v>
      </c>
      <c r="AF44" s="37"/>
      <c r="AG44" s="37"/>
      <c r="AH44" s="37"/>
      <c r="AI44" s="37"/>
      <c r="AJ44" s="37"/>
      <c r="AK44" s="37"/>
      <c r="AL44" s="37"/>
      <c r="AM44" s="37"/>
      <c r="AN44" s="24"/>
      <c r="AO44" s="24"/>
      <c r="AP44" s="24"/>
      <c r="AQ44" s="24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54"/>
      <c r="BE44" s="54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124">
        <f t="shared" si="0"/>
        <v>495</v>
      </c>
      <c r="DY44" s="87">
        <f t="shared" si="1"/>
        <v>470</v>
      </c>
      <c r="DZ44" s="104">
        <f t="shared" si="2"/>
        <v>0.9494949494949495</v>
      </c>
      <c r="EB44" s="105"/>
      <c r="EC44" s="46"/>
      <c r="ED44" s="46"/>
      <c r="EE44" s="106"/>
      <c r="EF44" s="106"/>
      <c r="EG44" s="41">
        <f t="shared" si="3"/>
        <v>0</v>
      </c>
    </row>
    <row r="45" spans="1:137">
      <c r="A45" s="125">
        <v>40</v>
      </c>
      <c r="B45" s="62" t="s">
        <v>127</v>
      </c>
      <c r="C45" s="63">
        <v>544268406314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>
        <v>215</v>
      </c>
      <c r="AA45" s="37">
        <v>210</v>
      </c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24"/>
      <c r="AO45" s="24"/>
      <c r="AP45" s="24"/>
      <c r="AQ45" s="24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28"/>
      <c r="BE45" s="28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124">
        <f t="shared" si="0"/>
        <v>215</v>
      </c>
      <c r="DY45" s="87">
        <f t="shared" si="1"/>
        <v>210</v>
      </c>
      <c r="DZ45" s="104">
        <f t="shared" si="2"/>
        <v>0.97674418604651159</v>
      </c>
      <c r="EB45" s="105"/>
      <c r="EC45" s="46"/>
      <c r="ED45" s="46"/>
      <c r="EE45" s="106"/>
      <c r="EF45" s="106"/>
      <c r="EG45" s="41">
        <f t="shared" si="3"/>
        <v>0</v>
      </c>
    </row>
    <row r="46" spans="1:137">
      <c r="A46" s="126">
        <v>41</v>
      </c>
      <c r="B46" s="71" t="s">
        <v>127</v>
      </c>
      <c r="C46" s="63">
        <v>544268406317</v>
      </c>
      <c r="D46" s="37">
        <v>20</v>
      </c>
      <c r="E46" s="37">
        <v>15</v>
      </c>
      <c r="F46" s="37"/>
      <c r="G46" s="37"/>
      <c r="H46" s="37">
        <v>310</v>
      </c>
      <c r="I46" s="37">
        <v>291</v>
      </c>
      <c r="J46" s="37"/>
      <c r="K46" s="37"/>
      <c r="L46" s="37"/>
      <c r="M46" s="37"/>
      <c r="N46" s="37">
        <v>330</v>
      </c>
      <c r="O46" s="37">
        <v>280</v>
      </c>
      <c r="P46" s="37"/>
      <c r="Q46" s="37"/>
      <c r="R46" s="37"/>
      <c r="S46" s="37"/>
      <c r="T46" s="37">
        <v>322</v>
      </c>
      <c r="U46" s="37">
        <v>322</v>
      </c>
      <c r="V46" s="37">
        <v>330</v>
      </c>
      <c r="W46" s="37">
        <v>329</v>
      </c>
      <c r="X46" s="37">
        <v>10</v>
      </c>
      <c r="Y46" s="37">
        <v>6</v>
      </c>
      <c r="Z46" s="37"/>
      <c r="AA46" s="37"/>
      <c r="AB46" s="37">
        <v>200</v>
      </c>
      <c r="AC46" s="37">
        <v>200</v>
      </c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24"/>
      <c r="AO46" s="24"/>
      <c r="AP46" s="24"/>
      <c r="AQ46" s="24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28"/>
      <c r="BE46" s="28"/>
      <c r="BF46" s="37"/>
      <c r="BG46" s="37"/>
      <c r="BH46" s="37"/>
      <c r="BI46" s="37"/>
      <c r="BJ46" s="37">
        <v>20</v>
      </c>
      <c r="BK46" s="37">
        <v>10</v>
      </c>
      <c r="BL46" s="37"/>
      <c r="BM46" s="37"/>
      <c r="BN46" s="37">
        <v>310</v>
      </c>
      <c r="BO46" s="37">
        <v>299</v>
      </c>
      <c r="BP46" s="37">
        <v>330</v>
      </c>
      <c r="BQ46" s="37">
        <v>329</v>
      </c>
      <c r="BR46" s="37"/>
      <c r="BS46" s="37"/>
      <c r="BT46" s="37"/>
      <c r="BU46" s="37"/>
      <c r="BV46" s="37"/>
      <c r="BW46" s="24"/>
      <c r="BX46" s="24"/>
      <c r="BY46" s="24"/>
      <c r="BZ46" s="24"/>
      <c r="CA46" s="24"/>
      <c r="CB46" s="24"/>
      <c r="CC46" s="24"/>
      <c r="CD46" s="24"/>
      <c r="CE46" s="24"/>
      <c r="CF46" s="24">
        <v>300</v>
      </c>
      <c r="CG46" s="24">
        <v>287</v>
      </c>
      <c r="CH46" s="24"/>
      <c r="CI46" s="24"/>
      <c r="CJ46" s="24"/>
      <c r="CK46" s="24"/>
      <c r="CL46" s="37"/>
      <c r="CM46" s="37"/>
      <c r="CN46" s="37">
        <v>320</v>
      </c>
      <c r="CO46" s="37">
        <v>314</v>
      </c>
      <c r="CP46" s="37">
        <v>330</v>
      </c>
      <c r="CQ46" s="37">
        <v>329</v>
      </c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124">
        <f t="shared" si="0"/>
        <v>3132</v>
      </c>
      <c r="DY46" s="87">
        <f t="shared" si="1"/>
        <v>3011</v>
      </c>
      <c r="DZ46" s="104">
        <f t="shared" si="2"/>
        <v>0.96136653895274582</v>
      </c>
      <c r="EB46" s="105">
        <f>1</f>
        <v>1</v>
      </c>
      <c r="EC46" s="46"/>
      <c r="ED46" s="46"/>
      <c r="EE46" s="106"/>
      <c r="EF46" s="106"/>
      <c r="EG46" s="41">
        <f t="shared" si="3"/>
        <v>1</v>
      </c>
    </row>
    <row r="47" spans="1:137">
      <c r="A47" s="126">
        <v>42</v>
      </c>
      <c r="B47" s="71" t="s">
        <v>128</v>
      </c>
      <c r="C47" s="131" t="s">
        <v>129</v>
      </c>
      <c r="D47" s="37">
        <v>290</v>
      </c>
      <c r="E47" s="37">
        <v>275</v>
      </c>
      <c r="F47" s="37">
        <v>310</v>
      </c>
      <c r="G47" s="37">
        <v>285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>
        <v>280</v>
      </c>
      <c r="AE47" s="37">
        <v>269</v>
      </c>
      <c r="AF47" s="37">
        <v>330</v>
      </c>
      <c r="AG47" s="37">
        <v>255</v>
      </c>
      <c r="AH47" s="37">
        <v>329</v>
      </c>
      <c r="AI47" s="37">
        <v>329</v>
      </c>
      <c r="AJ47" s="37">
        <v>320</v>
      </c>
      <c r="AK47" s="37">
        <v>266</v>
      </c>
      <c r="AL47" s="37"/>
      <c r="AM47" s="37"/>
      <c r="AN47" s="24"/>
      <c r="AO47" s="24"/>
      <c r="AP47" s="24"/>
      <c r="AQ47" s="24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>
        <v>50</v>
      </c>
      <c r="BE47" s="37">
        <v>37</v>
      </c>
      <c r="BF47" s="37">
        <v>330</v>
      </c>
      <c r="BG47" s="37">
        <v>329</v>
      </c>
      <c r="BH47" s="37">
        <v>330</v>
      </c>
      <c r="BI47" s="37">
        <v>307</v>
      </c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24"/>
      <c r="BX47" s="26">
        <v>320</v>
      </c>
      <c r="BY47" s="26">
        <v>304</v>
      </c>
      <c r="BZ47" s="24">
        <v>330</v>
      </c>
      <c r="CA47" s="24">
        <v>329</v>
      </c>
      <c r="CB47" s="24">
        <v>265</v>
      </c>
      <c r="CC47" s="24">
        <v>263</v>
      </c>
      <c r="CD47" s="26"/>
      <c r="CE47" s="26"/>
      <c r="CF47" s="24"/>
      <c r="CG47" s="24"/>
      <c r="CH47" s="26"/>
      <c r="CI47" s="26"/>
      <c r="CJ47" s="26"/>
      <c r="CK47" s="26"/>
      <c r="CL47" s="26"/>
      <c r="CM47" s="26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124">
        <f t="shared" si="0"/>
        <v>3484</v>
      </c>
      <c r="DY47" s="87">
        <f t="shared" si="1"/>
        <v>3248</v>
      </c>
      <c r="DZ47" s="104">
        <f t="shared" si="2"/>
        <v>0.93226176808266359</v>
      </c>
      <c r="EB47" s="105"/>
      <c r="EC47" s="46">
        <f>3</f>
        <v>3</v>
      </c>
      <c r="ED47" s="46"/>
      <c r="EE47" s="106"/>
      <c r="EF47" s="106"/>
      <c r="EG47" s="41">
        <f t="shared" si="3"/>
        <v>3</v>
      </c>
    </row>
    <row r="48" spans="1:137">
      <c r="A48" s="125">
        <v>43</v>
      </c>
      <c r="B48" s="81" t="s">
        <v>130</v>
      </c>
      <c r="C48" s="81" t="s">
        <v>131</v>
      </c>
      <c r="D48" s="37"/>
      <c r="E48" s="37"/>
      <c r="F48" s="37">
        <v>420</v>
      </c>
      <c r="G48" s="37">
        <v>332</v>
      </c>
      <c r="H48" s="37">
        <v>440</v>
      </c>
      <c r="I48" s="37">
        <v>383</v>
      </c>
      <c r="J48" s="37">
        <v>440</v>
      </c>
      <c r="K48" s="37">
        <v>430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>
        <v>420</v>
      </c>
      <c r="W48" s="37">
        <v>400</v>
      </c>
      <c r="X48" s="37">
        <v>420</v>
      </c>
      <c r="Y48" s="37">
        <v>308</v>
      </c>
      <c r="Z48" s="37">
        <v>440</v>
      </c>
      <c r="AA48" s="37">
        <v>430</v>
      </c>
      <c r="AB48" s="37">
        <v>440</v>
      </c>
      <c r="AC48" s="37">
        <v>440</v>
      </c>
      <c r="AD48" s="37"/>
      <c r="AE48" s="37"/>
      <c r="AF48" s="37">
        <v>440</v>
      </c>
      <c r="AG48" s="37">
        <v>411</v>
      </c>
      <c r="AH48" s="37">
        <v>440</v>
      </c>
      <c r="AI48" s="37">
        <v>430</v>
      </c>
      <c r="AJ48" s="37">
        <v>440</v>
      </c>
      <c r="AK48" s="37">
        <v>368</v>
      </c>
      <c r="AL48" s="37">
        <v>440</v>
      </c>
      <c r="AM48" s="37">
        <v>430</v>
      </c>
      <c r="AN48" s="24">
        <v>440</v>
      </c>
      <c r="AO48" s="24">
        <v>419</v>
      </c>
      <c r="AP48" s="24"/>
      <c r="AQ48" s="24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124">
        <f t="shared" si="0"/>
        <v>5220</v>
      </c>
      <c r="DY48" s="87">
        <f t="shared" si="1"/>
        <v>4781</v>
      </c>
      <c r="DZ48" s="104">
        <f t="shared" si="2"/>
        <v>0.91590038314176248</v>
      </c>
      <c r="EB48" s="105">
        <f>1</f>
        <v>1</v>
      </c>
      <c r="EC48" s="46">
        <f>1+2</f>
        <v>3</v>
      </c>
      <c r="ED48" s="46"/>
      <c r="EE48" s="106"/>
      <c r="EF48" s="106"/>
      <c r="EG48" s="41">
        <f t="shared" si="3"/>
        <v>4</v>
      </c>
    </row>
    <row r="49" spans="1:137" s="30" customFormat="1" ht="45">
      <c r="A49" s="126">
        <v>44</v>
      </c>
      <c r="B49" s="145" t="s">
        <v>132</v>
      </c>
      <c r="C49" s="139" t="s">
        <v>133</v>
      </c>
      <c r="D49" s="35"/>
      <c r="E49" s="35"/>
      <c r="F49" s="35"/>
      <c r="G49" s="35"/>
      <c r="H49" s="35"/>
      <c r="I49" s="35"/>
      <c r="J49" s="35">
        <v>250</v>
      </c>
      <c r="K49" s="35">
        <v>224</v>
      </c>
      <c r="L49" s="28">
        <v>315</v>
      </c>
      <c r="M49" s="28">
        <v>212</v>
      </c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28"/>
      <c r="Y49" s="28"/>
      <c r="Z49" s="35"/>
      <c r="AA49" s="35"/>
      <c r="AB49" s="28"/>
      <c r="AC49" s="28"/>
      <c r="AD49" s="28"/>
      <c r="AE49" s="28"/>
      <c r="AF49" s="35"/>
      <c r="AG49" s="35"/>
      <c r="AH49" s="35"/>
      <c r="AI49" s="35"/>
      <c r="AJ49" s="28">
        <v>46</v>
      </c>
      <c r="AK49" s="28">
        <v>46</v>
      </c>
      <c r="AL49" s="35">
        <v>265</v>
      </c>
      <c r="AM49" s="35">
        <v>258</v>
      </c>
      <c r="AN49" s="35">
        <v>160</v>
      </c>
      <c r="AO49" s="35">
        <v>150</v>
      </c>
      <c r="AP49" s="28"/>
      <c r="AQ49" s="28"/>
      <c r="AR49" s="28"/>
      <c r="AS49" s="28"/>
      <c r="AT49" s="35"/>
      <c r="AU49" s="35"/>
      <c r="AV49" s="35"/>
      <c r="AW49" s="35"/>
      <c r="AX49" s="35"/>
      <c r="AY49" s="35"/>
      <c r="AZ49" s="35">
        <v>430</v>
      </c>
      <c r="BA49" s="35">
        <v>155</v>
      </c>
      <c r="BB49" s="35">
        <v>90</v>
      </c>
      <c r="BC49" s="35">
        <v>80</v>
      </c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>
        <v>264</v>
      </c>
      <c r="CI49" s="35">
        <v>264</v>
      </c>
      <c r="CJ49" s="35"/>
      <c r="CK49" s="35"/>
      <c r="CL49" s="35"/>
      <c r="CM49" s="35"/>
      <c r="CN49" s="28">
        <v>265</v>
      </c>
      <c r="CO49" s="28">
        <v>264</v>
      </c>
      <c r="CP49" s="28">
        <v>264</v>
      </c>
      <c r="CQ49" s="28">
        <v>264</v>
      </c>
      <c r="CR49" s="28"/>
      <c r="CS49" s="28"/>
      <c r="CT49" s="28"/>
      <c r="CU49" s="35"/>
      <c r="CV49" s="35"/>
      <c r="CW49" s="35"/>
      <c r="CX49" s="35"/>
      <c r="CY49" s="35"/>
      <c r="CZ49" s="35">
        <v>25</v>
      </c>
      <c r="DA49" s="35">
        <v>24</v>
      </c>
      <c r="DB49" s="35"/>
      <c r="DC49" s="35"/>
      <c r="DD49" s="35"/>
      <c r="DE49" s="35"/>
      <c r="DF49" s="28"/>
      <c r="DG49" s="28"/>
      <c r="DH49" s="28"/>
      <c r="DI49" s="28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124">
        <f t="shared" si="0"/>
        <v>2374</v>
      </c>
      <c r="DY49" s="87">
        <f t="shared" si="1"/>
        <v>1941</v>
      </c>
      <c r="DZ49" s="104">
        <f t="shared" si="2"/>
        <v>0.81760741364785172</v>
      </c>
      <c r="EB49" s="105"/>
      <c r="EC49" s="46"/>
      <c r="ED49" s="46">
        <f>6</f>
        <v>6</v>
      </c>
      <c r="EE49" s="106">
        <f>1</f>
        <v>1</v>
      </c>
      <c r="EF49" s="106"/>
      <c r="EG49" s="41">
        <f t="shared" si="3"/>
        <v>7</v>
      </c>
    </row>
    <row r="50" spans="1:137" s="27" customFormat="1" ht="32.1" customHeight="1">
      <c r="A50" s="126">
        <v>45</v>
      </c>
      <c r="B50" s="144" t="s">
        <v>134</v>
      </c>
      <c r="C50" s="146" t="s">
        <v>135</v>
      </c>
      <c r="D50" s="28">
        <v>400</v>
      </c>
      <c r="E50" s="28">
        <v>389</v>
      </c>
      <c r="F50" s="28">
        <v>360</v>
      </c>
      <c r="G50" s="28">
        <v>360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>
        <v>400</v>
      </c>
      <c r="U50" s="28">
        <v>390</v>
      </c>
      <c r="V50" s="28"/>
      <c r="W50" s="28"/>
      <c r="X50" s="28">
        <v>400</v>
      </c>
      <c r="Y50" s="28">
        <v>398</v>
      </c>
      <c r="Z50" s="28"/>
      <c r="AA50" s="28"/>
      <c r="AB50" s="28"/>
      <c r="AC50" s="28"/>
      <c r="AD50" s="28"/>
      <c r="AE50" s="28"/>
      <c r="AF50" s="28">
        <v>400</v>
      </c>
      <c r="AG50" s="28">
        <v>352</v>
      </c>
      <c r="AH50" s="28"/>
      <c r="AI50" s="28"/>
      <c r="AJ50" s="28">
        <v>415</v>
      </c>
      <c r="AK50" s="28">
        <v>351</v>
      </c>
      <c r="AL50" s="28"/>
      <c r="AM50" s="28"/>
      <c r="AN50" s="28">
        <v>415</v>
      </c>
      <c r="AO50" s="28">
        <v>411</v>
      </c>
      <c r="AP50" s="28"/>
      <c r="AQ50" s="28"/>
      <c r="AR50" s="28"/>
      <c r="AS50" s="28"/>
      <c r="AT50" s="35"/>
      <c r="AU50" s="35"/>
      <c r="AV50" s="35">
        <v>110</v>
      </c>
      <c r="AW50" s="35">
        <v>104</v>
      </c>
      <c r="AX50" s="35"/>
      <c r="AY50" s="35"/>
      <c r="AZ50" s="35"/>
      <c r="BA50" s="35"/>
      <c r="BB50" s="35"/>
      <c r="BC50" s="35"/>
      <c r="BD50" s="35">
        <v>408</v>
      </c>
      <c r="BE50" s="35">
        <v>408</v>
      </c>
      <c r="BF50" s="35"/>
      <c r="BG50" s="28"/>
      <c r="BH50" s="28">
        <v>415</v>
      </c>
      <c r="BI50" s="28">
        <v>407</v>
      </c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>
        <v>270</v>
      </c>
      <c r="BY50" s="28">
        <v>253</v>
      </c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37"/>
      <c r="CS50" s="37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124">
        <f t="shared" si="0"/>
        <v>3993</v>
      </c>
      <c r="DY50" s="87">
        <f t="shared" si="1"/>
        <v>3823</v>
      </c>
      <c r="DZ50" s="104">
        <f t="shared" si="2"/>
        <v>0.95742549461557724</v>
      </c>
      <c r="EB50" s="105"/>
      <c r="EC50" s="46">
        <f>1+2</f>
        <v>3</v>
      </c>
      <c r="ED50" s="46"/>
      <c r="EE50" s="106">
        <f>3</f>
        <v>3</v>
      </c>
      <c r="EF50" s="106"/>
      <c r="EG50" s="41">
        <f t="shared" si="3"/>
        <v>6</v>
      </c>
    </row>
    <row r="51" spans="1:137">
      <c r="A51" s="125">
        <v>46</v>
      </c>
      <c r="B51" s="142" t="s">
        <v>136</v>
      </c>
      <c r="C51" s="82">
        <v>544568406301</v>
      </c>
      <c r="D51" s="28"/>
      <c r="E51" s="28"/>
      <c r="F51" s="26"/>
      <c r="G51" s="26"/>
      <c r="H51" s="26">
        <v>335</v>
      </c>
      <c r="I51" s="26">
        <v>319</v>
      </c>
      <c r="J51" s="26">
        <v>350</v>
      </c>
      <c r="K51" s="26">
        <v>336</v>
      </c>
      <c r="L51" s="26"/>
      <c r="M51" s="26"/>
      <c r="N51" s="26">
        <v>350</v>
      </c>
      <c r="O51" s="26">
        <v>310</v>
      </c>
      <c r="P51" s="26"/>
      <c r="Q51" s="26"/>
      <c r="R51" s="26"/>
      <c r="S51" s="26"/>
      <c r="T51" s="26">
        <v>350</v>
      </c>
      <c r="U51" s="26">
        <v>328</v>
      </c>
      <c r="V51" s="26"/>
      <c r="W51" s="26"/>
      <c r="X51" s="26"/>
      <c r="Y51" s="26"/>
      <c r="Z51" s="26"/>
      <c r="AA51" s="26"/>
      <c r="AB51" s="26">
        <v>260</v>
      </c>
      <c r="AC51" s="26">
        <v>240</v>
      </c>
      <c r="AD51" s="26">
        <v>351</v>
      </c>
      <c r="AE51" s="26">
        <v>351</v>
      </c>
      <c r="AF51" s="26">
        <v>350</v>
      </c>
      <c r="AG51" s="26">
        <v>334</v>
      </c>
      <c r="AH51" s="26">
        <v>351</v>
      </c>
      <c r="AI51" s="26">
        <v>351</v>
      </c>
      <c r="AJ51" s="26">
        <v>305</v>
      </c>
      <c r="AK51" s="26">
        <v>253</v>
      </c>
      <c r="AL51" s="26">
        <v>350</v>
      </c>
      <c r="AM51" s="26">
        <v>344</v>
      </c>
      <c r="AN51" s="26">
        <v>350</v>
      </c>
      <c r="AO51" s="26">
        <v>347</v>
      </c>
      <c r="AP51" s="26">
        <v>351</v>
      </c>
      <c r="AQ51" s="26">
        <v>351</v>
      </c>
      <c r="AR51" s="26"/>
      <c r="AS51" s="26"/>
      <c r="AT51" s="26"/>
      <c r="AU51" s="26"/>
      <c r="AV51" s="26">
        <v>350</v>
      </c>
      <c r="AW51" s="26">
        <v>338</v>
      </c>
      <c r="AX51" s="26"/>
      <c r="AY51" s="26"/>
      <c r="AZ51" s="26"/>
      <c r="BA51" s="26"/>
      <c r="BB51" s="26">
        <v>335</v>
      </c>
      <c r="BC51" s="26">
        <v>320</v>
      </c>
      <c r="BD51" s="26">
        <v>345</v>
      </c>
      <c r="BE51" s="26">
        <v>344</v>
      </c>
      <c r="BF51" s="26">
        <v>351</v>
      </c>
      <c r="BG51" s="26">
        <v>351</v>
      </c>
      <c r="BH51" s="26">
        <v>352</v>
      </c>
      <c r="BI51" s="26">
        <v>352</v>
      </c>
      <c r="BJ51" s="26">
        <v>351</v>
      </c>
      <c r="BK51" s="26">
        <v>351</v>
      </c>
      <c r="BL51" s="26">
        <v>350</v>
      </c>
      <c r="BM51" s="26">
        <v>336</v>
      </c>
      <c r="BN51" s="26">
        <v>352</v>
      </c>
      <c r="BO51" s="26">
        <v>351</v>
      </c>
      <c r="BP51" s="26">
        <v>50</v>
      </c>
      <c r="BQ51" s="26">
        <v>24</v>
      </c>
      <c r="BR51" s="26">
        <v>351</v>
      </c>
      <c r="BS51" s="26">
        <v>351</v>
      </c>
      <c r="BT51" s="26"/>
      <c r="BU51" s="26"/>
      <c r="BV51" s="26"/>
      <c r="BW51" s="26"/>
      <c r="BX51" s="26">
        <v>350</v>
      </c>
      <c r="BY51" s="26">
        <v>328</v>
      </c>
      <c r="BZ51" s="26"/>
      <c r="CA51" s="26"/>
      <c r="CB51" s="26">
        <v>335</v>
      </c>
      <c r="CC51" s="26">
        <v>317</v>
      </c>
      <c r="CD51" s="26">
        <v>352</v>
      </c>
      <c r="CE51" s="26">
        <v>352</v>
      </c>
      <c r="CF51" s="26">
        <v>360</v>
      </c>
      <c r="CG51" s="26">
        <v>354</v>
      </c>
      <c r="CH51" s="26">
        <v>368</v>
      </c>
      <c r="CI51" s="26">
        <v>368</v>
      </c>
      <c r="CJ51" s="26"/>
      <c r="CK51" s="26"/>
      <c r="CL51" s="26"/>
      <c r="CM51" s="26"/>
      <c r="CN51" s="26">
        <v>350</v>
      </c>
      <c r="CO51" s="26">
        <v>269</v>
      </c>
      <c r="CP51" s="26">
        <v>352</v>
      </c>
      <c r="CQ51" s="26">
        <v>352</v>
      </c>
      <c r="CR51" s="26">
        <v>320</v>
      </c>
      <c r="CS51" s="26">
        <v>290</v>
      </c>
      <c r="CT51" s="26">
        <v>350</v>
      </c>
      <c r="CU51" s="26">
        <v>336</v>
      </c>
      <c r="CV51" s="26"/>
      <c r="CW51" s="26"/>
      <c r="CX51" s="26"/>
      <c r="CY51" s="26"/>
      <c r="CZ51" s="26">
        <v>352</v>
      </c>
      <c r="DA51" s="26">
        <v>352</v>
      </c>
      <c r="DB51" s="26"/>
      <c r="DC51" s="26"/>
      <c r="DD51" s="26">
        <v>320</v>
      </c>
      <c r="DE51" s="26">
        <v>308</v>
      </c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124">
        <f t="shared" si="0"/>
        <v>11049</v>
      </c>
      <c r="DY51" s="87">
        <f t="shared" si="1"/>
        <v>10608</v>
      </c>
      <c r="DZ51" s="104">
        <f t="shared" si="2"/>
        <v>0.96008688569101275</v>
      </c>
      <c r="EB51" s="107">
        <f>1</f>
        <v>1</v>
      </c>
      <c r="EC51" s="34"/>
      <c r="ED51" s="34">
        <f>1</f>
        <v>1</v>
      </c>
      <c r="EE51" s="108">
        <f>1+1</f>
        <v>2</v>
      </c>
      <c r="EF51" s="108"/>
      <c r="EG51" s="41">
        <f t="shared" si="3"/>
        <v>4</v>
      </c>
    </row>
    <row r="52" spans="1:137" s="30" customFormat="1" ht="45">
      <c r="A52" s="126">
        <v>47</v>
      </c>
      <c r="B52" s="132" t="s">
        <v>137</v>
      </c>
      <c r="C52" s="133" t="s">
        <v>138</v>
      </c>
      <c r="D52" s="35">
        <v>500</v>
      </c>
      <c r="E52" s="35">
        <v>492</v>
      </c>
      <c r="F52" s="35">
        <v>528</v>
      </c>
      <c r="G52" s="35">
        <v>156</v>
      </c>
      <c r="H52" s="35">
        <v>380</v>
      </c>
      <c r="I52" s="35">
        <v>306</v>
      </c>
      <c r="J52" s="35">
        <v>525</v>
      </c>
      <c r="K52" s="35">
        <v>516</v>
      </c>
      <c r="L52" s="35"/>
      <c r="M52" s="35"/>
      <c r="N52" s="35">
        <v>525</v>
      </c>
      <c r="O52" s="35">
        <v>472</v>
      </c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>
        <v>490</v>
      </c>
      <c r="AA52" s="35">
        <v>480</v>
      </c>
      <c r="AB52" s="35">
        <v>516</v>
      </c>
      <c r="AC52" s="35">
        <v>516</v>
      </c>
      <c r="AD52" s="35">
        <v>528</v>
      </c>
      <c r="AE52" s="35">
        <v>528</v>
      </c>
      <c r="AF52" s="35">
        <v>520</v>
      </c>
      <c r="AG52" s="35">
        <v>480</v>
      </c>
      <c r="AH52" s="35">
        <v>528</v>
      </c>
      <c r="AI52" s="35">
        <v>516</v>
      </c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>
        <v>500</v>
      </c>
      <c r="AY52" s="35">
        <v>480</v>
      </c>
      <c r="AZ52" s="35">
        <v>510</v>
      </c>
      <c r="BA52" s="35">
        <v>508</v>
      </c>
      <c r="BB52" s="35">
        <v>528</v>
      </c>
      <c r="BC52" s="35">
        <v>528</v>
      </c>
      <c r="BD52" s="35">
        <v>270</v>
      </c>
      <c r="BE52" s="35">
        <v>268</v>
      </c>
      <c r="BF52" s="35"/>
      <c r="BG52" s="35"/>
      <c r="BH52" s="26">
        <v>500</v>
      </c>
      <c r="BI52" s="26">
        <v>492</v>
      </c>
      <c r="BJ52" s="26">
        <v>528</v>
      </c>
      <c r="BK52" s="26">
        <v>528</v>
      </c>
      <c r="BL52" s="35">
        <v>528</v>
      </c>
      <c r="BM52" s="35">
        <v>480</v>
      </c>
      <c r="BN52" s="35">
        <v>500</v>
      </c>
      <c r="BO52" s="35">
        <v>480</v>
      </c>
      <c r="BP52" s="35">
        <v>528</v>
      </c>
      <c r="BQ52" s="35">
        <v>528</v>
      </c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>
        <v>510</v>
      </c>
      <c r="CE52" s="35">
        <v>504</v>
      </c>
      <c r="CF52" s="35">
        <v>528</v>
      </c>
      <c r="CG52" s="35">
        <v>528</v>
      </c>
      <c r="CH52" s="35">
        <v>525</v>
      </c>
      <c r="CI52" s="35">
        <v>520</v>
      </c>
      <c r="CJ52" s="35"/>
      <c r="CK52" s="35"/>
      <c r="CL52" s="35"/>
      <c r="CM52" s="35"/>
      <c r="CN52" s="35"/>
      <c r="CO52" s="35"/>
      <c r="CP52" s="35">
        <v>490</v>
      </c>
      <c r="CQ52" s="35">
        <v>480</v>
      </c>
      <c r="CR52" s="35">
        <v>360</v>
      </c>
      <c r="CS52" s="35">
        <v>345</v>
      </c>
      <c r="CT52" s="35">
        <v>528</v>
      </c>
      <c r="CU52" s="35">
        <v>528</v>
      </c>
      <c r="CV52" s="35"/>
      <c r="CW52" s="35"/>
      <c r="CX52" s="35"/>
      <c r="CY52" s="35"/>
      <c r="CZ52" s="35">
        <v>528</v>
      </c>
      <c r="DA52" s="35">
        <v>528</v>
      </c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124">
        <f t="shared" si="0"/>
        <v>12901</v>
      </c>
      <c r="DY52" s="87">
        <f>(E52+G52+I52+K52+M52+O52+Q52+S52+U52+W52+Y52+AA52+AC52+AE52+AG52+AK52+AM52+AO52+AQ52+AS52+AU52+AW52+AY52+BA52+BC52+BE52+BG52+BI52+BK52+BM52+BO52+BQ52+BS52+BU52+BW52+BY52+CA52+CC52+CE52+CG52+CI52+CK52+CM52+CO52+CQ52+CS52+CU52+CW52+CY52+DA52+DC52+DE52+DG52+DI52+DK52+DM52+DO52+DQ52+DS52+AI52+DU52+DW52)</f>
        <v>12187</v>
      </c>
      <c r="DZ52" s="104">
        <f t="shared" si="2"/>
        <v>0.94465545306565379</v>
      </c>
      <c r="EB52" s="105">
        <f>2+1</f>
        <v>3</v>
      </c>
      <c r="EC52" s="46">
        <f>1</f>
        <v>1</v>
      </c>
      <c r="ED52" s="46"/>
      <c r="EE52" s="106">
        <f>1+5</f>
        <v>6</v>
      </c>
      <c r="EF52" s="106"/>
      <c r="EG52" s="41">
        <f t="shared" si="3"/>
        <v>10</v>
      </c>
    </row>
    <row r="53" spans="1:137" s="30" customFormat="1" ht="45">
      <c r="A53" s="126">
        <v>48</v>
      </c>
      <c r="B53" s="134" t="s">
        <v>139</v>
      </c>
      <c r="C53" s="135" t="s">
        <v>140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>
        <v>480</v>
      </c>
      <c r="AI53" s="35">
        <v>462</v>
      </c>
      <c r="AJ53" s="35">
        <v>375</v>
      </c>
      <c r="AK53" s="35">
        <v>289</v>
      </c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>
        <v>480</v>
      </c>
      <c r="BY53" s="35">
        <v>480</v>
      </c>
      <c r="BZ53" s="35"/>
      <c r="CA53" s="35"/>
      <c r="CB53" s="24">
        <v>484</v>
      </c>
      <c r="CC53" s="24">
        <v>484</v>
      </c>
      <c r="CD53" s="35">
        <v>484</v>
      </c>
      <c r="CE53" s="35">
        <v>484</v>
      </c>
      <c r="CF53" s="35">
        <v>440</v>
      </c>
      <c r="CG53" s="35">
        <v>440</v>
      </c>
      <c r="CH53" s="35"/>
      <c r="CI53" s="35"/>
      <c r="CJ53" s="35"/>
      <c r="CK53" s="35"/>
      <c r="CL53" s="35"/>
      <c r="CM53" s="35"/>
      <c r="CN53" s="35"/>
      <c r="CO53" s="35"/>
      <c r="CP53" s="24"/>
      <c r="CQ53" s="24"/>
      <c r="CR53" s="35">
        <v>410</v>
      </c>
      <c r="CS53" s="35">
        <v>404</v>
      </c>
      <c r="CT53" s="35">
        <v>484</v>
      </c>
      <c r="CU53" s="35">
        <v>484</v>
      </c>
      <c r="CV53" s="35"/>
      <c r="CW53" s="35"/>
      <c r="CX53" s="35"/>
      <c r="CY53" s="35"/>
      <c r="CZ53" s="35">
        <v>455</v>
      </c>
      <c r="DA53" s="35">
        <v>429</v>
      </c>
      <c r="DB53" s="35">
        <v>460</v>
      </c>
      <c r="DC53" s="35">
        <v>460</v>
      </c>
      <c r="DD53" s="35">
        <v>320</v>
      </c>
      <c r="DE53" s="35">
        <v>308</v>
      </c>
      <c r="DF53" s="35"/>
      <c r="DG53" s="35"/>
      <c r="DH53" s="35"/>
      <c r="DI53" s="35"/>
      <c r="DJ53" s="35"/>
      <c r="DK53" s="35"/>
      <c r="DL53" s="28"/>
      <c r="DM53" s="28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124">
        <f t="shared" si="0"/>
        <v>4872</v>
      </c>
      <c r="DY53" s="87">
        <f t="shared" si="1"/>
        <v>4724</v>
      </c>
      <c r="DZ53" s="104">
        <f t="shared" si="2"/>
        <v>0.96962233169129719</v>
      </c>
      <c r="EB53" s="118"/>
      <c r="EC53" s="119">
        <f>8</f>
        <v>8</v>
      </c>
      <c r="ED53" s="119"/>
      <c r="EE53" s="120">
        <f>1</f>
        <v>1</v>
      </c>
      <c r="EF53" s="120">
        <f>1</f>
        <v>1</v>
      </c>
      <c r="EG53" s="138">
        <f t="shared" si="3"/>
        <v>10</v>
      </c>
    </row>
    <row r="54" spans="1:137" ht="23.25" customHeight="1">
      <c r="A54" s="125">
        <v>49</v>
      </c>
      <c r="B54" s="143" t="s">
        <v>158</v>
      </c>
      <c r="C54" s="140">
        <v>554569406305</v>
      </c>
      <c r="D54" s="24"/>
      <c r="E54" s="24"/>
      <c r="F54" s="24"/>
      <c r="G54" s="24"/>
      <c r="H54" s="24"/>
      <c r="I54" s="24"/>
      <c r="J54" s="24"/>
      <c r="K54" s="24"/>
      <c r="L54" s="37"/>
      <c r="M54" s="37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>
        <v>440</v>
      </c>
      <c r="AA54" s="24">
        <v>440</v>
      </c>
      <c r="AB54" s="90"/>
      <c r="AC54" s="90"/>
      <c r="AD54" s="90"/>
      <c r="AE54" s="90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>
        <v>440</v>
      </c>
      <c r="BC54" s="24">
        <v>440</v>
      </c>
      <c r="BD54" s="24"/>
      <c r="BE54" s="24"/>
      <c r="BF54" s="24"/>
      <c r="BG54" s="24"/>
      <c r="BH54" s="24"/>
      <c r="BI54" s="24"/>
      <c r="BJ54" s="24">
        <v>880</v>
      </c>
      <c r="BK54" s="24">
        <v>820</v>
      </c>
      <c r="BL54" s="24">
        <v>80</v>
      </c>
      <c r="BM54" s="24">
        <v>80</v>
      </c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>
        <v>560</v>
      </c>
      <c r="CI54" s="24">
        <v>556</v>
      </c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31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124">
        <f>(D54+F54+H54+J54+L54+N54+P54+R54+T54+V54+X54+Z54+AB20+AD54+AF54+AJ54+AL54+AN54+AP54+AR54+AT54+AV54+AX54+AZ54+BB54+BD54+BF54+BH54+BJ54+BL54+BN54+BP54+BR54+BT54+BV54+BX54+BZ54+CB54+CD54+CF54+CH54+CJ54+CL54+CN54+CP54+CR54+CT54+CV54+CX54+CZ54+DB54+DD54+DF54+DH54+DJ54+DL54+DN54+DP54+DR54+AH54+DT54+DV54)</f>
        <v>2400</v>
      </c>
      <c r="DY54" s="87">
        <f>(E54+G54+I54+K54+M54+O54+Q54+S54+U54+W54+Y54+AA54+AC20+AE54+AG54+AK54+AM54+AO54+AQ54+AS54+AU54+AW54+AY54+BA54+BC54+BE54+BG54+BI54+BK54+BM54+BO54+BQ54+BS54+BU54+BW54+BY54+CA54+CC54+CE54+CG54+CI54+CK54+CM54+CO54+CQ54+CS54+CU54+CW54+CY54+DA54+DC54+DE54+DG54+DI54+DK54+DM54+DO54+DQ54+DS54+AI54+DU54+DW54)</f>
        <v>2336</v>
      </c>
      <c r="DZ54" s="104">
        <f t="shared" si="2"/>
        <v>0.97333333333333338</v>
      </c>
      <c r="EB54" s="105"/>
      <c r="EC54" s="46">
        <f>5</f>
        <v>5</v>
      </c>
      <c r="ED54" s="46">
        <f>6</f>
        <v>6</v>
      </c>
      <c r="EE54" s="106"/>
      <c r="EF54" s="106"/>
      <c r="EG54" s="41">
        <f t="shared" si="3"/>
        <v>11</v>
      </c>
    </row>
    <row r="55" spans="1:137" ht="23.25" customHeight="1">
      <c r="A55" s="125">
        <v>50</v>
      </c>
      <c r="B55" s="143" t="s">
        <v>158</v>
      </c>
      <c r="C55" s="140">
        <v>554569406312</v>
      </c>
      <c r="D55" s="24"/>
      <c r="E55" s="24"/>
      <c r="F55" s="24"/>
      <c r="G55" s="24"/>
      <c r="H55" s="24"/>
      <c r="I55" s="24"/>
      <c r="J55" s="24"/>
      <c r="K55" s="24"/>
      <c r="L55" s="37"/>
      <c r="M55" s="37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>
        <v>520</v>
      </c>
      <c r="Y55" s="24">
        <v>490</v>
      </c>
      <c r="Z55" s="24"/>
      <c r="AA55" s="24"/>
      <c r="AB55" s="90"/>
      <c r="AC55" s="90"/>
      <c r="AD55" s="90"/>
      <c r="AE55" s="90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>
        <v>440</v>
      </c>
      <c r="AY55" s="24">
        <v>433</v>
      </c>
      <c r="AZ55" s="24"/>
      <c r="BA55" s="24"/>
      <c r="BB55" s="24"/>
      <c r="BC55" s="24"/>
      <c r="BD55" s="24">
        <v>350</v>
      </c>
      <c r="BE55" s="24">
        <v>350</v>
      </c>
      <c r="BF55" s="24">
        <v>440</v>
      </c>
      <c r="BG55" s="24">
        <v>440</v>
      </c>
      <c r="BH55" s="24">
        <v>440</v>
      </c>
      <c r="BI55" s="24">
        <v>440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31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124">
        <f>(D55+F55+H55+J55+L55+N55+P55+R55+T55+V55+X55+Z55+AB20+AD55+AF55+AJ55+AL55+AN55+AP55+AR55+AT55+AV55+AX55+AZ55+BB55+BD55+BF55+BH55+BJ55+BL55+BN55+BP55+BR55+BT55+BV55+BX55+BZ55+CB55+CD55+CF55+CH55+CJ55+CL55+CN55+CP55+CR55+CT55+CV55+CX55+CZ55+DB55+DD55+DF55+DH55+DJ55+DL55+DN55+DP55+DR55+AH55+DT55+DV55)</f>
        <v>2190</v>
      </c>
      <c r="DY55" s="87">
        <f>(E55+G55+I55+K55+M55+O55+Q55+S55+U55+W55+Y55+AA55+AC20+AE55+AG55+AK55+AM55+AO55+AQ55+AS55+AU55+AW55+AY55+BA55+BC55+BE55+BG55+BI55+BK55+BM55+BO55+BQ55+BS55+BU55+BW55+BY55+CA55+CC55+CE55+CG55+CI55+CK55+CM55+CO55+CQ55+CS55+CU55+CW55+CY55+DA55+DC55+DE55+DG55+DI55+DK55+DM55+DO55+DQ55+DS55+AI55+DU55+DW55)</f>
        <v>2153</v>
      </c>
      <c r="DZ55" s="104">
        <f t="shared" ref="DZ55" si="10">DY55/DX55</f>
        <v>0.98310502283105028</v>
      </c>
      <c r="EB55" s="105"/>
      <c r="EC55" s="46">
        <f>10</f>
        <v>10</v>
      </c>
      <c r="ED55" s="46">
        <f>2+1</f>
        <v>3</v>
      </c>
      <c r="EE55" s="106"/>
      <c r="EF55" s="106"/>
      <c r="EG55" s="41">
        <f t="shared" si="3"/>
        <v>13</v>
      </c>
    </row>
    <row r="56" spans="1:137" ht="23.25" customHeight="1" thickBot="1">
      <c r="A56" s="125">
        <v>51</v>
      </c>
      <c r="B56" s="147" t="s">
        <v>159</v>
      </c>
      <c r="C56" s="140">
        <v>555368706302</v>
      </c>
      <c r="D56" s="24"/>
      <c r="E56" s="24"/>
      <c r="F56" s="24"/>
      <c r="G56" s="24"/>
      <c r="H56" s="24"/>
      <c r="I56" s="24"/>
      <c r="J56" s="24"/>
      <c r="K56" s="24"/>
      <c r="L56" s="37"/>
      <c r="M56" s="37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90"/>
      <c r="AC56" s="90"/>
      <c r="AD56" s="90"/>
      <c r="AE56" s="90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>
        <v>140</v>
      </c>
      <c r="CO56" s="24">
        <v>120</v>
      </c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31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124">
        <f>(D56+F56+H56+J56+L56+N56+P56+R56+T56+V56+X56+Z56+AB21+AD56+AF56+AJ56+AL56+AN56+AP56+AR56+AT56+AV56+AX56+AZ56+BB56+BD56+BF56+BH56+BJ56+BL56+BN56+BP56+BR56+BT56+BV56+BX56+BZ56+CB56+CD56+CF56+CH56+CJ56+CL56+CN56+CP56+CR56+CT56+CV56+CX56+CZ56+DB56+DD56+DF56+DH56+DJ56+DL56+DN56+DP56+DR56+AH56+DT56+DV56)</f>
        <v>140</v>
      </c>
      <c r="DY56" s="87">
        <f>(E56+G56+I56+K56+M56+O56+Q56+S56+U56+W56+Y56+AA56+AC21+AE56+AG56+AK56+AM56+AO56+AQ56+AS56+AU56+AW56+AY56+BA56+BC56+BE56+BG56+BI56+BK56+BM56+BO56+BQ56+BS56+BU56+BW56+BY56+CA56+CC56+CE56+CG56+CI56+CK56+CM56+CO56+CQ56+CS56+CU56+CW56+CY56+DA56+DC56+DE56+DG56+DI56+DK56+DM56+DO56+DQ56+DS56+AI56+DU56+DW56)</f>
        <v>120</v>
      </c>
      <c r="DZ56" s="104">
        <f t="shared" si="2"/>
        <v>0.8571428571428571</v>
      </c>
      <c r="EB56" s="105"/>
      <c r="EC56" s="46">
        <f>10</f>
        <v>10</v>
      </c>
      <c r="ED56" s="46">
        <f>2+1</f>
        <v>3</v>
      </c>
      <c r="EE56" s="106"/>
      <c r="EF56" s="106"/>
      <c r="EG56" s="41">
        <f t="shared" ref="EG56" si="11">SUM(EB56+EC56+ED56+EE56+EF56)</f>
        <v>13</v>
      </c>
    </row>
    <row r="57" spans="1:137" ht="15.75" thickBot="1">
      <c r="A57" s="84"/>
      <c r="B57" s="85"/>
      <c r="C57" s="85"/>
      <c r="D57" s="86">
        <f>SUM(D6:D56)</f>
        <v>3642</v>
      </c>
      <c r="E57" s="86">
        <f t="shared" ref="E57:AA57" si="12">SUM(E6:E56)</f>
        <v>3470</v>
      </c>
      <c r="F57" s="86">
        <f t="shared" si="12"/>
        <v>3736</v>
      </c>
      <c r="G57" s="86">
        <f t="shared" si="12"/>
        <v>2684</v>
      </c>
      <c r="H57" s="86">
        <f t="shared" si="12"/>
        <v>2385</v>
      </c>
      <c r="I57" s="86">
        <f t="shared" si="12"/>
        <v>2093</v>
      </c>
      <c r="J57" s="86">
        <f t="shared" si="12"/>
        <v>3570</v>
      </c>
      <c r="K57" s="86">
        <f t="shared" si="12"/>
        <v>3314</v>
      </c>
      <c r="L57" s="86">
        <f t="shared" si="12"/>
        <v>2095</v>
      </c>
      <c r="M57" s="86">
        <f t="shared" si="12"/>
        <v>1646</v>
      </c>
      <c r="N57" s="86">
        <f t="shared" si="12"/>
        <v>3620</v>
      </c>
      <c r="O57" s="86">
        <f t="shared" si="12"/>
        <v>3182</v>
      </c>
      <c r="P57" s="86">
        <f t="shared" si="12"/>
        <v>0</v>
      </c>
      <c r="Q57" s="86">
        <f t="shared" si="12"/>
        <v>0</v>
      </c>
      <c r="R57" s="86">
        <f t="shared" si="12"/>
        <v>0</v>
      </c>
      <c r="S57" s="86">
        <f t="shared" si="12"/>
        <v>0</v>
      </c>
      <c r="T57" s="86">
        <f t="shared" si="12"/>
        <v>4327</v>
      </c>
      <c r="U57" s="86">
        <f t="shared" si="12"/>
        <v>3871</v>
      </c>
      <c r="V57" s="86">
        <f t="shared" si="12"/>
        <v>3705</v>
      </c>
      <c r="W57" s="86">
        <f t="shared" si="12"/>
        <v>3602</v>
      </c>
      <c r="X57" s="86">
        <f t="shared" si="12"/>
        <v>3602</v>
      </c>
      <c r="Y57" s="86">
        <f t="shared" si="12"/>
        <v>3189</v>
      </c>
      <c r="Z57" s="86">
        <f t="shared" si="12"/>
        <v>3095</v>
      </c>
      <c r="AA57" s="86">
        <f t="shared" si="12"/>
        <v>3030</v>
      </c>
      <c r="AB57" s="86">
        <f>SUM(AB6:AB53)</f>
        <v>3380</v>
      </c>
      <c r="AC57" s="86">
        <f>SUM(AC6:AC53)</f>
        <v>3272</v>
      </c>
      <c r="AD57" s="86">
        <f t="shared" ref="AD57:BI57" si="13">SUM(AD6:AD56)</f>
        <v>2367</v>
      </c>
      <c r="AE57" s="86">
        <f t="shared" si="13"/>
        <v>2316</v>
      </c>
      <c r="AF57" s="86">
        <f t="shared" si="13"/>
        <v>3088</v>
      </c>
      <c r="AG57" s="86">
        <f t="shared" si="13"/>
        <v>2822</v>
      </c>
      <c r="AH57" s="86">
        <f t="shared" si="13"/>
        <v>3186</v>
      </c>
      <c r="AI57" s="86">
        <f t="shared" si="13"/>
        <v>3146</v>
      </c>
      <c r="AJ57" s="86">
        <f t="shared" si="13"/>
        <v>3381</v>
      </c>
      <c r="AK57" s="86">
        <f t="shared" si="13"/>
        <v>2749</v>
      </c>
      <c r="AL57" s="86">
        <f t="shared" si="13"/>
        <v>3310</v>
      </c>
      <c r="AM57" s="86">
        <f t="shared" si="13"/>
        <v>3183</v>
      </c>
      <c r="AN57" s="86">
        <f t="shared" si="13"/>
        <v>3351</v>
      </c>
      <c r="AO57" s="86">
        <f t="shared" si="13"/>
        <v>3245</v>
      </c>
      <c r="AP57" s="86">
        <f t="shared" si="13"/>
        <v>3650</v>
      </c>
      <c r="AQ57" s="86">
        <f t="shared" si="13"/>
        <v>3563</v>
      </c>
      <c r="AR57" s="86">
        <f t="shared" si="13"/>
        <v>0</v>
      </c>
      <c r="AS57" s="86">
        <f t="shared" si="13"/>
        <v>0</v>
      </c>
      <c r="AT57" s="86">
        <f t="shared" si="13"/>
        <v>0</v>
      </c>
      <c r="AU57" s="86">
        <f t="shared" si="13"/>
        <v>0</v>
      </c>
      <c r="AV57" s="86">
        <f t="shared" si="13"/>
        <v>3005</v>
      </c>
      <c r="AW57" s="86">
        <f t="shared" si="13"/>
        <v>2858</v>
      </c>
      <c r="AX57" s="86">
        <f t="shared" si="13"/>
        <v>2940</v>
      </c>
      <c r="AY57" s="86">
        <f t="shared" si="13"/>
        <v>2796</v>
      </c>
      <c r="AZ57" s="86">
        <f t="shared" si="13"/>
        <v>3935</v>
      </c>
      <c r="BA57" s="86">
        <f t="shared" si="13"/>
        <v>3416</v>
      </c>
      <c r="BB57" s="86">
        <f t="shared" si="13"/>
        <v>4233</v>
      </c>
      <c r="BC57" s="86">
        <f t="shared" si="13"/>
        <v>3660</v>
      </c>
      <c r="BD57" s="86">
        <f t="shared" si="13"/>
        <v>3702</v>
      </c>
      <c r="BE57" s="86">
        <f t="shared" si="13"/>
        <v>3135</v>
      </c>
      <c r="BF57" s="86">
        <f t="shared" si="13"/>
        <v>3428</v>
      </c>
      <c r="BG57" s="86">
        <f t="shared" si="13"/>
        <v>2941</v>
      </c>
      <c r="BH57" s="86">
        <f t="shared" si="13"/>
        <v>4026</v>
      </c>
      <c r="BI57" s="86">
        <f t="shared" si="13"/>
        <v>3492</v>
      </c>
      <c r="BJ57" s="86">
        <f t="shared" ref="BJ57:CO57" si="14">SUM(BJ6:BJ56)</f>
        <v>3189</v>
      </c>
      <c r="BK57" s="86">
        <f t="shared" si="14"/>
        <v>2589</v>
      </c>
      <c r="BL57" s="86">
        <f t="shared" si="14"/>
        <v>2291</v>
      </c>
      <c r="BM57" s="86">
        <f t="shared" si="14"/>
        <v>2192</v>
      </c>
      <c r="BN57" s="86">
        <f t="shared" si="14"/>
        <v>2180</v>
      </c>
      <c r="BO57" s="86">
        <f t="shared" si="14"/>
        <v>2029</v>
      </c>
      <c r="BP57" s="86">
        <f t="shared" si="14"/>
        <v>3601</v>
      </c>
      <c r="BQ57" s="86">
        <f t="shared" si="14"/>
        <v>2905</v>
      </c>
      <c r="BR57" s="86">
        <f t="shared" si="14"/>
        <v>3322</v>
      </c>
      <c r="BS57" s="86">
        <f t="shared" si="14"/>
        <v>3140</v>
      </c>
      <c r="BT57" s="86">
        <f t="shared" si="14"/>
        <v>515</v>
      </c>
      <c r="BU57" s="86">
        <f t="shared" si="14"/>
        <v>512</v>
      </c>
      <c r="BV57" s="86">
        <f t="shared" si="14"/>
        <v>0</v>
      </c>
      <c r="BW57" s="86">
        <f t="shared" si="14"/>
        <v>0</v>
      </c>
      <c r="BX57" s="86">
        <f t="shared" si="14"/>
        <v>2785</v>
      </c>
      <c r="BY57" s="86">
        <f t="shared" si="14"/>
        <v>2649</v>
      </c>
      <c r="BZ57" s="86">
        <f t="shared" si="14"/>
        <v>2210</v>
      </c>
      <c r="CA57" s="86">
        <f t="shared" si="14"/>
        <v>2114</v>
      </c>
      <c r="CB57" s="86">
        <f t="shared" si="14"/>
        <v>2745</v>
      </c>
      <c r="CC57" s="86">
        <f t="shared" si="14"/>
        <v>2640</v>
      </c>
      <c r="CD57" s="86">
        <f t="shared" si="14"/>
        <v>2982</v>
      </c>
      <c r="CE57" s="86">
        <f t="shared" si="14"/>
        <v>2928</v>
      </c>
      <c r="CF57" s="86">
        <f t="shared" si="14"/>
        <v>2690</v>
      </c>
      <c r="CG57" s="86">
        <f t="shared" si="14"/>
        <v>2592</v>
      </c>
      <c r="CH57" s="86">
        <f t="shared" si="14"/>
        <v>2667</v>
      </c>
      <c r="CI57" s="86">
        <f t="shared" si="14"/>
        <v>2623</v>
      </c>
      <c r="CJ57" s="86">
        <f t="shared" si="14"/>
        <v>0</v>
      </c>
      <c r="CK57" s="86">
        <f t="shared" si="14"/>
        <v>0</v>
      </c>
      <c r="CL57" s="86">
        <f t="shared" si="14"/>
        <v>0</v>
      </c>
      <c r="CM57" s="86">
        <f t="shared" si="14"/>
        <v>0</v>
      </c>
      <c r="CN57" s="86">
        <f t="shared" si="14"/>
        <v>2428</v>
      </c>
      <c r="CO57" s="86">
        <f t="shared" si="14"/>
        <v>2289</v>
      </c>
      <c r="CP57" s="86">
        <f t="shared" ref="CP57:DU57" si="15">SUM(CP6:CP56)</f>
        <v>2291</v>
      </c>
      <c r="CQ57" s="86">
        <f t="shared" si="15"/>
        <v>2266</v>
      </c>
      <c r="CR57" s="86">
        <f t="shared" si="15"/>
        <v>2210</v>
      </c>
      <c r="CS57" s="86">
        <f t="shared" si="15"/>
        <v>2074</v>
      </c>
      <c r="CT57" s="86">
        <f t="shared" si="15"/>
        <v>2692</v>
      </c>
      <c r="CU57" s="86">
        <f t="shared" si="15"/>
        <v>2636</v>
      </c>
      <c r="CV57" s="86">
        <f t="shared" si="15"/>
        <v>0</v>
      </c>
      <c r="CW57" s="86">
        <f t="shared" si="15"/>
        <v>0</v>
      </c>
      <c r="CX57" s="86">
        <f t="shared" si="15"/>
        <v>0</v>
      </c>
      <c r="CY57" s="86">
        <f t="shared" si="15"/>
        <v>0</v>
      </c>
      <c r="CZ57" s="86">
        <f t="shared" si="15"/>
        <v>2419</v>
      </c>
      <c r="DA57" s="86">
        <f t="shared" si="15"/>
        <v>2382</v>
      </c>
      <c r="DB57" s="86">
        <f t="shared" si="15"/>
        <v>1555</v>
      </c>
      <c r="DC57" s="86">
        <f t="shared" si="15"/>
        <v>1519</v>
      </c>
      <c r="DD57" s="86">
        <f t="shared" si="15"/>
        <v>2200</v>
      </c>
      <c r="DE57" s="86">
        <f t="shared" si="15"/>
        <v>1925</v>
      </c>
      <c r="DF57" s="86">
        <f t="shared" si="15"/>
        <v>800</v>
      </c>
      <c r="DG57" s="86">
        <f t="shared" si="15"/>
        <v>783</v>
      </c>
      <c r="DH57" s="86">
        <f t="shared" si="15"/>
        <v>0</v>
      </c>
      <c r="DI57" s="86">
        <f t="shared" si="15"/>
        <v>0</v>
      </c>
      <c r="DJ57" s="86">
        <f t="shared" si="15"/>
        <v>0</v>
      </c>
      <c r="DK57" s="86">
        <f t="shared" si="15"/>
        <v>0</v>
      </c>
      <c r="DL57" s="86">
        <f t="shared" si="15"/>
        <v>0</v>
      </c>
      <c r="DM57" s="86">
        <f t="shared" si="15"/>
        <v>0</v>
      </c>
      <c r="DN57" s="86">
        <f t="shared" si="15"/>
        <v>0</v>
      </c>
      <c r="DO57" s="86">
        <f t="shared" si="15"/>
        <v>0</v>
      </c>
      <c r="DP57" s="86">
        <f t="shared" si="15"/>
        <v>0</v>
      </c>
      <c r="DQ57" s="86">
        <f t="shared" si="15"/>
        <v>0</v>
      </c>
      <c r="DR57" s="86">
        <f t="shared" si="15"/>
        <v>0</v>
      </c>
      <c r="DS57" s="86">
        <f t="shared" si="15"/>
        <v>0</v>
      </c>
      <c r="DT57" s="86">
        <f t="shared" si="15"/>
        <v>0</v>
      </c>
      <c r="DU57" s="86">
        <f t="shared" si="15"/>
        <v>0</v>
      </c>
      <c r="DV57" s="86">
        <f t="shared" ref="DV57:DW57" si="16">SUM(DV6:DV56)</f>
        <v>0</v>
      </c>
      <c r="DW57" s="86">
        <f t="shared" si="16"/>
        <v>0</v>
      </c>
      <c r="DX57" s="97">
        <f>D57+F57+H57+J57+L57+N57+P57+R57+T57+V57+X57+Z57+AB57+AD57+AF57+AJ57+AL57+AN57+AP57+AR57+AT57+AV57+AX57+AZ57+BB57+BD57+BF57+BH57+BJ57+BL57+BN57+BP57+BR57+BT57+BV57+BX57+BZ57+CB57+CD57+CF57+CH57+CJ57+CL57+CN57+CP57+CR57+CT57+CV57+CX57+CZ57+DB57+DD57+DF57+DH57+DJ57+DL57+DN57+DP57+DR57+AH57+DT57+DV57</f>
        <v>132531</v>
      </c>
      <c r="DY57" s="109">
        <f>E57+G57+I57+K57+M57+O57+Q57+S57+U57+W57+Y57+AA57+AC57+AE57+AG57+AK57+AM57+AO57+AQ57+AS57+AU57+AW57+AY57+BA57+BC57+BE57+BG57+BI57+BK57+BM57+BO57+BQ57+BS57+BU57+BW57+BY57+CA57+CC57+CE57+CG57+CI57+CK57+CM57+CO57+CQ57+CS57+CU57+CW57+CY57+DA57+DC57+DE57+DG57+DI57+DK57+DM57+DO57+DQ57+DS57+AI57+DU57+DW57</f>
        <v>121462</v>
      </c>
      <c r="DZ57" s="127">
        <f t="shared" ref="DZ57" si="17">DY57/DX57</f>
        <v>0.91647991790599936</v>
      </c>
      <c r="EB57" s="121">
        <f t="shared" ref="EB57:EF57" si="18">SUM(EB6:EB53)</f>
        <v>29</v>
      </c>
      <c r="EC57" s="122">
        <f t="shared" si="18"/>
        <v>70</v>
      </c>
      <c r="ED57" s="122">
        <f t="shared" si="18"/>
        <v>33</v>
      </c>
      <c r="EE57" s="122">
        <f t="shared" si="18"/>
        <v>47</v>
      </c>
      <c r="EF57" s="122">
        <f t="shared" si="18"/>
        <v>14</v>
      </c>
      <c r="EG57" s="123">
        <f>SUM(EG6:EG53)</f>
        <v>193</v>
      </c>
    </row>
    <row r="58" spans="1:137">
      <c r="DX58" s="98"/>
      <c r="DY58" s="98"/>
      <c r="EG58" s="43"/>
    </row>
    <row r="59" spans="1:137">
      <c r="DY59" s="98"/>
    </row>
    <row r="60" spans="1:137">
      <c r="E60" s="129"/>
      <c r="AC60" s="92"/>
      <c r="CP60" s="92"/>
      <c r="CS60" s="92"/>
      <c r="CX60" s="92"/>
      <c r="DA60" s="92"/>
      <c r="DE60" s="92"/>
      <c r="DY60" s="98"/>
    </row>
    <row r="61" spans="1:137">
      <c r="CB61" s="92"/>
    </row>
    <row r="62" spans="1:137">
      <c r="B62" s="115"/>
    </row>
  </sheetData>
  <mergeCells count="110">
    <mergeCell ref="A1:C2"/>
    <mergeCell ref="D1:DW2"/>
    <mergeCell ref="DR4:DS4"/>
    <mergeCell ref="DT4:DU4"/>
    <mergeCell ref="DV4:DW4"/>
    <mergeCell ref="A3:A5"/>
    <mergeCell ref="B3:B5"/>
    <mergeCell ref="C3:C5"/>
    <mergeCell ref="AL4:AM4"/>
    <mergeCell ref="AN4:AO4"/>
    <mergeCell ref="AP4:AQ4"/>
    <mergeCell ref="BP4:BQ4"/>
    <mergeCell ref="BR4:BS4"/>
    <mergeCell ref="BT4:BU4"/>
    <mergeCell ref="BV4:BW4"/>
    <mergeCell ref="DX3:DX5"/>
    <mergeCell ref="DY3:DY5"/>
    <mergeCell ref="DZ3:DZ5"/>
    <mergeCell ref="EB3:EB4"/>
    <mergeCell ref="EC3:EC4"/>
    <mergeCell ref="ED3:ED4"/>
    <mergeCell ref="DP4:DQ4"/>
    <mergeCell ref="CH4:CI4"/>
    <mergeCell ref="CJ4:CK4"/>
    <mergeCell ref="CZ4:DA4"/>
    <mergeCell ref="DB4:DC4"/>
    <mergeCell ref="DD4:DE4"/>
    <mergeCell ref="DF4:DG4"/>
    <mergeCell ref="DN4:DO4"/>
    <mergeCell ref="CB4:CC4"/>
    <mergeCell ref="CD4:CE4"/>
    <mergeCell ref="CF4:CG4"/>
    <mergeCell ref="AX4:AY4"/>
    <mergeCell ref="AZ4:BA4"/>
    <mergeCell ref="BB4:BC4"/>
    <mergeCell ref="BD4:BE4"/>
    <mergeCell ref="BF4:BG4"/>
    <mergeCell ref="BH4:BI4"/>
    <mergeCell ref="AJ4:AK4"/>
    <mergeCell ref="CV4:CW4"/>
    <mergeCell ref="CX4:CY4"/>
    <mergeCell ref="BT3:BW3"/>
    <mergeCell ref="DT3:DW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DH4:DI4"/>
    <mergeCell ref="DJ4:DK4"/>
    <mergeCell ref="DL4:DM4"/>
    <mergeCell ref="AV4:AW4"/>
    <mergeCell ref="CJ3:CM3"/>
    <mergeCell ref="CN3:CQ3"/>
    <mergeCell ref="CR3:CU3"/>
    <mergeCell ref="CV3:CY3"/>
    <mergeCell ref="CZ3:DC3"/>
    <mergeCell ref="EF3:EF4"/>
    <mergeCell ref="DH3:DK3"/>
    <mergeCell ref="DL3:DO3"/>
    <mergeCell ref="DP3:DS3"/>
    <mergeCell ref="DD3:DG3"/>
    <mergeCell ref="BX3:CA3"/>
    <mergeCell ref="CB3:CE3"/>
    <mergeCell ref="CF3:CI3"/>
    <mergeCell ref="BJ4:BK4"/>
    <mergeCell ref="BL4:BM4"/>
    <mergeCell ref="BN4:BO4"/>
    <mergeCell ref="CL4:CM4"/>
    <mergeCell ref="CN4:CO4"/>
    <mergeCell ref="CP4:CQ4"/>
    <mergeCell ref="CR4:CS4"/>
    <mergeCell ref="CT4:CU4"/>
    <mergeCell ref="BX4:BY4"/>
    <mergeCell ref="BZ4:CA4"/>
    <mergeCell ref="DX1:DZ1"/>
    <mergeCell ref="DX2:DZ2"/>
    <mergeCell ref="EB2:EG2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BH3:BK3"/>
    <mergeCell ref="BL3:BO3"/>
    <mergeCell ref="BP3:BS3"/>
    <mergeCell ref="EE3:EE4"/>
    <mergeCell ref="EG3:EG5"/>
    <mergeCell ref="AR4:AS4"/>
    <mergeCell ref="AT4:AU4"/>
  </mergeCells>
  <pageMargins left="0.31496062992125984" right="0.31496062992125984" top="0.35433070866141736" bottom="0.35433070866141736" header="0.31496062992125984" footer="0.31496062992125984"/>
  <pageSetup paperSize="9" scale="87" orientation="portrait" r:id="rId1"/>
  <rowBreaks count="1" manualBreakCount="1">
    <brk id="56" max="16383" man="1"/>
  </rowBreaks>
  <ignoredErrors>
    <ignoredError sqref="DZ20 DZ6:DZ18 DZ56:DZ57 DZ22:DZ54" unlockedFormula="1"/>
    <ignoredError sqref="ED39 EE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259"/>
  <sheetViews>
    <sheetView tabSelected="1" zoomScale="91" zoomScaleNormal="91" workbookViewId="0">
      <pane xSplit="5" ySplit="4" topLeftCell="F5" activePane="bottomRight" state="frozen"/>
      <selection pane="topRight"/>
      <selection pane="bottomLeft"/>
      <selection pane="bottomRight" activeCell="D5" sqref="D5"/>
    </sheetView>
  </sheetViews>
  <sheetFormatPr defaultColWidth="9" defaultRowHeight="15"/>
  <cols>
    <col min="1" max="1" width="11" style="25" customWidth="1"/>
    <col min="2" max="2" width="4.42578125" customWidth="1"/>
    <col min="3" max="3" width="23.85546875" style="25" customWidth="1"/>
    <col min="4" max="4" width="32.5703125" style="25" customWidth="1"/>
    <col min="5" max="5" width="7.42578125" style="25" customWidth="1"/>
    <col min="6" max="6" width="6.85546875" style="25" customWidth="1"/>
    <col min="7" max="7" width="6" style="25" customWidth="1"/>
    <col min="8" max="8" width="7.140625" style="25" customWidth="1"/>
    <col min="9" max="9" width="7.7109375" style="25" customWidth="1"/>
    <col min="10" max="10" width="7.140625" style="25" customWidth="1"/>
    <col min="11" max="13" width="7.7109375" style="27" customWidth="1"/>
    <col min="14" max="14" width="5.42578125" style="27" customWidth="1"/>
    <col min="15" max="15" width="7.7109375" style="27" customWidth="1"/>
    <col min="16" max="16" width="7" style="27" customWidth="1"/>
    <col min="17" max="22" width="7.7109375" style="27" customWidth="1"/>
    <col min="23" max="24" width="6.28515625" style="27" customWidth="1"/>
    <col min="25" max="25" width="7.5703125" style="27" customWidth="1"/>
    <col min="26" max="31" width="7.7109375" style="27" customWidth="1"/>
    <col min="32" max="32" width="9.5703125" style="27" customWidth="1"/>
    <col min="33" max="33" width="10.7109375" style="27" customWidth="1"/>
    <col min="34" max="34" width="9" style="27" customWidth="1"/>
    <col min="35" max="35" width="7.7109375" style="27" customWidth="1"/>
    <col min="36" max="36" width="8" style="27" customWidth="1"/>
    <col min="37" max="37" width="9" style="27" customWidth="1"/>
    <col min="38" max="38" width="10.7109375" style="27" customWidth="1"/>
    <col min="39" max="39" width="9.140625" style="27" customWidth="1"/>
    <col min="40" max="40" width="9.42578125" style="27" customWidth="1"/>
    <col min="41" max="41" width="6.42578125" style="30" customWidth="1"/>
    <col min="42" max="44" width="9.140625" style="30"/>
  </cols>
  <sheetData>
    <row r="1" spans="1:44" ht="15" customHeight="1">
      <c r="A1" s="201"/>
      <c r="B1" s="202"/>
      <c r="C1" s="202"/>
      <c r="D1" s="202"/>
      <c r="E1" s="218" t="s">
        <v>0</v>
      </c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20"/>
      <c r="AI1" s="209"/>
      <c r="AJ1" s="210"/>
      <c r="AK1" s="210"/>
      <c r="AL1" s="210"/>
      <c r="AM1" s="210"/>
      <c r="AN1" s="211"/>
    </row>
    <row r="2" spans="1:44" ht="15" customHeight="1">
      <c r="A2" s="203"/>
      <c r="B2" s="204"/>
      <c r="C2" s="204"/>
      <c r="D2" s="204"/>
      <c r="E2" s="221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3"/>
      <c r="AI2" s="212"/>
      <c r="AJ2" s="213"/>
      <c r="AK2" s="213"/>
      <c r="AL2" s="213"/>
      <c r="AM2" s="213"/>
      <c r="AN2" s="214"/>
    </row>
    <row r="3" spans="1:44" s="51" customFormat="1" ht="15" customHeight="1">
      <c r="A3" s="208" t="s">
        <v>1</v>
      </c>
      <c r="B3" s="205" t="s">
        <v>2</v>
      </c>
      <c r="C3" s="205" t="s">
        <v>3</v>
      </c>
      <c r="D3" s="206" t="s">
        <v>4</v>
      </c>
      <c r="E3" s="205" t="s">
        <v>5</v>
      </c>
      <c r="F3" s="215" t="s">
        <v>6</v>
      </c>
      <c r="G3" s="216"/>
      <c r="H3" s="216"/>
      <c r="I3" s="216"/>
      <c r="J3" s="217"/>
      <c r="K3" s="224" t="s">
        <v>7</v>
      </c>
      <c r="L3" s="215" t="s">
        <v>8</v>
      </c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7"/>
      <c r="AB3" s="224" t="s">
        <v>9</v>
      </c>
      <c r="AC3" s="224" t="s">
        <v>10</v>
      </c>
      <c r="AD3" s="205" t="s">
        <v>11</v>
      </c>
      <c r="AE3" s="205" t="s">
        <v>12</v>
      </c>
      <c r="AF3" s="205" t="s">
        <v>13</v>
      </c>
      <c r="AG3" s="227" t="s">
        <v>14</v>
      </c>
      <c r="AH3" s="224" t="s">
        <v>15</v>
      </c>
      <c r="AI3" s="224" t="s">
        <v>16</v>
      </c>
      <c r="AJ3" s="224" t="s">
        <v>17</v>
      </c>
      <c r="AK3" s="206" t="s">
        <v>18</v>
      </c>
      <c r="AL3" s="205" t="s">
        <v>19</v>
      </c>
      <c r="AM3" s="224" t="s">
        <v>20</v>
      </c>
      <c r="AN3" s="229" t="s">
        <v>21</v>
      </c>
      <c r="AO3" s="225" t="s">
        <v>22</v>
      </c>
      <c r="AP3" s="226"/>
      <c r="AQ3" s="226"/>
      <c r="AR3" s="226"/>
    </row>
    <row r="4" spans="1:44" s="51" customFormat="1" ht="54" customHeight="1">
      <c r="A4" s="208"/>
      <c r="B4" s="205"/>
      <c r="C4" s="205"/>
      <c r="D4" s="207"/>
      <c r="E4" s="205"/>
      <c r="F4" s="5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224"/>
      <c r="L4" s="5" t="s">
        <v>28</v>
      </c>
      <c r="M4" s="5" t="s">
        <v>29</v>
      </c>
      <c r="N4" s="5" t="s">
        <v>30</v>
      </c>
      <c r="O4" s="5" t="s">
        <v>31</v>
      </c>
      <c r="P4" s="5" t="s">
        <v>32</v>
      </c>
      <c r="Q4" s="5" t="s">
        <v>33</v>
      </c>
      <c r="R4" s="5" t="s">
        <v>34</v>
      </c>
      <c r="S4" s="5" t="s">
        <v>35</v>
      </c>
      <c r="T4" s="5" t="s">
        <v>36</v>
      </c>
      <c r="U4" s="5" t="s">
        <v>37</v>
      </c>
      <c r="V4" s="5" t="s">
        <v>38</v>
      </c>
      <c r="W4" s="5" t="s">
        <v>39</v>
      </c>
      <c r="X4" s="5" t="s">
        <v>40</v>
      </c>
      <c r="Y4" s="5" t="s">
        <v>41</v>
      </c>
      <c r="Z4" s="5" t="s">
        <v>42</v>
      </c>
      <c r="AA4" s="5" t="s">
        <v>43</v>
      </c>
      <c r="AB4" s="224"/>
      <c r="AC4" s="224"/>
      <c r="AD4" s="205"/>
      <c r="AE4" s="205"/>
      <c r="AF4" s="205"/>
      <c r="AG4" s="228"/>
      <c r="AH4" s="224"/>
      <c r="AI4" s="224"/>
      <c r="AJ4" s="224"/>
      <c r="AK4" s="207"/>
      <c r="AL4" s="205"/>
      <c r="AM4" s="224"/>
      <c r="AN4" s="230"/>
      <c r="AO4" s="112" t="s">
        <v>44</v>
      </c>
      <c r="AP4" s="56" t="s">
        <v>45</v>
      </c>
      <c r="AQ4" s="56" t="s">
        <v>46</v>
      </c>
      <c r="AR4" s="56" t="s">
        <v>47</v>
      </c>
    </row>
    <row r="5" spans="1:44" s="51" customFormat="1" ht="25.5">
      <c r="A5" s="199">
        <v>44896</v>
      </c>
      <c r="B5" s="37" t="s">
        <v>48</v>
      </c>
      <c r="C5" s="78" t="s">
        <v>49</v>
      </c>
      <c r="D5" s="62" t="s">
        <v>50</v>
      </c>
      <c r="E5" s="31">
        <v>720</v>
      </c>
      <c r="F5" s="31">
        <v>30</v>
      </c>
      <c r="G5" s="31">
        <v>15</v>
      </c>
      <c r="H5" s="31">
        <v>15</v>
      </c>
      <c r="I5" s="29"/>
      <c r="J5" s="31"/>
      <c r="K5" s="28">
        <f t="shared" ref="K5" si="0">+E5-F5-G5-H5-I5-J5</f>
        <v>660</v>
      </c>
      <c r="L5" s="24"/>
      <c r="M5" s="37"/>
      <c r="N5" s="24"/>
      <c r="O5" s="37"/>
      <c r="P5" s="37"/>
      <c r="Q5" s="37"/>
      <c r="R5" s="37"/>
      <c r="S5" s="37"/>
      <c r="T5" s="37"/>
      <c r="U5" s="37"/>
      <c r="V5" s="24"/>
      <c r="W5" s="24"/>
      <c r="X5" s="37"/>
      <c r="Y5" s="37"/>
      <c r="Z5" s="29"/>
      <c r="AA5" s="37">
        <v>45</v>
      </c>
      <c r="AB5" s="24">
        <f t="shared" ref="AB5" si="1">+K5-SUM(L5:AA5)</f>
        <v>615</v>
      </c>
      <c r="AC5" s="44">
        <f t="shared" ref="AC5" si="2">+AB5/K5</f>
        <v>0.93181818181818177</v>
      </c>
      <c r="AD5" s="37">
        <v>48</v>
      </c>
      <c r="AE5" s="45">
        <f t="shared" ref="AE5" si="3">60/AD5</f>
        <v>1.25</v>
      </c>
      <c r="AF5" s="24">
        <v>492</v>
      </c>
      <c r="AG5" s="55">
        <f t="shared" ref="AG5" si="4">AF5*AE5</f>
        <v>615</v>
      </c>
      <c r="AH5" s="44">
        <f>AG5/AB5</f>
        <v>1</v>
      </c>
      <c r="AI5" s="24">
        <f t="shared" ref="AI5" si="5">+AF5</f>
        <v>492</v>
      </c>
      <c r="AJ5" s="24">
        <f t="shared" ref="AJ5" si="6">+AI5-AL5</f>
        <v>492</v>
      </c>
      <c r="AK5" s="24"/>
      <c r="AL5" s="24"/>
      <c r="AM5" s="44">
        <f t="shared" ref="AM5" si="7">AJ5/(AI5+AK5)</f>
        <v>1</v>
      </c>
      <c r="AN5" s="47">
        <f t="shared" ref="AN5" si="8">AM5*AH5*AC5</f>
        <v>0.93181818181818177</v>
      </c>
      <c r="AO5" s="113">
        <v>7</v>
      </c>
      <c r="AP5" s="49">
        <f t="shared" ref="AP5" si="9">AD5/AO5</f>
        <v>6.8571428571428568</v>
      </c>
      <c r="AQ5" s="49">
        <f t="shared" ref="AQ5" si="10">AF5/(K5/60)/AO5</f>
        <v>6.3896103896103895</v>
      </c>
      <c r="AR5" s="50">
        <f t="shared" ref="AR5" si="11">(AQ5/AP5)</f>
        <v>0.93181818181818188</v>
      </c>
    </row>
    <row r="6" spans="1:44" s="51" customFormat="1" ht="25.5">
      <c r="A6" s="200"/>
      <c r="B6" s="37" t="s">
        <v>51</v>
      </c>
      <c r="C6" s="78" t="s">
        <v>49</v>
      </c>
      <c r="D6" s="62" t="s">
        <v>50</v>
      </c>
      <c r="E6" s="31">
        <v>720</v>
      </c>
      <c r="F6" s="31">
        <v>30</v>
      </c>
      <c r="G6" s="31"/>
      <c r="H6" s="31">
        <v>15</v>
      </c>
      <c r="I6" s="29"/>
      <c r="J6" s="31"/>
      <c r="K6" s="28">
        <f t="shared" ref="K6" si="12">+E6-F6-G6-H6-I6-J6</f>
        <v>675</v>
      </c>
      <c r="L6" s="24"/>
      <c r="M6" s="37"/>
      <c r="N6" s="24"/>
      <c r="O6" s="37"/>
      <c r="P6" s="37"/>
      <c r="Q6" s="37"/>
      <c r="R6" s="37"/>
      <c r="S6" s="37"/>
      <c r="T6" s="53">
        <v>480</v>
      </c>
      <c r="U6" s="37"/>
      <c r="V6" s="24"/>
      <c r="W6" s="24"/>
      <c r="X6" s="37"/>
      <c r="Y6" s="37"/>
      <c r="Z6" s="29"/>
      <c r="AA6" s="37"/>
      <c r="AB6" s="24">
        <f t="shared" ref="AB6" si="13">+K6-SUM(L6:AA6)</f>
        <v>195</v>
      </c>
      <c r="AC6" s="44">
        <f t="shared" ref="AC6" si="14">+AB6/K6</f>
        <v>0.28888888888888886</v>
      </c>
      <c r="AD6" s="37">
        <v>48</v>
      </c>
      <c r="AE6" s="45">
        <f t="shared" ref="AE6" si="15">60/AD6</f>
        <v>1.25</v>
      </c>
      <c r="AF6" s="24">
        <v>156</v>
      </c>
      <c r="AG6" s="55">
        <f t="shared" ref="AG6" si="16">AF6*AE6</f>
        <v>195</v>
      </c>
      <c r="AH6" s="44">
        <f>AG6/AB6</f>
        <v>1</v>
      </c>
      <c r="AI6" s="24">
        <f t="shared" ref="AI6" si="17">+AF6</f>
        <v>156</v>
      </c>
      <c r="AJ6" s="24">
        <f t="shared" ref="AJ6" si="18">+AI6-AL6</f>
        <v>156</v>
      </c>
      <c r="AK6" s="24"/>
      <c r="AL6" s="24"/>
      <c r="AM6" s="44">
        <f t="shared" ref="AM6" si="19">AJ6/(AI6+AK6)</f>
        <v>1</v>
      </c>
      <c r="AN6" s="47">
        <f t="shared" ref="AN6:AN8" si="20">AM6*AH6*AC6</f>
        <v>0.28888888888888886</v>
      </c>
      <c r="AO6" s="113">
        <v>7</v>
      </c>
      <c r="AP6" s="49">
        <f t="shared" ref="AP6" si="21">AD6/AO6</f>
        <v>6.8571428571428568</v>
      </c>
      <c r="AQ6" s="49">
        <f t="shared" ref="AQ6" si="22">AF6/(K6/60)/AO6</f>
        <v>1.980952380952381</v>
      </c>
      <c r="AR6" s="50">
        <f t="shared" ref="AR6" si="23">(AQ6/AP6)</f>
        <v>0.28888888888888892</v>
      </c>
    </row>
    <row r="7" spans="1:44" s="51" customFormat="1" ht="25.5">
      <c r="A7" s="199">
        <v>44897</v>
      </c>
      <c r="B7" s="37" t="s">
        <v>48</v>
      </c>
      <c r="C7" s="78" t="s">
        <v>49</v>
      </c>
      <c r="D7" s="62" t="s">
        <v>50</v>
      </c>
      <c r="E7" s="31">
        <v>720</v>
      </c>
      <c r="F7" s="31"/>
      <c r="G7" s="31">
        <v>15</v>
      </c>
      <c r="H7" s="31"/>
      <c r="I7" s="29"/>
      <c r="J7" s="29">
        <v>225</v>
      </c>
      <c r="K7" s="28">
        <f t="shared" ref="K7" si="24">+E7-F7-G7-H7-I7-J7</f>
        <v>480</v>
      </c>
      <c r="L7" s="24"/>
      <c r="M7" s="37"/>
      <c r="N7" s="24"/>
      <c r="O7" s="37"/>
      <c r="P7" s="37"/>
      <c r="Q7" s="37"/>
      <c r="R7" s="37"/>
      <c r="S7" s="37"/>
      <c r="T7" s="53">
        <v>90</v>
      </c>
      <c r="U7" s="37"/>
      <c r="V7" s="24"/>
      <c r="W7" s="24"/>
      <c r="X7" s="37"/>
      <c r="Y7" s="37"/>
      <c r="Z7" s="29"/>
      <c r="AA7" s="37"/>
      <c r="AB7" s="24">
        <f t="shared" ref="AB7" si="25">+K7-SUM(L7:AA7)</f>
        <v>390</v>
      </c>
      <c r="AC7" s="44">
        <f t="shared" ref="AC7" si="26">+AB7/K7</f>
        <v>0.8125</v>
      </c>
      <c r="AD7" s="37">
        <v>48</v>
      </c>
      <c r="AE7" s="45">
        <f t="shared" ref="AE7" si="27">60/AD7</f>
        <v>1.25</v>
      </c>
      <c r="AF7" s="24">
        <v>306</v>
      </c>
      <c r="AG7" s="55">
        <f t="shared" ref="AG7" si="28">AF7*AE7</f>
        <v>382.5</v>
      </c>
      <c r="AH7" s="44">
        <f>AG7/AB7</f>
        <v>0.98076923076923073</v>
      </c>
      <c r="AI7" s="24">
        <f t="shared" ref="AI7" si="29">+AF7</f>
        <v>306</v>
      </c>
      <c r="AJ7" s="24">
        <f t="shared" ref="AJ7" si="30">+AI7-AL7</f>
        <v>306</v>
      </c>
      <c r="AK7" s="24"/>
      <c r="AL7" s="24"/>
      <c r="AM7" s="44">
        <f t="shared" ref="AM7" si="31">AJ7/(AI7+AK7)</f>
        <v>1</v>
      </c>
      <c r="AN7" s="47">
        <f t="shared" si="20"/>
        <v>0.796875</v>
      </c>
      <c r="AO7" s="113">
        <v>7</v>
      </c>
      <c r="AP7" s="49">
        <f t="shared" ref="AP7" si="32">AD7/AO7</f>
        <v>6.8571428571428568</v>
      </c>
      <c r="AQ7" s="49">
        <f t="shared" ref="AQ7" si="33">AF7/(K7/60)/AO7</f>
        <v>5.4642857142857144</v>
      </c>
      <c r="AR7" s="50">
        <f t="shared" ref="AR7" si="34">(AQ7/AP7)</f>
        <v>0.79687500000000011</v>
      </c>
    </row>
    <row r="8" spans="1:44" s="51" customFormat="1" ht="25.5">
      <c r="A8" s="200"/>
      <c r="B8" s="37" t="s">
        <v>51</v>
      </c>
      <c r="C8" s="78" t="s">
        <v>49</v>
      </c>
      <c r="D8" s="62" t="s">
        <v>50</v>
      </c>
      <c r="E8" s="31">
        <v>720</v>
      </c>
      <c r="F8" s="31">
        <v>30</v>
      </c>
      <c r="G8" s="31">
        <v>15</v>
      </c>
      <c r="H8" s="31">
        <v>15</v>
      </c>
      <c r="I8" s="29"/>
      <c r="J8" s="29"/>
      <c r="K8" s="28">
        <f t="shared" ref="K8" si="35">+E8-F8-G8-H8-I8-J8</f>
        <v>660</v>
      </c>
      <c r="L8" s="24"/>
      <c r="M8" s="37"/>
      <c r="N8" s="24"/>
      <c r="O8" s="37"/>
      <c r="P8" s="37"/>
      <c r="Q8" s="37"/>
      <c r="R8" s="37"/>
      <c r="S8" s="37"/>
      <c r="T8" s="53"/>
      <c r="U8" s="37"/>
      <c r="V8" s="24"/>
      <c r="W8" s="24"/>
      <c r="X8" s="37"/>
      <c r="Y8" s="37">
        <v>15</v>
      </c>
      <c r="Z8" s="29"/>
      <c r="AA8" s="37"/>
      <c r="AB8" s="24">
        <f t="shared" ref="AB8" si="36">+K8-SUM(L8:AA8)</f>
        <v>645</v>
      </c>
      <c r="AC8" s="44">
        <f t="shared" ref="AC8" si="37">+AB8/K8</f>
        <v>0.97727272727272729</v>
      </c>
      <c r="AD8" s="37">
        <v>48</v>
      </c>
      <c r="AE8" s="45">
        <f t="shared" ref="AE8" si="38">60/AD8</f>
        <v>1.25</v>
      </c>
      <c r="AF8" s="24">
        <v>516</v>
      </c>
      <c r="AG8" s="55">
        <f t="shared" ref="AG8" si="39">AF8*AE8</f>
        <v>645</v>
      </c>
      <c r="AH8" s="44">
        <f>AG8/AB8</f>
        <v>1</v>
      </c>
      <c r="AI8" s="24">
        <f t="shared" ref="AI8" si="40">+AF8</f>
        <v>516</v>
      </c>
      <c r="AJ8" s="24">
        <f t="shared" ref="AJ8" si="41">+AI8-AL8</f>
        <v>514</v>
      </c>
      <c r="AK8" s="24"/>
      <c r="AL8" s="24">
        <v>2</v>
      </c>
      <c r="AM8" s="44">
        <f t="shared" ref="AM8" si="42">AJ8/(AI8+AK8)</f>
        <v>0.99612403100775193</v>
      </c>
      <c r="AN8" s="47">
        <f t="shared" si="20"/>
        <v>0.97348484848484851</v>
      </c>
      <c r="AO8" s="113">
        <v>7</v>
      </c>
      <c r="AP8" s="49">
        <f t="shared" ref="AP8" si="43">AD8/AO8</f>
        <v>6.8571428571428568</v>
      </c>
      <c r="AQ8" s="49">
        <f t="shared" ref="AQ8" si="44">AF8/(K8/60)/AO8</f>
        <v>6.7012987012987013</v>
      </c>
      <c r="AR8" s="50">
        <f t="shared" ref="AR8" si="45">(AQ8/AP8)</f>
        <v>0.97727272727272729</v>
      </c>
    </row>
    <row r="9" spans="1:44" ht="22.5" customHeight="1">
      <c r="A9" s="232" t="s">
        <v>52</v>
      </c>
      <c r="B9" s="233"/>
      <c r="C9" s="233"/>
      <c r="D9" s="233"/>
      <c r="E9" s="32">
        <f>+SUM(E5:E8)</f>
        <v>2880</v>
      </c>
      <c r="F9" s="32">
        <f>+SUM(F5:F8)</f>
        <v>90</v>
      </c>
      <c r="G9" s="32">
        <f>+SUM(G5:G8)</f>
        <v>45</v>
      </c>
      <c r="H9" s="32">
        <f>+SUM(H5:H8)</f>
        <v>45</v>
      </c>
      <c r="I9" s="32">
        <f>+SUM(I5:I8)</f>
        <v>0</v>
      </c>
      <c r="J9" s="32">
        <f>+SUM(J5:J8)</f>
        <v>225</v>
      </c>
      <c r="K9" s="32">
        <f>+SUM(K5:K8)</f>
        <v>2475</v>
      </c>
      <c r="L9" s="32">
        <f>+SUM(L5:L8)</f>
        <v>0</v>
      </c>
      <c r="M9" s="32">
        <f>+SUM(M5:M8)</f>
        <v>0</v>
      </c>
      <c r="N9" s="32">
        <f>+SUM(N5:N8)</f>
        <v>0</v>
      </c>
      <c r="O9" s="32">
        <f>+SUM(O5:O8)</f>
        <v>0</v>
      </c>
      <c r="P9" s="32">
        <f>+SUM(P5:P8)</f>
        <v>0</v>
      </c>
      <c r="Q9" s="32">
        <f>+SUM(Q5:Q8)</f>
        <v>0</v>
      </c>
      <c r="R9" s="32">
        <f>+SUM(R5:R8)</f>
        <v>0</v>
      </c>
      <c r="S9" s="32">
        <f>+SUM(S5:S8)</f>
        <v>0</v>
      </c>
      <c r="T9" s="32">
        <f>+SUM(T5:T8)</f>
        <v>570</v>
      </c>
      <c r="U9" s="32">
        <f>+SUM(U5:U8)</f>
        <v>0</v>
      </c>
      <c r="V9" s="32">
        <f>+SUM(V5:V8)</f>
        <v>0</v>
      </c>
      <c r="W9" s="32">
        <f>+SUM(W5:W8)</f>
        <v>0</v>
      </c>
      <c r="X9" s="32">
        <f>+SUM(X5:X8)</f>
        <v>0</v>
      </c>
      <c r="Y9" s="32">
        <f>+SUM(Y5:Y8)</f>
        <v>15</v>
      </c>
      <c r="Z9" s="32">
        <f>+SUM(Z5:Z8)</f>
        <v>0</v>
      </c>
      <c r="AA9" s="32">
        <f>+SUM(AA5:AA8)</f>
        <v>45</v>
      </c>
      <c r="AB9" s="32">
        <f>+SUM(AB5:AB8)</f>
        <v>1845</v>
      </c>
      <c r="AC9" s="38">
        <f>+AB9/K9</f>
        <v>0.74545454545454548</v>
      </c>
      <c r="AD9" s="32"/>
      <c r="AE9" s="32"/>
      <c r="AF9" s="32">
        <f>+SUM(AF5:AF8)</f>
        <v>1470</v>
      </c>
      <c r="AG9" s="32">
        <f>+SUM(AG5:AG8)</f>
        <v>1837.5</v>
      </c>
      <c r="AH9" s="39">
        <f t="shared" ref="AH9" si="46">AG9/AB9</f>
        <v>0.99593495934959353</v>
      </c>
      <c r="AI9" s="32">
        <f>+SUM(AI5:AI8)</f>
        <v>1470</v>
      </c>
      <c r="AJ9" s="32">
        <f>+SUM(AJ5:AJ8)</f>
        <v>1468</v>
      </c>
      <c r="AK9" s="32">
        <f>+SUM(AK5:AK8)</f>
        <v>0</v>
      </c>
      <c r="AL9" s="32">
        <f>+SUM(AL5:AL8)</f>
        <v>2</v>
      </c>
      <c r="AM9" s="38">
        <f>+AJ9/AI9</f>
        <v>0.99863945578231295</v>
      </c>
      <c r="AN9" s="40">
        <f>+AC9*AH9*AM9</f>
        <v>0.74141414141414141</v>
      </c>
      <c r="AO9" s="114"/>
      <c r="AP9" s="36">
        <f>AVERAGE(AP5:AP8)</f>
        <v>6.8571428571428568</v>
      </c>
      <c r="AQ9" s="36">
        <f>AVERAGE(AQ5:AQ8)</f>
        <v>5.1340367965367966</v>
      </c>
      <c r="AR9" s="36">
        <f>AVERAGE(AR5:AR8)</f>
        <v>0.74871369949494948</v>
      </c>
    </row>
    <row r="10" spans="1:44">
      <c r="A10" s="27"/>
      <c r="B10" s="30"/>
      <c r="C10" s="27"/>
      <c r="D10" s="27"/>
      <c r="E10" s="27"/>
      <c r="F10" s="27"/>
      <c r="G10" s="27"/>
      <c r="H10" s="27"/>
      <c r="I10" s="27"/>
      <c r="J10" s="27"/>
    </row>
    <row r="11" spans="1:44">
      <c r="A11" s="27"/>
      <c r="B11" s="30"/>
      <c r="C11" s="27"/>
      <c r="D11" s="27"/>
      <c r="E11" s="27"/>
      <c r="F11" s="27"/>
      <c r="G11" s="27"/>
      <c r="H11" s="27"/>
      <c r="I11" s="27"/>
      <c r="J11" s="27"/>
      <c r="S11" s="32">
        <f>COUNT(S5:S8)</f>
        <v>0</v>
      </c>
      <c r="T11" s="32">
        <f>COUNT(T5:T8)</f>
        <v>2</v>
      </c>
      <c r="AA11" s="33">
        <f>COUNT(AA5:AA8)</f>
        <v>1</v>
      </c>
    </row>
    <row r="12" spans="1:44" ht="17.25" customHeight="1">
      <c r="A12" s="27"/>
      <c r="B12" s="30"/>
      <c r="C12" s="27"/>
      <c r="D12" s="27"/>
      <c r="E12" s="27"/>
      <c r="F12" s="27"/>
      <c r="G12" s="27"/>
      <c r="H12" s="27"/>
      <c r="I12" s="27"/>
      <c r="J12" s="27"/>
    </row>
    <row r="13" spans="1:44">
      <c r="A13" s="27"/>
      <c r="B13" s="30"/>
      <c r="C13" s="27"/>
      <c r="D13" s="27"/>
      <c r="E13" s="27"/>
      <c r="F13" s="27"/>
      <c r="G13" s="27"/>
      <c r="H13" s="110"/>
      <c r="I13" s="110"/>
      <c r="J13" s="110"/>
    </row>
    <row r="14" spans="1:44">
      <c r="A14" s="27"/>
      <c r="B14" s="30"/>
      <c r="C14" s="27"/>
      <c r="D14" s="27"/>
      <c r="E14" s="27"/>
      <c r="F14" s="27"/>
      <c r="G14" s="27"/>
      <c r="H14" s="27"/>
      <c r="I14" s="27"/>
      <c r="J14" s="27"/>
    </row>
    <row r="15" spans="1:44">
      <c r="A15" s="27"/>
      <c r="B15" s="30"/>
      <c r="C15" s="27"/>
      <c r="D15" s="27"/>
      <c r="E15" s="27"/>
      <c r="F15" s="27"/>
      <c r="G15" s="27"/>
      <c r="H15" s="27"/>
      <c r="I15" s="27"/>
      <c r="J15" s="27"/>
      <c r="AA15" s="231" t="s">
        <v>53</v>
      </c>
      <c r="AB15" s="231"/>
      <c r="AC15" s="231"/>
    </row>
    <row r="16" spans="1:44">
      <c r="A16" s="27"/>
      <c r="B16" s="30"/>
      <c r="C16" s="27"/>
      <c r="D16" s="27"/>
      <c r="E16" s="27"/>
      <c r="F16" s="27"/>
      <c r="G16" s="27"/>
      <c r="H16" s="27"/>
      <c r="I16" s="27"/>
      <c r="J16" s="27"/>
      <c r="AA16" s="130" t="s">
        <v>54</v>
      </c>
      <c r="AB16" s="27">
        <v>2</v>
      </c>
      <c r="AF16" s="111"/>
    </row>
    <row r="17" spans="1:28">
      <c r="A17" s="27"/>
      <c r="B17" s="30"/>
      <c r="C17" s="27"/>
      <c r="D17" s="27"/>
      <c r="E17" s="27"/>
      <c r="F17" s="27"/>
      <c r="G17" s="27"/>
      <c r="H17" s="27"/>
      <c r="I17" s="27"/>
      <c r="J17" s="27"/>
      <c r="AA17" s="130" t="s">
        <v>55</v>
      </c>
      <c r="AB17" s="27">
        <v>7</v>
      </c>
    </row>
    <row r="18" spans="1:28">
      <c r="A18" s="27"/>
      <c r="B18" s="30"/>
      <c r="C18" s="27"/>
      <c r="D18" s="27"/>
      <c r="E18" s="27"/>
      <c r="F18" s="27"/>
      <c r="G18" s="27"/>
      <c r="H18" s="27"/>
      <c r="I18" s="27"/>
      <c r="J18" s="27"/>
      <c r="AA18" s="130" t="s">
        <v>56</v>
      </c>
      <c r="AB18" s="27">
        <v>3</v>
      </c>
    </row>
    <row r="19" spans="1:28">
      <c r="A19" s="27"/>
      <c r="B19" s="30"/>
      <c r="C19" s="27"/>
      <c r="D19" s="27"/>
      <c r="E19" s="27"/>
      <c r="F19" s="27"/>
      <c r="G19" s="27"/>
      <c r="H19" s="27"/>
      <c r="I19" s="27"/>
      <c r="J19" s="27"/>
      <c r="Z19" s="130"/>
    </row>
    <row r="20" spans="1:28">
      <c r="A20" s="27"/>
      <c r="B20" s="30"/>
      <c r="C20" s="27"/>
      <c r="D20" s="27"/>
      <c r="E20" s="27"/>
      <c r="F20" s="27"/>
      <c r="G20" s="27"/>
      <c r="H20" s="27"/>
      <c r="I20" s="27"/>
      <c r="J20" s="27"/>
    </row>
    <row r="21" spans="1:28">
      <c r="A21" s="27"/>
      <c r="B21" s="30"/>
      <c r="C21" s="27"/>
      <c r="D21" s="27"/>
      <c r="E21" s="27"/>
      <c r="F21" s="27"/>
      <c r="G21" s="27"/>
      <c r="H21" s="27"/>
      <c r="I21" s="27"/>
      <c r="J21" s="27"/>
    </row>
    <row r="22" spans="1:28">
      <c r="A22" s="27"/>
      <c r="B22" s="30"/>
      <c r="C22" s="27"/>
      <c r="D22" s="27"/>
      <c r="E22" s="27"/>
      <c r="F22" s="27"/>
      <c r="G22" s="27"/>
      <c r="H22" s="27"/>
      <c r="I22" s="27"/>
      <c r="J22" s="27"/>
    </row>
    <row r="23" spans="1:28">
      <c r="A23" s="27"/>
      <c r="B23" s="30"/>
      <c r="C23" s="27"/>
      <c r="D23" s="27"/>
      <c r="E23" s="27"/>
      <c r="F23" s="27"/>
      <c r="G23" s="27"/>
      <c r="H23" s="27"/>
      <c r="I23" s="27"/>
      <c r="J23" s="27"/>
    </row>
    <row r="24" spans="1:28">
      <c r="A24" s="27"/>
      <c r="B24" s="30"/>
      <c r="C24" s="27"/>
      <c r="D24" s="27"/>
      <c r="E24" s="27"/>
      <c r="F24" s="27"/>
      <c r="G24" s="27"/>
      <c r="H24" s="27"/>
      <c r="I24" s="27"/>
      <c r="J24" s="27"/>
    </row>
    <row r="25" spans="1:28">
      <c r="A25" s="27"/>
      <c r="B25" s="30"/>
      <c r="C25" s="27"/>
      <c r="D25" s="27"/>
      <c r="E25" s="27"/>
      <c r="F25" s="27"/>
      <c r="G25" s="27"/>
      <c r="H25" s="27"/>
      <c r="I25" s="27"/>
      <c r="J25" s="27"/>
    </row>
    <row r="26" spans="1:28">
      <c r="A26" s="27"/>
      <c r="B26" s="30"/>
      <c r="C26" s="27"/>
      <c r="D26" s="27"/>
      <c r="E26" s="27"/>
      <c r="F26" s="27"/>
      <c r="G26" s="27"/>
      <c r="H26" s="27"/>
      <c r="I26" s="27"/>
      <c r="J26" s="27"/>
    </row>
    <row r="27" spans="1:28">
      <c r="A27" s="27"/>
      <c r="B27" s="30"/>
      <c r="C27" s="27"/>
      <c r="D27" s="27"/>
      <c r="E27" s="27"/>
      <c r="F27" s="27"/>
      <c r="G27" s="27"/>
      <c r="H27" s="27"/>
      <c r="I27" s="27"/>
      <c r="J27" s="27"/>
    </row>
    <row r="28" spans="1:28">
      <c r="A28" s="27"/>
      <c r="B28" s="30"/>
      <c r="C28" s="27"/>
      <c r="D28" s="27"/>
      <c r="E28" s="27"/>
      <c r="F28" s="27"/>
      <c r="G28" s="27"/>
      <c r="H28" s="27"/>
      <c r="I28" s="27"/>
      <c r="J28" s="27"/>
    </row>
    <row r="29" spans="1:28">
      <c r="A29" s="27"/>
      <c r="B29" s="30"/>
      <c r="C29" s="27"/>
      <c r="D29" s="27"/>
      <c r="E29" s="27"/>
      <c r="F29" s="27"/>
      <c r="G29" s="27"/>
      <c r="H29" s="27"/>
      <c r="I29" s="27"/>
      <c r="J29" s="27"/>
    </row>
    <row r="30" spans="1:28">
      <c r="A30" s="27"/>
      <c r="B30" s="30"/>
      <c r="C30" s="27"/>
      <c r="D30" s="27"/>
      <c r="E30" s="27"/>
      <c r="F30" s="27"/>
      <c r="G30" s="27"/>
      <c r="H30" s="27"/>
      <c r="I30" s="27"/>
      <c r="J30" s="27"/>
    </row>
    <row r="31" spans="1:28">
      <c r="A31" s="27"/>
      <c r="B31" s="30"/>
      <c r="C31" s="27"/>
      <c r="D31" s="27"/>
      <c r="E31" s="27"/>
      <c r="F31" s="27"/>
      <c r="G31" s="27"/>
      <c r="H31" s="27"/>
      <c r="I31" s="27"/>
      <c r="J31" s="27"/>
    </row>
    <row r="32" spans="1:28">
      <c r="A32" s="27"/>
      <c r="B32" s="30"/>
      <c r="C32" s="27"/>
      <c r="D32" s="27"/>
      <c r="E32" s="27"/>
      <c r="F32" s="27"/>
      <c r="G32" s="27"/>
      <c r="H32" s="27"/>
      <c r="I32" s="27"/>
      <c r="J32" s="27"/>
    </row>
    <row r="33" spans="1:10">
      <c r="A33" s="27"/>
      <c r="B33" s="30"/>
      <c r="C33" s="27"/>
      <c r="D33" s="27"/>
      <c r="E33" s="27"/>
      <c r="F33" s="27"/>
      <c r="G33" s="27"/>
      <c r="H33" s="27"/>
      <c r="I33" s="27"/>
      <c r="J33" s="27"/>
    </row>
    <row r="34" spans="1:10">
      <c r="A34" s="27"/>
      <c r="B34" s="30"/>
      <c r="C34" s="27"/>
      <c r="D34" s="27"/>
      <c r="E34" s="27"/>
      <c r="F34" s="27"/>
      <c r="G34" s="27"/>
      <c r="H34" s="27"/>
      <c r="I34" s="27"/>
      <c r="J34" s="27"/>
    </row>
    <row r="35" spans="1:10">
      <c r="A35" s="27"/>
      <c r="B35" s="30"/>
      <c r="C35" s="27"/>
      <c r="D35" s="27"/>
      <c r="E35" s="27"/>
      <c r="F35" s="27"/>
      <c r="G35" s="27"/>
      <c r="H35" s="27"/>
      <c r="I35" s="27"/>
      <c r="J35" s="27"/>
    </row>
    <row r="36" spans="1:10">
      <c r="A36" s="27"/>
      <c r="B36" s="30"/>
      <c r="C36" s="27"/>
      <c r="D36" s="27"/>
      <c r="E36" s="27"/>
      <c r="F36" s="27"/>
      <c r="G36" s="27"/>
      <c r="H36" s="27"/>
      <c r="I36" s="27"/>
      <c r="J36" s="27"/>
    </row>
    <row r="37" spans="1:10">
      <c r="A37" s="27"/>
      <c r="B37" s="30"/>
      <c r="C37" s="27"/>
      <c r="D37" s="27"/>
      <c r="E37" s="27"/>
      <c r="F37" s="27"/>
      <c r="G37" s="27"/>
      <c r="H37" s="27"/>
      <c r="I37" s="27"/>
      <c r="J37" s="27"/>
    </row>
    <row r="38" spans="1:10">
      <c r="A38" s="27"/>
      <c r="B38" s="30"/>
      <c r="C38" s="27"/>
      <c r="D38" s="27"/>
      <c r="E38" s="27"/>
      <c r="F38" s="27"/>
      <c r="G38" s="27"/>
      <c r="H38" s="27"/>
      <c r="I38" s="27"/>
      <c r="J38" s="27"/>
    </row>
    <row r="39" spans="1:10">
      <c r="A39" s="27"/>
      <c r="B39" s="30"/>
      <c r="C39" s="27"/>
      <c r="D39" s="27"/>
      <c r="E39" s="27"/>
      <c r="F39" s="27"/>
      <c r="G39" s="27"/>
      <c r="H39" s="27"/>
      <c r="I39" s="27"/>
      <c r="J39" s="27"/>
    </row>
    <row r="40" spans="1:10">
      <c r="A40" s="27"/>
      <c r="B40" s="30"/>
      <c r="C40" s="27"/>
      <c r="D40" s="27"/>
      <c r="E40" s="27"/>
      <c r="F40" s="27"/>
      <c r="G40" s="27"/>
      <c r="H40" s="27"/>
      <c r="I40" s="27"/>
      <c r="J40" s="27"/>
    </row>
    <row r="41" spans="1:10">
      <c r="A41" s="27"/>
      <c r="B41" s="30"/>
      <c r="C41" s="27"/>
      <c r="D41" s="27"/>
      <c r="E41" s="27"/>
      <c r="F41" s="27"/>
      <c r="G41" s="27"/>
      <c r="H41" s="27"/>
      <c r="I41" s="27"/>
      <c r="J41" s="27"/>
    </row>
    <row r="42" spans="1:10">
      <c r="A42" s="27"/>
      <c r="B42" s="30"/>
      <c r="C42" s="27"/>
      <c r="D42" s="27"/>
      <c r="E42" s="27"/>
      <c r="F42" s="27"/>
      <c r="G42" s="27"/>
      <c r="H42" s="27"/>
      <c r="I42" s="27"/>
      <c r="J42" s="27"/>
    </row>
    <row r="43" spans="1:10">
      <c r="A43" s="27"/>
      <c r="B43" s="30"/>
      <c r="C43" s="27"/>
      <c r="D43" s="27"/>
      <c r="E43" s="27"/>
      <c r="F43" s="27"/>
      <c r="G43" s="27"/>
      <c r="H43" s="27"/>
      <c r="I43" s="27"/>
      <c r="J43" s="27"/>
    </row>
    <row r="44" spans="1:10">
      <c r="A44" s="27"/>
      <c r="B44" s="30"/>
      <c r="C44" s="27"/>
      <c r="D44" s="27"/>
      <c r="E44" s="27"/>
      <c r="F44" s="27"/>
      <c r="G44" s="27"/>
      <c r="H44" s="27"/>
      <c r="I44" s="27"/>
      <c r="J44" s="27"/>
    </row>
    <row r="45" spans="1:10">
      <c r="A45" s="27"/>
      <c r="B45" s="30"/>
      <c r="C45" s="27"/>
      <c r="D45" s="27"/>
      <c r="E45" s="27"/>
      <c r="F45" s="27"/>
      <c r="G45" s="27"/>
      <c r="H45" s="27"/>
      <c r="I45" s="27"/>
      <c r="J45" s="27"/>
    </row>
    <row r="46" spans="1:10">
      <c r="A46" s="27"/>
      <c r="B46" s="30"/>
      <c r="C46" s="27"/>
      <c r="D46" s="27"/>
      <c r="E46" s="27"/>
      <c r="F46" s="27"/>
      <c r="G46" s="27"/>
      <c r="H46" s="27"/>
      <c r="I46" s="27"/>
      <c r="J46" s="27"/>
    </row>
    <row r="47" spans="1:10">
      <c r="A47" s="27"/>
      <c r="B47" s="30"/>
      <c r="C47" s="27"/>
      <c r="D47" s="27"/>
      <c r="E47" s="27"/>
      <c r="F47" s="27"/>
      <c r="G47" s="27"/>
      <c r="H47" s="27"/>
      <c r="I47" s="27"/>
      <c r="J47" s="27"/>
    </row>
    <row r="48" spans="1:10">
      <c r="A48" s="27"/>
      <c r="B48" s="30"/>
      <c r="C48" s="27"/>
      <c r="D48" s="27"/>
      <c r="E48" s="27"/>
      <c r="F48" s="27"/>
      <c r="G48" s="27"/>
      <c r="H48" s="27"/>
      <c r="I48" s="27"/>
      <c r="J48" s="27"/>
    </row>
    <row r="49" spans="1:44">
      <c r="A49" s="27"/>
      <c r="B49" s="30"/>
      <c r="C49" s="27"/>
      <c r="D49" s="27"/>
      <c r="E49" s="27"/>
      <c r="F49" s="27"/>
      <c r="G49" s="27"/>
      <c r="H49" s="27"/>
      <c r="I49" s="27"/>
      <c r="J49" s="27"/>
    </row>
    <row r="50" spans="1:44" ht="15" customHeight="1">
      <c r="A50" s="27"/>
      <c r="B50" s="30"/>
      <c r="C50" s="27"/>
      <c r="D50" s="27"/>
      <c r="E50" s="27"/>
      <c r="F50" s="27"/>
      <c r="G50" s="27"/>
      <c r="H50" s="27"/>
      <c r="I50" s="27"/>
      <c r="J50" s="27"/>
    </row>
    <row r="51" spans="1:44" s="26" customFormat="1">
      <c r="A51" s="27"/>
      <c r="B51" s="3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35"/>
      <c r="AP51" s="35"/>
      <c r="AQ51" s="35"/>
      <c r="AR51" s="35"/>
    </row>
    <row r="52" spans="1:44">
      <c r="A52" s="27"/>
      <c r="B52" s="30"/>
      <c r="C52" s="27"/>
      <c r="D52" s="27"/>
      <c r="E52" s="27"/>
      <c r="F52" s="27"/>
      <c r="G52" s="27"/>
      <c r="H52" s="27"/>
      <c r="I52" s="27"/>
      <c r="J52" s="27"/>
    </row>
    <row r="53" spans="1:44">
      <c r="A53" s="27"/>
      <c r="B53" s="30"/>
      <c r="C53" s="27"/>
      <c r="D53" s="27"/>
      <c r="E53" s="27"/>
      <c r="F53" s="27"/>
      <c r="G53" s="27"/>
      <c r="H53" s="27"/>
      <c r="I53" s="27"/>
      <c r="J53" s="27"/>
    </row>
    <row r="54" spans="1:44">
      <c r="A54" s="27"/>
      <c r="B54" s="30"/>
      <c r="C54" s="27"/>
      <c r="D54" s="27"/>
      <c r="E54" s="27"/>
      <c r="F54" s="27"/>
      <c r="G54" s="27"/>
      <c r="H54" s="27"/>
      <c r="I54" s="27"/>
      <c r="J54" s="27"/>
    </row>
    <row r="55" spans="1:44">
      <c r="A55" s="27"/>
      <c r="B55" s="30"/>
      <c r="C55" s="27"/>
      <c r="D55" s="27"/>
      <c r="E55" s="27"/>
      <c r="F55" s="27"/>
      <c r="G55" s="27"/>
      <c r="H55" s="27"/>
      <c r="I55" s="27"/>
      <c r="J55" s="27"/>
    </row>
    <row r="56" spans="1:44">
      <c r="A56" s="27"/>
      <c r="B56" s="30"/>
      <c r="C56" s="27"/>
      <c r="D56" s="27"/>
      <c r="E56" s="27"/>
      <c r="F56" s="27"/>
      <c r="G56" s="27"/>
      <c r="H56" s="27"/>
      <c r="I56" s="27"/>
      <c r="J56" s="27"/>
    </row>
    <row r="57" spans="1:44">
      <c r="A57" s="27"/>
      <c r="B57" s="30"/>
      <c r="C57" s="27"/>
      <c r="D57" s="27"/>
      <c r="E57" s="27"/>
      <c r="F57" s="27"/>
      <c r="G57" s="27"/>
      <c r="H57" s="27"/>
      <c r="I57" s="27"/>
      <c r="J57" s="27"/>
    </row>
    <row r="58" spans="1:44">
      <c r="A58" s="27"/>
      <c r="B58" s="30"/>
      <c r="C58" s="27"/>
      <c r="D58" s="27"/>
      <c r="E58" s="27"/>
      <c r="F58" s="27"/>
      <c r="G58" s="27"/>
      <c r="H58" s="27"/>
      <c r="I58" s="27"/>
      <c r="J58" s="27"/>
    </row>
    <row r="59" spans="1:44">
      <c r="A59" s="27"/>
      <c r="B59" s="30"/>
      <c r="C59" s="27"/>
      <c r="D59" s="27"/>
      <c r="E59" s="27"/>
      <c r="F59" s="27"/>
      <c r="G59" s="27"/>
      <c r="H59" s="27"/>
      <c r="I59" s="27"/>
      <c r="J59" s="27"/>
    </row>
    <row r="60" spans="1:44">
      <c r="A60" s="27"/>
      <c r="B60" s="30"/>
      <c r="C60" s="27"/>
      <c r="D60" s="27"/>
      <c r="E60" s="27"/>
      <c r="F60" s="27"/>
      <c r="G60" s="27"/>
      <c r="H60" s="27"/>
      <c r="I60" s="27"/>
      <c r="J60" s="27"/>
    </row>
    <row r="61" spans="1:44">
      <c r="A61" s="27"/>
      <c r="B61" s="30"/>
      <c r="C61" s="27"/>
      <c r="D61" s="27"/>
      <c r="E61" s="27"/>
      <c r="F61" s="27"/>
      <c r="G61" s="27"/>
      <c r="H61" s="27"/>
      <c r="I61" s="27"/>
      <c r="J61" s="27"/>
    </row>
    <row r="62" spans="1:44">
      <c r="A62" s="27"/>
      <c r="B62" s="30"/>
      <c r="C62" s="27"/>
      <c r="D62" s="27"/>
      <c r="E62" s="27"/>
      <c r="F62" s="27"/>
      <c r="G62" s="27"/>
      <c r="H62" s="27"/>
      <c r="I62" s="27"/>
      <c r="J62" s="27"/>
    </row>
    <row r="63" spans="1:44">
      <c r="A63" s="27"/>
      <c r="B63" s="30"/>
      <c r="C63" s="27"/>
      <c r="D63" s="27"/>
      <c r="E63" s="27"/>
      <c r="F63" s="27"/>
      <c r="G63" s="27"/>
      <c r="H63" s="27"/>
      <c r="I63" s="27"/>
      <c r="J63" s="27"/>
    </row>
    <row r="64" spans="1:44">
      <c r="A64" s="27"/>
      <c r="B64" s="30"/>
      <c r="C64" s="27"/>
      <c r="D64" s="27"/>
      <c r="E64" s="27"/>
      <c r="F64" s="27"/>
      <c r="G64" s="27"/>
      <c r="H64" s="27"/>
      <c r="I64" s="27"/>
      <c r="J64" s="27"/>
    </row>
    <row r="65" spans="1:10">
      <c r="A65" s="27"/>
      <c r="B65" s="30"/>
      <c r="C65" s="27"/>
      <c r="D65" s="27"/>
      <c r="E65" s="27"/>
      <c r="F65" s="27"/>
      <c r="G65" s="27"/>
      <c r="H65" s="27"/>
      <c r="I65" s="27"/>
      <c r="J65" s="27"/>
    </row>
    <row r="66" spans="1:10">
      <c r="A66" s="27"/>
      <c r="B66" s="30"/>
      <c r="C66" s="27"/>
      <c r="D66" s="27"/>
      <c r="E66" s="27"/>
      <c r="F66" s="27"/>
      <c r="G66" s="27"/>
      <c r="H66" s="27"/>
      <c r="I66" s="27"/>
      <c r="J66" s="27"/>
    </row>
    <row r="67" spans="1:10">
      <c r="A67" s="27"/>
      <c r="B67" s="30"/>
      <c r="C67" s="27"/>
      <c r="D67" s="27"/>
      <c r="E67" s="27"/>
      <c r="F67" s="27"/>
      <c r="G67" s="27"/>
      <c r="H67" s="27"/>
      <c r="I67" s="27"/>
      <c r="J67" s="27"/>
    </row>
    <row r="68" spans="1:10">
      <c r="A68" s="27"/>
      <c r="B68" s="30"/>
      <c r="C68" s="27"/>
      <c r="D68" s="27"/>
      <c r="E68" s="27"/>
      <c r="F68" s="27"/>
      <c r="G68" s="27"/>
      <c r="H68" s="27"/>
      <c r="I68" s="27"/>
      <c r="J68" s="27"/>
    </row>
    <row r="69" spans="1:10">
      <c r="A69" s="27"/>
      <c r="B69" s="30"/>
      <c r="C69" s="27"/>
      <c r="D69" s="27"/>
      <c r="E69" s="27"/>
      <c r="F69" s="27"/>
      <c r="G69" s="27"/>
      <c r="H69" s="27"/>
      <c r="I69" s="27"/>
      <c r="J69" s="27"/>
    </row>
    <row r="70" spans="1:10">
      <c r="A70" s="27"/>
      <c r="B70" s="30"/>
      <c r="C70" s="27"/>
      <c r="D70" s="27"/>
      <c r="E70" s="27"/>
      <c r="F70" s="27"/>
      <c r="G70" s="27"/>
      <c r="H70" s="27"/>
      <c r="I70" s="27"/>
      <c r="J70" s="27"/>
    </row>
    <row r="71" spans="1:10">
      <c r="A71" s="27"/>
      <c r="B71" s="30"/>
      <c r="C71" s="27"/>
      <c r="D71" s="27"/>
      <c r="E71" s="27"/>
      <c r="F71" s="27"/>
      <c r="G71" s="27"/>
      <c r="H71" s="27"/>
      <c r="I71" s="27"/>
      <c r="J71" s="27"/>
    </row>
    <row r="72" spans="1:10">
      <c r="A72" s="27"/>
      <c r="B72" s="30"/>
      <c r="C72" s="27"/>
      <c r="D72" s="27"/>
      <c r="E72" s="27"/>
      <c r="F72" s="27"/>
      <c r="G72" s="27"/>
      <c r="H72" s="27"/>
      <c r="I72" s="27"/>
      <c r="J72" s="27"/>
    </row>
    <row r="73" spans="1:10">
      <c r="A73" s="27"/>
      <c r="B73" s="30"/>
      <c r="C73" s="27"/>
      <c r="D73" s="27"/>
      <c r="E73" s="27"/>
      <c r="F73" s="27"/>
      <c r="G73" s="27"/>
      <c r="H73" s="27"/>
      <c r="I73" s="27"/>
      <c r="J73" s="27"/>
    </row>
    <row r="74" spans="1:10">
      <c r="A74" s="27"/>
      <c r="B74" s="30"/>
      <c r="C74" s="27"/>
      <c r="D74" s="27"/>
      <c r="E74" s="27"/>
      <c r="F74" s="27"/>
      <c r="G74" s="27"/>
      <c r="H74" s="27"/>
      <c r="I74" s="27"/>
      <c r="J74" s="27"/>
    </row>
    <row r="75" spans="1:10">
      <c r="A75" s="27"/>
      <c r="B75" s="30"/>
      <c r="C75" s="27"/>
      <c r="D75" s="27"/>
      <c r="E75" s="27"/>
      <c r="F75" s="27"/>
      <c r="G75" s="27"/>
      <c r="H75" s="27"/>
      <c r="I75" s="27"/>
      <c r="J75" s="27"/>
    </row>
    <row r="76" spans="1:10">
      <c r="A76" s="27"/>
      <c r="B76" s="30"/>
      <c r="C76" s="27"/>
      <c r="D76" s="27"/>
      <c r="E76" s="27"/>
      <c r="F76" s="27"/>
      <c r="G76" s="27"/>
      <c r="H76" s="27"/>
      <c r="I76" s="27"/>
      <c r="J76" s="27"/>
    </row>
    <row r="77" spans="1:10">
      <c r="A77" s="27"/>
      <c r="B77" s="30"/>
      <c r="C77" s="27"/>
      <c r="D77" s="27"/>
      <c r="E77" s="27"/>
      <c r="F77" s="27"/>
      <c r="G77" s="27"/>
      <c r="H77" s="27"/>
      <c r="I77" s="27"/>
      <c r="J77" s="27"/>
    </row>
    <row r="78" spans="1:10">
      <c r="A78" s="27"/>
      <c r="B78" s="30"/>
      <c r="C78" s="27"/>
      <c r="D78" s="27"/>
      <c r="E78" s="27"/>
      <c r="F78" s="27"/>
      <c r="G78" s="27"/>
      <c r="H78" s="27"/>
      <c r="I78" s="27"/>
      <c r="J78" s="27"/>
    </row>
    <row r="79" spans="1:10">
      <c r="A79" s="27"/>
      <c r="B79" s="30"/>
      <c r="C79" s="27"/>
      <c r="D79" s="27"/>
      <c r="E79" s="27"/>
      <c r="F79" s="27"/>
      <c r="G79" s="27"/>
      <c r="H79" s="27"/>
      <c r="I79" s="27"/>
      <c r="J79" s="27"/>
    </row>
    <row r="80" spans="1:10">
      <c r="A80" s="27"/>
      <c r="B80" s="30"/>
      <c r="C80" s="27"/>
      <c r="D80" s="27"/>
      <c r="E80" s="27"/>
      <c r="F80" s="27"/>
      <c r="G80" s="27"/>
      <c r="H80" s="27"/>
      <c r="I80" s="27"/>
      <c r="J80" s="27"/>
    </row>
    <row r="81" spans="1:10">
      <c r="A81" s="27"/>
      <c r="B81" s="30"/>
      <c r="C81" s="27"/>
      <c r="D81" s="27"/>
      <c r="E81" s="27"/>
      <c r="F81" s="27"/>
      <c r="G81" s="27"/>
      <c r="H81" s="27"/>
      <c r="I81" s="27"/>
      <c r="J81" s="27"/>
    </row>
    <row r="82" spans="1:10">
      <c r="A82" s="27"/>
      <c r="B82" s="30"/>
      <c r="C82" s="27"/>
      <c r="D82" s="27"/>
      <c r="E82" s="27"/>
      <c r="F82" s="27"/>
      <c r="G82" s="27"/>
      <c r="H82" s="27"/>
      <c r="I82" s="27"/>
      <c r="J82" s="27"/>
    </row>
    <row r="83" spans="1:10">
      <c r="A83" s="27"/>
      <c r="B83" s="30"/>
      <c r="C83" s="27"/>
      <c r="D83" s="27"/>
      <c r="E83" s="27"/>
      <c r="F83" s="27"/>
      <c r="G83" s="27"/>
      <c r="H83" s="27"/>
      <c r="I83" s="27"/>
      <c r="J83" s="27"/>
    </row>
    <row r="84" spans="1:10">
      <c r="A84" s="27"/>
      <c r="B84" s="30"/>
      <c r="C84" s="27"/>
      <c r="D84" s="27"/>
      <c r="E84" s="27"/>
      <c r="F84" s="27"/>
      <c r="G84" s="27"/>
      <c r="H84" s="27"/>
      <c r="I84" s="27"/>
      <c r="J84" s="27"/>
    </row>
    <row r="85" spans="1:10">
      <c r="A85" s="27"/>
      <c r="B85" s="30"/>
      <c r="C85" s="27"/>
      <c r="D85" s="27"/>
      <c r="E85" s="27"/>
      <c r="F85" s="27"/>
      <c r="G85" s="27"/>
      <c r="H85" s="27"/>
      <c r="I85" s="27"/>
      <c r="J85" s="27"/>
    </row>
    <row r="86" spans="1:10">
      <c r="A86" s="27"/>
      <c r="B86" s="30"/>
      <c r="C86" s="27"/>
      <c r="D86" s="27"/>
      <c r="E86" s="27"/>
      <c r="F86" s="27"/>
      <c r="G86" s="27"/>
      <c r="H86" s="27"/>
      <c r="I86" s="27"/>
      <c r="J86" s="27"/>
    </row>
    <row r="87" spans="1:10">
      <c r="A87" s="27"/>
      <c r="B87" s="30"/>
      <c r="C87" s="27"/>
      <c r="D87" s="27"/>
      <c r="E87" s="27"/>
      <c r="F87" s="27"/>
      <c r="G87" s="27"/>
      <c r="H87" s="27"/>
      <c r="I87" s="27"/>
      <c r="J87" s="27"/>
    </row>
    <row r="88" spans="1:10">
      <c r="A88" s="27"/>
      <c r="B88" s="30"/>
      <c r="C88" s="27"/>
      <c r="D88" s="27"/>
      <c r="E88" s="27"/>
      <c r="F88" s="27"/>
      <c r="G88" s="27"/>
      <c r="H88" s="27"/>
      <c r="I88" s="27"/>
      <c r="J88" s="27"/>
    </row>
    <row r="89" spans="1:10">
      <c r="A89" s="27"/>
      <c r="B89" s="30"/>
      <c r="C89" s="27"/>
      <c r="D89" s="27"/>
      <c r="E89" s="27"/>
      <c r="F89" s="27"/>
      <c r="G89" s="27"/>
      <c r="H89" s="27"/>
      <c r="I89" s="27"/>
      <c r="J89" s="27"/>
    </row>
    <row r="90" spans="1:10">
      <c r="A90" s="27"/>
      <c r="B90" s="30"/>
      <c r="C90" s="27"/>
      <c r="D90" s="27"/>
      <c r="E90" s="27"/>
      <c r="F90" s="27"/>
      <c r="G90" s="27"/>
      <c r="H90" s="27"/>
      <c r="I90" s="27"/>
      <c r="J90" s="27"/>
    </row>
    <row r="91" spans="1:10">
      <c r="A91" s="27"/>
      <c r="B91" s="30"/>
      <c r="C91" s="27"/>
      <c r="D91" s="27"/>
      <c r="E91" s="27"/>
      <c r="F91" s="27"/>
      <c r="G91" s="27"/>
      <c r="H91" s="27"/>
      <c r="I91" s="27"/>
      <c r="J91" s="27"/>
    </row>
    <row r="92" spans="1:10">
      <c r="A92" s="27"/>
      <c r="B92" s="30"/>
      <c r="C92" s="27"/>
      <c r="D92" s="27"/>
      <c r="E92" s="27"/>
      <c r="F92" s="27"/>
      <c r="G92" s="27"/>
      <c r="H92" s="27"/>
      <c r="I92" s="27"/>
      <c r="J92" s="27"/>
    </row>
    <row r="93" spans="1:10">
      <c r="A93" s="27"/>
      <c r="B93" s="30"/>
      <c r="C93" s="27"/>
      <c r="D93" s="27"/>
      <c r="E93" s="27"/>
      <c r="F93" s="27"/>
      <c r="G93" s="27"/>
      <c r="H93" s="27"/>
      <c r="I93" s="27"/>
      <c r="J93" s="27"/>
    </row>
    <row r="94" spans="1:10">
      <c r="A94" s="27"/>
      <c r="B94" s="30"/>
      <c r="C94" s="27"/>
      <c r="D94" s="27"/>
      <c r="E94" s="27"/>
      <c r="F94" s="27"/>
      <c r="G94" s="27"/>
      <c r="H94" s="27"/>
      <c r="I94" s="27"/>
      <c r="J94" s="27"/>
    </row>
    <row r="95" spans="1:10">
      <c r="A95" s="27"/>
      <c r="B95" s="30"/>
      <c r="C95" s="27"/>
      <c r="D95" s="27"/>
      <c r="E95" s="27"/>
      <c r="F95" s="27"/>
      <c r="G95" s="27"/>
      <c r="H95" s="27"/>
      <c r="I95" s="27"/>
      <c r="J95" s="27"/>
    </row>
    <row r="96" spans="1:10">
      <c r="A96" s="27"/>
      <c r="B96" s="30"/>
      <c r="C96" s="27"/>
      <c r="D96" s="27"/>
      <c r="E96" s="27"/>
      <c r="F96" s="27"/>
      <c r="G96" s="27"/>
      <c r="H96" s="27"/>
      <c r="I96" s="27"/>
      <c r="J96" s="27"/>
    </row>
    <row r="97" spans="1:10">
      <c r="A97" s="27"/>
      <c r="B97" s="30"/>
      <c r="C97" s="27"/>
      <c r="D97" s="27"/>
      <c r="E97" s="27"/>
      <c r="F97" s="27"/>
      <c r="G97" s="27"/>
      <c r="H97" s="27"/>
      <c r="I97" s="27"/>
      <c r="J97" s="27"/>
    </row>
    <row r="98" spans="1:10">
      <c r="A98" s="27"/>
      <c r="B98" s="30"/>
      <c r="C98" s="27"/>
      <c r="D98" s="27"/>
      <c r="E98" s="27"/>
      <c r="F98" s="27"/>
      <c r="G98" s="27"/>
      <c r="H98" s="27"/>
      <c r="I98" s="27"/>
      <c r="J98" s="27"/>
    </row>
    <row r="99" spans="1:10">
      <c r="A99" s="27"/>
      <c r="B99" s="30"/>
      <c r="C99" s="27"/>
      <c r="D99" s="27"/>
      <c r="E99" s="27"/>
      <c r="F99" s="27"/>
      <c r="G99" s="27"/>
      <c r="H99" s="27"/>
      <c r="I99" s="27"/>
      <c r="J99" s="27"/>
    </row>
    <row r="100" spans="1:10">
      <c r="A100" s="27"/>
      <c r="B100" s="30"/>
      <c r="C100" s="27"/>
      <c r="D100" s="27"/>
      <c r="E100" s="27"/>
      <c r="F100" s="27"/>
      <c r="G100" s="27"/>
      <c r="H100" s="27"/>
      <c r="I100" s="27"/>
      <c r="J100" s="27"/>
    </row>
    <row r="101" spans="1:10" ht="15" customHeight="1">
      <c r="A101" s="27"/>
      <c r="B101" s="30"/>
      <c r="C101" s="27"/>
      <c r="D101" s="27"/>
      <c r="E101" s="27"/>
      <c r="F101" s="27"/>
      <c r="G101" s="27"/>
      <c r="H101" s="27"/>
      <c r="I101" s="27"/>
      <c r="J101" s="27"/>
    </row>
    <row r="102" spans="1:10" ht="15" customHeight="1">
      <c r="A102" s="27"/>
      <c r="B102" s="30"/>
      <c r="C102" s="27"/>
      <c r="D102" s="27"/>
      <c r="E102" s="27"/>
      <c r="F102" s="27"/>
      <c r="G102" s="27"/>
      <c r="H102" s="27"/>
      <c r="I102" s="27"/>
      <c r="J102" s="27"/>
    </row>
    <row r="103" spans="1:10" ht="15" customHeight="1">
      <c r="A103" s="27"/>
      <c r="B103" s="30"/>
      <c r="C103" s="27"/>
      <c r="D103" s="27"/>
      <c r="E103" s="27"/>
      <c r="F103" s="27"/>
      <c r="G103" s="27"/>
      <c r="H103" s="27"/>
      <c r="I103" s="27"/>
      <c r="J103" s="27"/>
    </row>
    <row r="104" spans="1:10" ht="15" customHeight="1">
      <c r="A104" s="27"/>
      <c r="B104" s="30"/>
      <c r="C104" s="27"/>
      <c r="D104" s="27"/>
      <c r="E104" s="27"/>
      <c r="F104" s="27"/>
      <c r="G104" s="27"/>
      <c r="H104" s="27"/>
      <c r="I104" s="27"/>
      <c r="J104" s="27"/>
    </row>
    <row r="105" spans="1:10" ht="15" customHeight="1">
      <c r="A105" s="27"/>
      <c r="B105" s="30"/>
      <c r="C105" s="27"/>
      <c r="D105" s="27"/>
      <c r="E105" s="27"/>
      <c r="F105" s="27"/>
      <c r="G105" s="27"/>
      <c r="H105" s="27"/>
      <c r="I105" s="27"/>
      <c r="J105" s="27"/>
    </row>
    <row r="106" spans="1:10" ht="15" customHeight="1">
      <c r="A106" s="27"/>
      <c r="B106" s="30"/>
      <c r="C106" s="27"/>
      <c r="D106" s="27"/>
      <c r="E106" s="27"/>
      <c r="F106" s="27"/>
      <c r="G106" s="27"/>
      <c r="H106" s="27"/>
      <c r="I106" s="27"/>
      <c r="J106" s="27"/>
    </row>
    <row r="107" spans="1:10" ht="15" customHeight="1">
      <c r="A107" s="27"/>
      <c r="B107" s="30"/>
      <c r="C107" s="27"/>
      <c r="D107" s="27"/>
      <c r="E107" s="27"/>
      <c r="F107" s="27"/>
      <c r="G107" s="27"/>
      <c r="H107" s="27"/>
      <c r="I107" s="27"/>
      <c r="J107" s="27"/>
    </row>
    <row r="108" spans="1:10" ht="15" customHeight="1">
      <c r="A108" s="27"/>
      <c r="B108" s="30"/>
      <c r="C108" s="27"/>
      <c r="D108" s="27"/>
      <c r="E108" s="27"/>
      <c r="F108" s="27"/>
      <c r="G108" s="27"/>
      <c r="H108" s="27"/>
      <c r="I108" s="27"/>
      <c r="J108" s="27"/>
    </row>
    <row r="109" spans="1:10" ht="15" customHeight="1">
      <c r="A109" s="27"/>
      <c r="B109" s="30"/>
      <c r="C109" s="27"/>
      <c r="D109" s="27"/>
      <c r="E109" s="27"/>
      <c r="F109" s="27"/>
      <c r="G109" s="27"/>
      <c r="H109" s="27"/>
      <c r="I109" s="27"/>
      <c r="J109" s="27"/>
    </row>
    <row r="110" spans="1:10" ht="15" customHeight="1">
      <c r="A110" s="27"/>
      <c r="B110" s="30"/>
      <c r="C110" s="27"/>
      <c r="D110" s="27"/>
      <c r="E110" s="27"/>
      <c r="F110" s="27"/>
      <c r="G110" s="27"/>
      <c r="H110" s="27"/>
      <c r="I110" s="27"/>
      <c r="J110" s="27"/>
    </row>
    <row r="111" spans="1:10" ht="15" customHeight="1">
      <c r="A111" s="27"/>
      <c r="B111" s="30"/>
      <c r="C111" s="27"/>
      <c r="D111" s="27"/>
      <c r="E111" s="27"/>
      <c r="F111" s="27"/>
      <c r="G111" s="27"/>
      <c r="H111" s="27"/>
      <c r="I111" s="27"/>
      <c r="J111" s="27"/>
    </row>
    <row r="112" spans="1:10" ht="15" customHeight="1">
      <c r="A112" s="27"/>
      <c r="B112" s="30"/>
      <c r="C112" s="27"/>
      <c r="D112" s="27"/>
      <c r="E112" s="27"/>
      <c r="F112" s="27"/>
      <c r="G112" s="27"/>
      <c r="H112" s="27"/>
      <c r="I112" s="27"/>
      <c r="J112" s="27"/>
    </row>
    <row r="113" spans="1:10" ht="15" customHeight="1">
      <c r="A113" s="27"/>
      <c r="B113" s="30"/>
      <c r="C113" s="27"/>
      <c r="D113" s="27"/>
      <c r="E113" s="27"/>
      <c r="F113" s="27"/>
      <c r="G113" s="27"/>
      <c r="H113" s="27"/>
      <c r="I113" s="27"/>
      <c r="J113" s="27"/>
    </row>
    <row r="114" spans="1:10" ht="15" customHeight="1">
      <c r="A114" s="27"/>
      <c r="B114" s="30"/>
      <c r="C114" s="27"/>
      <c r="D114" s="27"/>
      <c r="E114" s="27"/>
      <c r="F114" s="27"/>
      <c r="G114" s="27"/>
      <c r="H114" s="27"/>
      <c r="I114" s="27"/>
      <c r="J114" s="27"/>
    </row>
    <row r="115" spans="1:10" ht="15" customHeight="1">
      <c r="A115" s="27"/>
      <c r="B115" s="30"/>
      <c r="C115" s="27"/>
      <c r="D115" s="27"/>
      <c r="E115" s="27"/>
      <c r="F115" s="27"/>
      <c r="G115" s="27"/>
      <c r="H115" s="27"/>
      <c r="I115" s="27"/>
      <c r="J115" s="27"/>
    </row>
    <row r="116" spans="1:10" ht="15" customHeight="1">
      <c r="A116" s="27"/>
      <c r="B116" s="30"/>
      <c r="C116" s="27"/>
      <c r="D116" s="27"/>
      <c r="E116" s="27"/>
      <c r="F116" s="27"/>
      <c r="G116" s="27"/>
      <c r="H116" s="27"/>
      <c r="I116" s="27"/>
      <c r="J116" s="27"/>
    </row>
    <row r="117" spans="1:10" ht="15" customHeight="1">
      <c r="A117" s="27"/>
      <c r="B117" s="30"/>
      <c r="C117" s="27"/>
      <c r="D117" s="27"/>
      <c r="E117" s="27"/>
      <c r="F117" s="27"/>
      <c r="G117" s="27"/>
      <c r="H117" s="27"/>
      <c r="I117" s="27"/>
      <c r="J117" s="27"/>
    </row>
    <row r="118" spans="1:10" ht="15" customHeight="1">
      <c r="A118" s="27"/>
      <c r="B118" s="30"/>
      <c r="C118" s="27"/>
      <c r="D118" s="27"/>
      <c r="E118" s="27"/>
      <c r="F118" s="27"/>
      <c r="G118" s="27"/>
      <c r="H118" s="27"/>
      <c r="I118" s="27"/>
      <c r="J118" s="27"/>
    </row>
    <row r="119" spans="1:10" ht="15" customHeight="1">
      <c r="A119" s="27"/>
      <c r="B119" s="30"/>
      <c r="C119" s="27"/>
      <c r="D119" s="27"/>
      <c r="E119" s="27"/>
      <c r="F119" s="27"/>
      <c r="G119" s="27"/>
      <c r="H119" s="27"/>
      <c r="I119" s="27"/>
      <c r="J119" s="27"/>
    </row>
    <row r="120" spans="1:10" ht="15" customHeight="1">
      <c r="A120" s="27"/>
      <c r="B120" s="30"/>
      <c r="C120" s="27"/>
      <c r="D120" s="27"/>
      <c r="E120" s="27"/>
      <c r="F120" s="27"/>
      <c r="G120" s="27"/>
      <c r="H120" s="27"/>
      <c r="I120" s="27"/>
      <c r="J120" s="27"/>
    </row>
    <row r="121" spans="1:10" ht="15" customHeight="1">
      <c r="A121" s="27"/>
      <c r="B121" s="30"/>
      <c r="C121" s="27"/>
      <c r="D121" s="27"/>
      <c r="E121" s="27"/>
      <c r="F121" s="27"/>
      <c r="G121" s="27"/>
      <c r="H121" s="27"/>
      <c r="I121" s="27"/>
      <c r="J121" s="27"/>
    </row>
    <row r="122" spans="1:10" ht="15" customHeight="1">
      <c r="A122" s="27"/>
      <c r="B122" s="30"/>
      <c r="C122" s="27"/>
      <c r="D122" s="27"/>
      <c r="E122" s="27"/>
      <c r="F122" s="27"/>
      <c r="G122" s="27"/>
      <c r="H122" s="27"/>
      <c r="I122" s="27"/>
      <c r="J122" s="27"/>
    </row>
    <row r="123" spans="1:10" ht="15" customHeight="1">
      <c r="A123" s="27"/>
      <c r="B123" s="30"/>
      <c r="C123" s="27"/>
      <c r="D123" s="27"/>
      <c r="E123" s="27"/>
      <c r="F123" s="27"/>
      <c r="G123" s="27"/>
      <c r="H123" s="27"/>
      <c r="I123" s="27"/>
      <c r="J123" s="27"/>
    </row>
    <row r="124" spans="1:10" ht="15" customHeight="1">
      <c r="A124" s="27"/>
      <c r="B124" s="30"/>
      <c r="C124" s="27"/>
      <c r="D124" s="27"/>
      <c r="E124" s="27"/>
      <c r="F124" s="27"/>
      <c r="G124" s="27"/>
      <c r="H124" s="27"/>
      <c r="I124" s="27"/>
      <c r="J124" s="27"/>
    </row>
    <row r="125" spans="1:10" ht="15" customHeight="1">
      <c r="A125" s="27"/>
      <c r="B125" s="30"/>
      <c r="C125" s="27"/>
      <c r="D125" s="27"/>
      <c r="E125" s="27"/>
      <c r="F125" s="27"/>
      <c r="G125" s="27"/>
      <c r="H125" s="27"/>
      <c r="I125" s="27"/>
      <c r="J125" s="27"/>
    </row>
    <row r="126" spans="1:10" ht="15" customHeight="1">
      <c r="A126" s="27"/>
      <c r="B126" s="30"/>
      <c r="C126" s="27"/>
      <c r="D126" s="27"/>
      <c r="E126" s="27"/>
      <c r="F126" s="27"/>
      <c r="G126" s="27"/>
      <c r="H126" s="27"/>
      <c r="I126" s="27"/>
      <c r="J126" s="27"/>
    </row>
    <row r="127" spans="1:10" ht="15" customHeight="1">
      <c r="A127" s="27"/>
      <c r="B127" s="30"/>
      <c r="C127" s="27"/>
      <c r="D127" s="27"/>
      <c r="E127" s="27"/>
      <c r="F127" s="27"/>
      <c r="G127" s="27"/>
      <c r="H127" s="27"/>
      <c r="I127" s="27"/>
      <c r="J127" s="27"/>
    </row>
    <row r="128" spans="1:10" ht="15" customHeight="1">
      <c r="A128" s="27"/>
      <c r="B128" s="30"/>
      <c r="C128" s="27"/>
      <c r="D128" s="27"/>
      <c r="E128" s="27"/>
      <c r="F128" s="27"/>
      <c r="G128" s="27"/>
      <c r="H128" s="27"/>
      <c r="I128" s="27"/>
      <c r="J128" s="27"/>
    </row>
    <row r="129" spans="1:10" ht="15" customHeight="1">
      <c r="A129" s="27"/>
      <c r="B129" s="30"/>
      <c r="C129" s="27"/>
      <c r="D129" s="27"/>
      <c r="E129" s="27"/>
      <c r="F129" s="27"/>
      <c r="G129" s="27"/>
      <c r="H129" s="27"/>
      <c r="I129" s="27"/>
      <c r="J129" s="27"/>
    </row>
    <row r="130" spans="1:10" ht="15" customHeight="1">
      <c r="A130" s="27"/>
      <c r="B130" s="30"/>
      <c r="C130" s="27"/>
      <c r="D130" s="27"/>
      <c r="E130" s="27"/>
      <c r="F130" s="27"/>
      <c r="G130" s="27"/>
      <c r="H130" s="27"/>
      <c r="I130" s="27"/>
      <c r="J130" s="27"/>
    </row>
    <row r="131" spans="1:10" ht="15" customHeight="1">
      <c r="A131" s="27"/>
      <c r="B131" s="30"/>
      <c r="C131" s="27"/>
      <c r="D131" s="27"/>
      <c r="E131" s="27"/>
      <c r="F131" s="27"/>
      <c r="G131" s="27"/>
      <c r="H131" s="27"/>
      <c r="I131" s="27"/>
      <c r="J131" s="27"/>
    </row>
    <row r="132" spans="1:10" ht="15" customHeight="1">
      <c r="A132" s="27"/>
      <c r="B132" s="30"/>
      <c r="C132" s="27"/>
      <c r="D132" s="27"/>
      <c r="E132" s="27"/>
      <c r="F132" s="27"/>
      <c r="G132" s="27"/>
      <c r="H132" s="27"/>
      <c r="I132" s="27"/>
      <c r="J132" s="27"/>
    </row>
    <row r="133" spans="1:10" ht="15" customHeight="1">
      <c r="A133" s="27"/>
      <c r="B133" s="30"/>
      <c r="C133" s="27"/>
      <c r="D133" s="27"/>
      <c r="E133" s="27"/>
      <c r="F133" s="27"/>
      <c r="G133" s="27"/>
      <c r="H133" s="27"/>
      <c r="I133" s="27"/>
      <c r="J133" s="27"/>
    </row>
    <row r="134" spans="1:10" ht="15" customHeight="1">
      <c r="A134" s="27"/>
      <c r="B134" s="30"/>
      <c r="C134" s="27"/>
      <c r="D134" s="27"/>
      <c r="E134" s="27"/>
      <c r="F134" s="27"/>
      <c r="G134" s="27"/>
      <c r="H134" s="27"/>
      <c r="I134" s="27"/>
      <c r="J134" s="27"/>
    </row>
    <row r="135" spans="1:10" ht="15" customHeight="1">
      <c r="A135" s="27"/>
      <c r="B135" s="30"/>
      <c r="C135" s="27"/>
      <c r="D135" s="27"/>
      <c r="E135" s="27"/>
      <c r="F135" s="27"/>
      <c r="G135" s="27"/>
      <c r="H135" s="27"/>
      <c r="I135" s="27"/>
      <c r="J135" s="27"/>
    </row>
    <row r="136" spans="1:10" ht="15" customHeight="1">
      <c r="A136" s="27"/>
      <c r="B136" s="30"/>
      <c r="C136" s="27"/>
      <c r="D136" s="27"/>
      <c r="E136" s="27"/>
      <c r="F136" s="27"/>
      <c r="G136" s="27"/>
      <c r="H136" s="27"/>
      <c r="I136" s="27"/>
      <c r="J136" s="27"/>
    </row>
    <row r="137" spans="1:10" ht="15" customHeight="1">
      <c r="A137" s="27"/>
      <c r="B137" s="30"/>
      <c r="C137" s="27"/>
      <c r="D137" s="27"/>
      <c r="E137" s="27"/>
      <c r="F137" s="27"/>
      <c r="G137" s="27"/>
      <c r="H137" s="27"/>
      <c r="I137" s="27"/>
      <c r="J137" s="27"/>
    </row>
    <row r="138" spans="1:10" ht="15" customHeight="1">
      <c r="A138" s="27"/>
      <c r="B138" s="30"/>
      <c r="C138" s="27"/>
      <c r="D138" s="27"/>
      <c r="E138" s="27"/>
      <c r="F138" s="27"/>
      <c r="G138" s="27"/>
      <c r="H138" s="27"/>
      <c r="I138" s="27"/>
      <c r="J138" s="27"/>
    </row>
    <row r="139" spans="1:10" ht="15" customHeight="1">
      <c r="A139" s="27"/>
      <c r="B139" s="30"/>
      <c r="C139" s="27"/>
      <c r="D139" s="27"/>
      <c r="E139" s="27"/>
      <c r="F139" s="27"/>
      <c r="G139" s="27"/>
      <c r="H139" s="27"/>
      <c r="I139" s="27"/>
      <c r="J139" s="27"/>
    </row>
    <row r="140" spans="1:10" ht="15" customHeight="1">
      <c r="A140" s="27"/>
      <c r="B140" s="30"/>
      <c r="C140" s="27"/>
      <c r="D140" s="27"/>
      <c r="E140" s="27"/>
      <c r="F140" s="27"/>
      <c r="G140" s="27"/>
      <c r="H140" s="27"/>
      <c r="I140" s="27"/>
      <c r="J140" s="27"/>
    </row>
    <row r="141" spans="1:10" ht="15" customHeight="1">
      <c r="A141" s="27"/>
      <c r="B141" s="30"/>
      <c r="C141" s="27"/>
      <c r="D141" s="27"/>
      <c r="E141" s="27"/>
      <c r="F141" s="27"/>
      <c r="G141" s="27"/>
      <c r="H141" s="27"/>
      <c r="I141" s="27"/>
      <c r="J141" s="27"/>
    </row>
    <row r="142" spans="1:10" ht="15" customHeight="1">
      <c r="A142" s="27"/>
      <c r="B142" s="30"/>
      <c r="C142" s="27"/>
      <c r="D142" s="27"/>
      <c r="E142" s="27"/>
      <c r="F142" s="27"/>
      <c r="G142" s="27"/>
      <c r="H142" s="27"/>
      <c r="I142" s="27"/>
      <c r="J142" s="27"/>
    </row>
    <row r="143" spans="1:10" ht="15" customHeight="1">
      <c r="A143" s="27"/>
      <c r="B143" s="30"/>
      <c r="C143" s="27"/>
      <c r="D143" s="27"/>
      <c r="E143" s="27"/>
      <c r="F143" s="27"/>
      <c r="G143" s="27"/>
      <c r="H143" s="27"/>
      <c r="I143" s="27"/>
      <c r="J143" s="27"/>
    </row>
    <row r="144" spans="1:10" ht="15" customHeight="1">
      <c r="A144" s="27"/>
      <c r="B144" s="30"/>
      <c r="C144" s="27"/>
      <c r="D144" s="27"/>
      <c r="E144" s="27"/>
      <c r="F144" s="27"/>
      <c r="G144" s="27"/>
      <c r="H144" s="27"/>
      <c r="I144" s="27"/>
      <c r="J144" s="27"/>
    </row>
    <row r="145" spans="1:10" ht="15" customHeight="1">
      <c r="A145" s="27"/>
      <c r="B145" s="30"/>
      <c r="C145" s="27"/>
      <c r="D145" s="27"/>
      <c r="E145" s="27"/>
      <c r="F145" s="27"/>
      <c r="G145" s="27"/>
      <c r="H145" s="27"/>
      <c r="I145" s="27"/>
      <c r="J145" s="27"/>
    </row>
    <row r="146" spans="1:10" ht="15" customHeight="1">
      <c r="A146" s="27"/>
      <c r="B146" s="30"/>
      <c r="C146" s="27"/>
      <c r="D146" s="27"/>
      <c r="E146" s="27"/>
      <c r="F146" s="27"/>
      <c r="G146" s="27"/>
      <c r="H146" s="27"/>
      <c r="I146" s="27"/>
      <c r="J146" s="27"/>
    </row>
    <row r="147" spans="1:10" ht="15" customHeight="1">
      <c r="A147" s="27"/>
      <c r="B147" s="30"/>
      <c r="C147" s="27"/>
      <c r="D147" s="27"/>
      <c r="E147" s="27"/>
      <c r="F147" s="27"/>
      <c r="G147" s="27"/>
      <c r="H147" s="27"/>
      <c r="I147" s="27"/>
      <c r="J147" s="27"/>
    </row>
    <row r="148" spans="1:10" ht="15" customHeight="1">
      <c r="A148" s="27"/>
      <c r="B148" s="30"/>
      <c r="C148" s="27"/>
      <c r="D148" s="27"/>
      <c r="E148" s="27"/>
      <c r="F148" s="27"/>
      <c r="G148" s="27"/>
      <c r="H148" s="27"/>
      <c r="I148" s="27"/>
      <c r="J148" s="27"/>
    </row>
    <row r="149" spans="1:10" ht="15" customHeight="1">
      <c r="A149" s="27"/>
      <c r="B149" s="30"/>
      <c r="C149" s="27"/>
      <c r="D149" s="27"/>
      <c r="E149" s="27"/>
      <c r="F149" s="27"/>
      <c r="G149" s="27"/>
      <c r="H149" s="27"/>
      <c r="I149" s="27"/>
      <c r="J149" s="27"/>
    </row>
    <row r="150" spans="1:10" ht="15" customHeight="1">
      <c r="A150" s="27"/>
      <c r="B150" s="30"/>
      <c r="C150" s="27"/>
      <c r="D150" s="27"/>
      <c r="E150" s="27"/>
      <c r="F150" s="27"/>
      <c r="G150" s="27"/>
      <c r="H150" s="27"/>
      <c r="I150" s="27"/>
      <c r="J150" s="27"/>
    </row>
    <row r="151" spans="1:10" ht="15" customHeight="1">
      <c r="A151" s="27"/>
      <c r="B151" s="30"/>
      <c r="C151" s="27"/>
      <c r="D151" s="27"/>
      <c r="E151" s="27"/>
      <c r="F151" s="27"/>
      <c r="G151" s="27"/>
      <c r="H151" s="27"/>
      <c r="I151" s="27"/>
      <c r="J151" s="27"/>
    </row>
    <row r="152" spans="1:10" ht="15" customHeight="1">
      <c r="A152" s="27"/>
      <c r="B152" s="30"/>
      <c r="C152" s="27"/>
      <c r="D152" s="27"/>
      <c r="E152" s="27"/>
      <c r="F152" s="27"/>
      <c r="G152" s="27"/>
      <c r="H152" s="27"/>
      <c r="I152" s="27"/>
      <c r="J152" s="27"/>
    </row>
    <row r="153" spans="1:10" ht="15" customHeight="1">
      <c r="A153" s="27"/>
      <c r="B153" s="30"/>
      <c r="C153" s="27"/>
      <c r="D153" s="27"/>
      <c r="E153" s="27"/>
      <c r="F153" s="27"/>
      <c r="G153" s="27"/>
      <c r="H153" s="27"/>
      <c r="I153" s="27"/>
      <c r="J153" s="27"/>
    </row>
    <row r="154" spans="1:10" ht="15" customHeight="1">
      <c r="A154" s="27"/>
      <c r="B154" s="30"/>
      <c r="C154" s="27"/>
      <c r="D154" s="27"/>
      <c r="E154" s="27"/>
      <c r="F154" s="27"/>
      <c r="G154" s="27"/>
      <c r="H154" s="27"/>
      <c r="I154" s="27"/>
      <c r="J154" s="27"/>
    </row>
    <row r="155" spans="1:10" ht="15" customHeight="1">
      <c r="A155" s="27"/>
      <c r="B155" s="30"/>
      <c r="C155" s="27"/>
      <c r="D155" s="27"/>
      <c r="E155" s="27"/>
      <c r="F155" s="27"/>
      <c r="G155" s="27"/>
      <c r="H155" s="27"/>
      <c r="I155" s="27"/>
      <c r="J155" s="27"/>
    </row>
    <row r="156" spans="1:10" ht="15" customHeight="1">
      <c r="A156" s="27"/>
      <c r="B156" s="30"/>
      <c r="C156" s="27"/>
      <c r="D156" s="27"/>
      <c r="E156" s="27"/>
      <c r="F156" s="27"/>
      <c r="G156" s="27"/>
      <c r="H156" s="27"/>
      <c r="I156" s="27"/>
      <c r="J156" s="27"/>
    </row>
    <row r="157" spans="1:10" ht="15" customHeight="1">
      <c r="A157" s="27"/>
      <c r="B157" s="30"/>
      <c r="C157" s="27"/>
      <c r="D157" s="27"/>
      <c r="E157" s="27"/>
      <c r="F157" s="27"/>
      <c r="G157" s="27"/>
      <c r="H157" s="27"/>
      <c r="I157" s="27"/>
      <c r="J157" s="27"/>
    </row>
    <row r="158" spans="1:10" ht="15" customHeight="1">
      <c r="A158" s="27"/>
      <c r="B158" s="30"/>
      <c r="C158" s="27"/>
      <c r="D158" s="27"/>
      <c r="E158" s="27"/>
      <c r="F158" s="27"/>
      <c r="G158" s="27"/>
      <c r="H158" s="27"/>
      <c r="I158" s="27"/>
      <c r="J158" s="27"/>
    </row>
    <row r="159" spans="1:10" ht="15" customHeight="1">
      <c r="A159" s="27"/>
      <c r="B159" s="30"/>
      <c r="C159" s="27"/>
      <c r="D159" s="27"/>
      <c r="E159" s="27"/>
      <c r="F159" s="27"/>
      <c r="G159" s="27"/>
      <c r="H159" s="27"/>
      <c r="I159" s="27"/>
      <c r="J159" s="27"/>
    </row>
    <row r="160" spans="1:10" ht="15" customHeight="1">
      <c r="A160" s="27"/>
      <c r="B160" s="30"/>
      <c r="C160" s="27"/>
      <c r="D160" s="27"/>
      <c r="E160" s="27"/>
      <c r="F160" s="27"/>
      <c r="G160" s="27"/>
      <c r="H160" s="27"/>
      <c r="I160" s="27"/>
      <c r="J160" s="27"/>
    </row>
    <row r="161" spans="1:10" ht="15" customHeight="1">
      <c r="A161" s="27"/>
      <c r="B161" s="30"/>
      <c r="C161" s="27"/>
      <c r="D161" s="27"/>
      <c r="E161" s="27"/>
      <c r="F161" s="27"/>
      <c r="G161" s="27"/>
      <c r="H161" s="27"/>
      <c r="I161" s="27"/>
      <c r="J161" s="27"/>
    </row>
    <row r="162" spans="1:10" ht="15" customHeight="1">
      <c r="A162" s="27"/>
      <c r="B162" s="30"/>
      <c r="C162" s="27"/>
      <c r="D162" s="27"/>
      <c r="E162" s="27"/>
      <c r="F162" s="27"/>
      <c r="G162" s="27"/>
      <c r="H162" s="27"/>
      <c r="I162" s="27"/>
      <c r="J162" s="27"/>
    </row>
    <row r="163" spans="1:10" ht="15" customHeight="1">
      <c r="A163" s="27"/>
      <c r="B163" s="30"/>
      <c r="C163" s="27"/>
      <c r="D163" s="27"/>
      <c r="E163" s="27"/>
      <c r="F163" s="27"/>
      <c r="G163" s="27"/>
      <c r="H163" s="27"/>
      <c r="I163" s="27"/>
      <c r="J163" s="27"/>
    </row>
    <row r="164" spans="1:10" ht="15" customHeight="1">
      <c r="A164" s="27"/>
      <c r="B164" s="30"/>
      <c r="C164" s="27"/>
      <c r="D164" s="27"/>
      <c r="E164" s="27"/>
      <c r="F164" s="27"/>
      <c r="G164" s="27"/>
      <c r="H164" s="27"/>
      <c r="I164" s="27"/>
      <c r="J164" s="27"/>
    </row>
    <row r="165" spans="1:10" ht="15" customHeight="1">
      <c r="A165" s="27"/>
      <c r="B165" s="30"/>
      <c r="C165" s="27"/>
      <c r="D165" s="27"/>
      <c r="E165" s="27"/>
      <c r="F165" s="27"/>
      <c r="G165" s="27"/>
      <c r="H165" s="27"/>
      <c r="I165" s="27"/>
      <c r="J165" s="27"/>
    </row>
    <row r="166" spans="1:10" ht="15" customHeight="1">
      <c r="A166" s="27"/>
      <c r="B166" s="30"/>
      <c r="C166" s="27"/>
      <c r="D166" s="27"/>
      <c r="E166" s="27"/>
      <c r="F166" s="27"/>
      <c r="G166" s="27"/>
      <c r="H166" s="27"/>
      <c r="I166" s="27"/>
      <c r="J166" s="27"/>
    </row>
    <row r="167" spans="1:10" ht="15" customHeight="1">
      <c r="A167" s="27"/>
      <c r="B167" s="30"/>
      <c r="C167" s="27"/>
      <c r="D167" s="27"/>
      <c r="E167" s="27"/>
      <c r="F167" s="27"/>
      <c r="G167" s="27"/>
      <c r="H167" s="27"/>
      <c r="I167" s="27"/>
      <c r="J167" s="27"/>
    </row>
    <row r="168" spans="1:10" ht="15" customHeight="1">
      <c r="A168" s="27"/>
      <c r="B168" s="30"/>
      <c r="C168" s="27"/>
      <c r="D168" s="27"/>
      <c r="E168" s="27"/>
      <c r="F168" s="27"/>
      <c r="G168" s="27"/>
      <c r="H168" s="27"/>
      <c r="I168" s="27"/>
      <c r="J168" s="27"/>
    </row>
    <row r="169" spans="1:10" ht="15" customHeight="1">
      <c r="A169" s="27"/>
      <c r="B169" s="30"/>
      <c r="C169" s="27"/>
      <c r="D169" s="27"/>
      <c r="E169" s="27"/>
      <c r="F169" s="27"/>
      <c r="G169" s="27"/>
      <c r="H169" s="27"/>
      <c r="I169" s="27"/>
      <c r="J169" s="27"/>
    </row>
    <row r="170" spans="1:10" ht="15" customHeight="1">
      <c r="A170" s="27"/>
      <c r="B170" s="30"/>
      <c r="C170" s="27"/>
      <c r="D170" s="27"/>
      <c r="E170" s="27"/>
      <c r="F170" s="27"/>
      <c r="G170" s="27"/>
      <c r="H170" s="27"/>
      <c r="I170" s="27"/>
      <c r="J170" s="27"/>
    </row>
    <row r="171" spans="1:10" ht="15" customHeight="1">
      <c r="A171" s="27"/>
      <c r="B171" s="30"/>
      <c r="C171" s="27"/>
      <c r="D171" s="27"/>
      <c r="E171" s="27"/>
      <c r="F171" s="27"/>
      <c r="G171" s="27"/>
      <c r="H171" s="27"/>
      <c r="I171" s="27"/>
      <c r="J171" s="27"/>
    </row>
    <row r="172" spans="1:10" ht="15" customHeight="1">
      <c r="A172" s="27"/>
      <c r="B172" s="30"/>
      <c r="C172" s="27"/>
      <c r="D172" s="27"/>
      <c r="E172" s="27"/>
      <c r="F172" s="27"/>
      <c r="G172" s="27"/>
      <c r="H172" s="27"/>
      <c r="I172" s="27"/>
      <c r="J172" s="27"/>
    </row>
    <row r="173" spans="1:10" ht="15" customHeight="1">
      <c r="A173" s="27"/>
      <c r="B173" s="30"/>
      <c r="C173" s="27"/>
      <c r="D173" s="27"/>
      <c r="E173" s="27"/>
      <c r="F173" s="27"/>
      <c r="G173" s="27"/>
      <c r="H173" s="27"/>
      <c r="I173" s="27"/>
      <c r="J173" s="27"/>
    </row>
    <row r="174" spans="1:10" ht="15" customHeight="1">
      <c r="A174" s="27"/>
      <c r="B174" s="30"/>
      <c r="C174" s="27"/>
      <c r="D174" s="27"/>
      <c r="E174" s="27"/>
      <c r="F174" s="27"/>
      <c r="G174" s="27"/>
      <c r="H174" s="27"/>
      <c r="I174" s="27"/>
      <c r="J174" s="27"/>
    </row>
    <row r="175" spans="1:10" ht="15" customHeight="1">
      <c r="A175" s="27"/>
      <c r="B175" s="30"/>
      <c r="C175" s="27"/>
      <c r="D175" s="27"/>
      <c r="E175" s="27"/>
      <c r="F175" s="27"/>
      <c r="G175" s="27"/>
      <c r="H175" s="27"/>
      <c r="I175" s="27"/>
      <c r="J175" s="27"/>
    </row>
    <row r="176" spans="1:10" ht="15" customHeight="1">
      <c r="A176" s="27"/>
      <c r="B176" s="30"/>
      <c r="C176" s="27"/>
      <c r="D176" s="27"/>
      <c r="E176" s="27"/>
      <c r="F176" s="27"/>
      <c r="G176" s="27"/>
      <c r="H176" s="27"/>
      <c r="I176" s="27"/>
      <c r="J176" s="27"/>
    </row>
    <row r="177" spans="1:10" ht="15" customHeight="1">
      <c r="A177" s="27"/>
      <c r="B177" s="30"/>
      <c r="C177" s="27"/>
      <c r="D177" s="27"/>
      <c r="E177" s="27"/>
      <c r="F177" s="27"/>
      <c r="G177" s="27"/>
      <c r="H177" s="27"/>
      <c r="I177" s="27"/>
      <c r="J177" s="27"/>
    </row>
    <row r="178" spans="1:10" ht="15" customHeight="1">
      <c r="A178" s="27"/>
      <c r="B178" s="30"/>
      <c r="C178" s="27"/>
      <c r="D178" s="27"/>
      <c r="E178" s="27"/>
      <c r="F178" s="27"/>
      <c r="G178" s="27"/>
      <c r="H178" s="27"/>
      <c r="I178" s="27"/>
      <c r="J178" s="27"/>
    </row>
    <row r="179" spans="1:10" ht="15" customHeight="1">
      <c r="A179" s="27"/>
      <c r="B179" s="30"/>
      <c r="C179" s="27"/>
      <c r="D179" s="27"/>
      <c r="E179" s="27"/>
      <c r="F179" s="27"/>
      <c r="G179" s="27"/>
      <c r="H179" s="27"/>
      <c r="I179" s="27"/>
      <c r="J179" s="27"/>
    </row>
    <row r="180" spans="1:10" ht="15" customHeight="1">
      <c r="A180" s="27"/>
      <c r="B180" s="30"/>
      <c r="C180" s="27"/>
      <c r="D180" s="27"/>
      <c r="E180" s="27"/>
      <c r="F180" s="27"/>
      <c r="G180" s="27"/>
      <c r="H180" s="27"/>
      <c r="I180" s="27"/>
      <c r="J180" s="27"/>
    </row>
    <row r="181" spans="1:10" ht="15" customHeight="1">
      <c r="A181" s="27"/>
      <c r="B181" s="30"/>
      <c r="C181" s="27"/>
      <c r="D181" s="27"/>
      <c r="E181" s="27"/>
      <c r="F181" s="27"/>
      <c r="G181" s="27"/>
      <c r="H181" s="27"/>
      <c r="I181" s="27"/>
      <c r="J181" s="27"/>
    </row>
    <row r="182" spans="1:10" ht="15" customHeight="1">
      <c r="A182" s="27"/>
      <c r="B182" s="30"/>
      <c r="C182" s="27"/>
      <c r="D182" s="27"/>
      <c r="E182" s="27"/>
      <c r="F182" s="27"/>
      <c r="G182" s="27"/>
      <c r="H182" s="27"/>
      <c r="I182" s="27"/>
      <c r="J182" s="27"/>
    </row>
    <row r="183" spans="1:10" ht="15" customHeight="1">
      <c r="A183" s="27"/>
      <c r="B183" s="30"/>
      <c r="C183" s="27"/>
      <c r="D183" s="27"/>
      <c r="E183" s="27"/>
      <c r="F183" s="27"/>
      <c r="G183" s="27"/>
      <c r="H183" s="27"/>
      <c r="I183" s="27"/>
      <c r="J183" s="27"/>
    </row>
    <row r="184" spans="1:10" ht="15" customHeight="1">
      <c r="A184" s="27"/>
      <c r="B184" s="30"/>
      <c r="C184" s="27"/>
      <c r="D184" s="27"/>
      <c r="E184" s="27"/>
      <c r="F184" s="27"/>
      <c r="G184" s="27"/>
      <c r="H184" s="27"/>
      <c r="I184" s="27"/>
      <c r="J184" s="27"/>
    </row>
    <row r="185" spans="1:10" ht="15" customHeight="1">
      <c r="A185" s="27"/>
      <c r="B185" s="30"/>
      <c r="C185" s="27"/>
      <c r="D185" s="27"/>
      <c r="E185" s="27"/>
      <c r="F185" s="27"/>
      <c r="G185" s="27"/>
      <c r="H185" s="27"/>
      <c r="I185" s="27"/>
      <c r="J185" s="27"/>
    </row>
    <row r="186" spans="1:10" ht="15" customHeight="1">
      <c r="A186" s="27"/>
      <c r="B186" s="30"/>
      <c r="C186" s="27"/>
      <c r="D186" s="27"/>
      <c r="E186" s="27"/>
      <c r="F186" s="27"/>
      <c r="G186" s="27"/>
      <c r="H186" s="27"/>
      <c r="I186" s="27"/>
      <c r="J186" s="27"/>
    </row>
    <row r="187" spans="1:10" ht="15" customHeight="1">
      <c r="A187" s="27"/>
      <c r="B187" s="30"/>
      <c r="C187" s="27"/>
      <c r="D187" s="27"/>
      <c r="E187" s="27"/>
      <c r="F187" s="27"/>
      <c r="G187" s="27"/>
      <c r="H187" s="27"/>
      <c r="I187" s="27"/>
      <c r="J187" s="27"/>
    </row>
    <row r="188" spans="1:10" ht="15" customHeight="1">
      <c r="A188" s="27"/>
      <c r="B188" s="30"/>
      <c r="C188" s="27"/>
      <c r="D188" s="27"/>
      <c r="E188" s="27"/>
      <c r="F188" s="27"/>
      <c r="G188" s="27"/>
      <c r="H188" s="27"/>
      <c r="I188" s="27"/>
      <c r="J188" s="27"/>
    </row>
    <row r="189" spans="1:10" ht="15" customHeight="1">
      <c r="A189" s="27"/>
      <c r="B189" s="30"/>
      <c r="C189" s="27"/>
      <c r="D189" s="27"/>
      <c r="E189" s="27"/>
      <c r="F189" s="27"/>
      <c r="G189" s="27"/>
      <c r="H189" s="27"/>
      <c r="I189" s="27"/>
      <c r="J189" s="27"/>
    </row>
    <row r="190" spans="1:10" ht="15" customHeight="1">
      <c r="A190" s="27"/>
      <c r="B190" s="30"/>
      <c r="C190" s="27"/>
      <c r="D190" s="27"/>
      <c r="E190" s="27"/>
      <c r="F190" s="27"/>
      <c r="G190" s="27"/>
      <c r="H190" s="27"/>
      <c r="I190" s="27"/>
      <c r="J190" s="27"/>
    </row>
    <row r="191" spans="1:10" ht="15" customHeight="1">
      <c r="A191" s="27"/>
      <c r="B191" s="30"/>
      <c r="C191" s="27"/>
      <c r="D191" s="27"/>
      <c r="E191" s="27"/>
      <c r="F191" s="27"/>
      <c r="G191" s="27"/>
      <c r="H191" s="27"/>
      <c r="I191" s="27"/>
      <c r="J191" s="27"/>
    </row>
    <row r="192" spans="1:10" ht="15" customHeight="1">
      <c r="A192" s="27"/>
      <c r="B192" s="30"/>
      <c r="C192" s="27"/>
      <c r="D192" s="27"/>
      <c r="E192" s="27"/>
      <c r="F192" s="27"/>
      <c r="G192" s="27"/>
      <c r="H192" s="27"/>
      <c r="I192" s="27"/>
      <c r="J192" s="27"/>
    </row>
    <row r="193" spans="1:10" ht="15" customHeight="1">
      <c r="A193" s="27"/>
      <c r="B193" s="30"/>
      <c r="C193" s="27"/>
      <c r="D193" s="27"/>
      <c r="E193" s="27"/>
      <c r="F193" s="27"/>
      <c r="G193" s="27"/>
      <c r="H193" s="27"/>
      <c r="I193" s="27"/>
      <c r="J193" s="27"/>
    </row>
    <row r="194" spans="1:10" ht="15" customHeight="1">
      <c r="A194" s="27"/>
      <c r="B194" s="30"/>
      <c r="C194" s="27"/>
      <c r="D194" s="27"/>
      <c r="E194" s="27"/>
      <c r="F194" s="27"/>
      <c r="G194" s="27"/>
      <c r="H194" s="27"/>
      <c r="I194" s="27"/>
      <c r="J194" s="27"/>
    </row>
    <row r="195" spans="1:10" ht="15" customHeight="1">
      <c r="A195" s="27"/>
      <c r="B195" s="30"/>
      <c r="C195" s="27"/>
      <c r="D195" s="27"/>
      <c r="E195" s="27"/>
      <c r="F195" s="27"/>
      <c r="G195" s="27"/>
      <c r="H195" s="27"/>
      <c r="I195" s="27"/>
      <c r="J195" s="27"/>
    </row>
    <row r="196" spans="1:10" ht="15" customHeight="1">
      <c r="A196" s="27"/>
      <c r="B196" s="30"/>
      <c r="C196" s="27"/>
      <c r="D196" s="27"/>
      <c r="E196" s="27"/>
      <c r="F196" s="27"/>
      <c r="G196" s="27"/>
      <c r="H196" s="27"/>
      <c r="I196" s="27"/>
      <c r="J196" s="27"/>
    </row>
    <row r="197" spans="1:10" ht="15" customHeight="1">
      <c r="A197" s="27"/>
      <c r="B197" s="30"/>
      <c r="C197" s="27"/>
      <c r="D197" s="27"/>
      <c r="E197" s="27"/>
      <c r="F197" s="27"/>
      <c r="G197" s="27"/>
      <c r="H197" s="27"/>
      <c r="I197" s="27"/>
      <c r="J197" s="27"/>
    </row>
    <row r="198" spans="1:10" ht="15" customHeight="1">
      <c r="A198" s="27"/>
      <c r="B198" s="30"/>
      <c r="C198" s="27"/>
      <c r="D198" s="27"/>
      <c r="E198" s="27"/>
      <c r="F198" s="27"/>
      <c r="G198" s="27"/>
      <c r="H198" s="27"/>
      <c r="I198" s="27"/>
      <c r="J198" s="27"/>
    </row>
    <row r="199" spans="1:10" ht="15" customHeight="1">
      <c r="A199" s="27"/>
      <c r="B199" s="30"/>
      <c r="C199" s="27"/>
      <c r="D199" s="27"/>
      <c r="E199" s="27"/>
      <c r="F199" s="27"/>
      <c r="G199" s="27"/>
      <c r="H199" s="27"/>
      <c r="I199" s="27"/>
      <c r="J199" s="27"/>
    </row>
    <row r="200" spans="1:10" ht="15" customHeight="1">
      <c r="A200" s="27"/>
      <c r="B200" s="30"/>
      <c r="C200" s="27"/>
      <c r="D200" s="27"/>
      <c r="E200" s="27"/>
      <c r="F200" s="27"/>
      <c r="G200" s="27"/>
      <c r="H200" s="27"/>
      <c r="I200" s="27"/>
      <c r="J200" s="27"/>
    </row>
    <row r="201" spans="1:10" ht="15" customHeight="1">
      <c r="A201" s="27"/>
      <c r="B201" s="30"/>
      <c r="C201" s="27"/>
      <c r="D201" s="27"/>
      <c r="E201" s="27"/>
      <c r="F201" s="27"/>
      <c r="G201" s="27"/>
      <c r="H201" s="27"/>
      <c r="I201" s="27"/>
      <c r="J201" s="27"/>
    </row>
    <row r="202" spans="1:10" ht="15" customHeight="1">
      <c r="A202" s="27"/>
      <c r="B202" s="30"/>
      <c r="C202" s="27"/>
      <c r="D202" s="27"/>
      <c r="E202" s="27"/>
      <c r="F202" s="27"/>
      <c r="G202" s="27"/>
      <c r="H202" s="27"/>
      <c r="I202" s="27"/>
      <c r="J202" s="27"/>
    </row>
    <row r="203" spans="1:10" ht="15" customHeight="1">
      <c r="A203" s="27"/>
      <c r="B203" s="30"/>
      <c r="C203" s="27"/>
      <c r="D203" s="27"/>
      <c r="E203" s="27"/>
      <c r="F203" s="27"/>
      <c r="G203" s="27"/>
      <c r="H203" s="27"/>
      <c r="I203" s="27"/>
      <c r="J203" s="27"/>
    </row>
    <row r="204" spans="1:10" ht="15" customHeight="1">
      <c r="A204" s="27"/>
      <c r="B204" s="30"/>
      <c r="C204" s="27"/>
      <c r="D204" s="27"/>
      <c r="E204" s="27"/>
      <c r="F204" s="27"/>
      <c r="G204" s="27"/>
      <c r="H204" s="27"/>
      <c r="I204" s="27"/>
      <c r="J204" s="27"/>
    </row>
    <row r="205" spans="1:10" ht="15" customHeight="1">
      <c r="A205" s="27"/>
      <c r="B205" s="30"/>
      <c r="C205" s="27"/>
      <c r="D205" s="27"/>
      <c r="E205" s="27"/>
      <c r="F205" s="27"/>
      <c r="G205" s="27"/>
      <c r="H205" s="27"/>
      <c r="I205" s="27"/>
      <c r="J205" s="27"/>
    </row>
    <row r="206" spans="1:10" ht="15" customHeight="1">
      <c r="A206" s="27"/>
      <c r="B206" s="30"/>
      <c r="C206" s="27"/>
      <c r="D206" s="27"/>
      <c r="E206" s="27"/>
      <c r="F206" s="27"/>
      <c r="G206" s="27"/>
      <c r="H206" s="27"/>
      <c r="I206" s="27"/>
      <c r="J206" s="27"/>
    </row>
    <row r="207" spans="1:10" ht="15" customHeight="1">
      <c r="A207" s="27"/>
      <c r="B207" s="30"/>
      <c r="C207" s="27"/>
      <c r="D207" s="27"/>
      <c r="E207" s="27"/>
      <c r="F207" s="27"/>
      <c r="G207" s="27"/>
      <c r="H207" s="27"/>
      <c r="I207" s="27"/>
      <c r="J207" s="27"/>
    </row>
    <row r="208" spans="1:10" ht="15" customHeight="1">
      <c r="A208" s="27"/>
      <c r="B208" s="30"/>
      <c r="C208" s="27"/>
      <c r="D208" s="27"/>
      <c r="E208" s="27"/>
      <c r="F208" s="27"/>
      <c r="G208" s="27"/>
      <c r="H208" s="27"/>
      <c r="I208" s="27"/>
      <c r="J208" s="27"/>
    </row>
    <row r="209" spans="1:10" ht="15" customHeight="1">
      <c r="A209" s="27"/>
      <c r="B209" s="30"/>
      <c r="C209" s="27"/>
      <c r="D209" s="27"/>
      <c r="E209" s="27"/>
      <c r="F209" s="27"/>
      <c r="G209" s="27"/>
      <c r="H209" s="27"/>
      <c r="I209" s="27"/>
      <c r="J209" s="27"/>
    </row>
    <row r="210" spans="1:10" ht="15" customHeight="1">
      <c r="A210" s="27"/>
      <c r="B210" s="30"/>
      <c r="C210" s="27"/>
      <c r="D210" s="27"/>
      <c r="E210" s="27"/>
      <c r="F210" s="27"/>
      <c r="G210" s="27"/>
      <c r="H210" s="27"/>
      <c r="I210" s="27"/>
      <c r="J210" s="27"/>
    </row>
    <row r="211" spans="1:10" ht="15" customHeight="1">
      <c r="A211" s="27"/>
      <c r="B211" s="30"/>
      <c r="C211" s="27"/>
      <c r="D211" s="27"/>
      <c r="E211" s="27"/>
      <c r="F211" s="27"/>
      <c r="G211" s="27"/>
      <c r="H211" s="27"/>
      <c r="I211" s="27"/>
      <c r="J211" s="27"/>
    </row>
    <row r="212" spans="1:10" ht="15" customHeight="1">
      <c r="A212" s="27"/>
      <c r="B212" s="30"/>
      <c r="C212" s="27"/>
      <c r="D212" s="27"/>
      <c r="E212" s="27"/>
      <c r="F212" s="27"/>
      <c r="G212" s="27"/>
      <c r="H212" s="27"/>
      <c r="I212" s="27"/>
      <c r="J212" s="27"/>
    </row>
    <row r="213" spans="1:10" ht="15" customHeight="1">
      <c r="A213" s="27"/>
      <c r="B213" s="30"/>
      <c r="C213" s="27"/>
      <c r="D213" s="27"/>
      <c r="E213" s="27"/>
      <c r="F213" s="27"/>
      <c r="G213" s="27"/>
      <c r="H213" s="27"/>
      <c r="I213" s="27"/>
      <c r="J213" s="27"/>
    </row>
    <row r="214" spans="1:10" ht="15" customHeight="1">
      <c r="A214" s="27"/>
      <c r="B214" s="30"/>
      <c r="C214" s="27"/>
      <c r="D214" s="27"/>
      <c r="E214" s="27"/>
      <c r="F214" s="27"/>
      <c r="G214" s="27"/>
      <c r="H214" s="27"/>
      <c r="I214" s="27"/>
      <c r="J214" s="27"/>
    </row>
    <row r="215" spans="1:10" ht="15" customHeight="1">
      <c r="A215" s="27"/>
      <c r="B215" s="30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27"/>
      <c r="B216" s="30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27"/>
      <c r="B217" s="30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27"/>
      <c r="B218" s="30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27"/>
      <c r="B219" s="30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27"/>
      <c r="B220" s="30"/>
      <c r="C220" s="27"/>
      <c r="D220" s="27"/>
      <c r="E220" s="27"/>
      <c r="F220" s="27"/>
      <c r="G220" s="27"/>
      <c r="H220" s="27"/>
      <c r="I220" s="27"/>
      <c r="J220" s="27"/>
    </row>
    <row r="221" spans="1:10" ht="15" customHeight="1">
      <c r="A221" s="27"/>
      <c r="B221" s="30"/>
      <c r="C221" s="27"/>
      <c r="D221" s="27"/>
      <c r="E221" s="27"/>
      <c r="F221" s="27"/>
      <c r="G221" s="27"/>
      <c r="H221" s="27"/>
      <c r="I221" s="27"/>
      <c r="J221" s="27"/>
    </row>
    <row r="222" spans="1:10" ht="15" customHeight="1">
      <c r="A222" s="27"/>
      <c r="B222" s="30"/>
      <c r="C222" s="27"/>
      <c r="D222" s="27"/>
      <c r="E222" s="27"/>
      <c r="F222" s="27"/>
      <c r="G222" s="27"/>
      <c r="H222" s="27"/>
      <c r="I222" s="27"/>
      <c r="J222" s="27"/>
    </row>
    <row r="223" spans="1:10" ht="15" customHeight="1">
      <c r="A223" s="27"/>
      <c r="B223" s="30"/>
      <c r="C223" s="27"/>
      <c r="D223" s="27"/>
      <c r="E223" s="27"/>
      <c r="F223" s="27"/>
      <c r="G223" s="27"/>
      <c r="H223" s="27"/>
      <c r="I223" s="27"/>
      <c r="J223" s="27"/>
    </row>
    <row r="224" spans="1:10" ht="15" customHeight="1">
      <c r="A224" s="27"/>
      <c r="B224" s="30"/>
      <c r="C224" s="27"/>
      <c r="D224" s="27"/>
      <c r="E224" s="27"/>
      <c r="F224" s="27"/>
      <c r="G224" s="27"/>
      <c r="H224" s="27"/>
      <c r="I224" s="27"/>
      <c r="J224" s="27"/>
    </row>
    <row r="225" spans="1:10" ht="15" customHeight="1">
      <c r="A225" s="27"/>
      <c r="B225" s="30"/>
      <c r="C225" s="27"/>
      <c r="D225" s="27"/>
      <c r="E225" s="27"/>
      <c r="F225" s="27"/>
      <c r="G225" s="27"/>
      <c r="H225" s="27"/>
      <c r="I225" s="27"/>
      <c r="J225" s="27"/>
    </row>
    <row r="226" spans="1:10" ht="15" customHeight="1">
      <c r="A226" s="27"/>
      <c r="B226" s="30"/>
      <c r="C226" s="27"/>
      <c r="D226" s="27"/>
      <c r="E226" s="27"/>
      <c r="F226" s="27"/>
      <c r="G226" s="27"/>
      <c r="H226" s="27"/>
      <c r="I226" s="27"/>
      <c r="J226" s="27"/>
    </row>
    <row r="227" spans="1:10" ht="15" customHeight="1">
      <c r="A227" s="27"/>
      <c r="B227" s="30"/>
      <c r="C227" s="27"/>
      <c r="D227" s="27"/>
      <c r="E227" s="27"/>
      <c r="F227" s="27"/>
      <c r="G227" s="27"/>
      <c r="H227" s="27"/>
      <c r="I227" s="27"/>
      <c r="J227" s="27"/>
    </row>
    <row r="228" spans="1:10" ht="15" customHeight="1">
      <c r="A228" s="27"/>
      <c r="B228" s="30"/>
      <c r="C228" s="27"/>
      <c r="D228" s="27"/>
      <c r="E228" s="27"/>
      <c r="F228" s="27"/>
      <c r="G228" s="27"/>
      <c r="H228" s="27"/>
      <c r="I228" s="27"/>
      <c r="J228" s="27"/>
    </row>
    <row r="229" spans="1:10" ht="15" customHeight="1">
      <c r="A229" s="27"/>
      <c r="B229" s="30"/>
      <c r="C229" s="27"/>
      <c r="D229" s="27"/>
      <c r="E229" s="27"/>
      <c r="F229" s="27"/>
      <c r="G229" s="27"/>
      <c r="H229" s="27"/>
      <c r="I229" s="27"/>
      <c r="J229" s="27"/>
    </row>
    <row r="230" spans="1:10" ht="15" customHeight="1">
      <c r="A230" s="27"/>
      <c r="B230" s="30"/>
      <c r="C230" s="27"/>
      <c r="D230" s="27"/>
      <c r="E230" s="27"/>
      <c r="F230" s="27"/>
      <c r="G230" s="27"/>
      <c r="H230" s="27"/>
      <c r="I230" s="27"/>
      <c r="J230" s="27"/>
    </row>
    <row r="231" spans="1:10" ht="15" customHeight="1">
      <c r="A231" s="27"/>
      <c r="B231" s="30"/>
      <c r="C231" s="27"/>
      <c r="D231" s="27"/>
      <c r="E231" s="27"/>
      <c r="F231" s="27"/>
      <c r="G231" s="27"/>
      <c r="H231" s="27"/>
      <c r="I231" s="27"/>
      <c r="J231" s="27"/>
    </row>
    <row r="232" spans="1:10" ht="15" customHeight="1">
      <c r="A232" s="27"/>
      <c r="B232" s="30"/>
      <c r="C232" s="27"/>
      <c r="D232" s="27"/>
      <c r="E232" s="27"/>
      <c r="F232" s="27"/>
      <c r="G232" s="27"/>
      <c r="H232" s="27"/>
      <c r="I232" s="27"/>
      <c r="J232" s="27"/>
    </row>
    <row r="233" spans="1:10" ht="15" customHeight="1">
      <c r="A233" s="27"/>
      <c r="B233" s="30"/>
      <c r="C233" s="27"/>
      <c r="D233" s="27"/>
      <c r="E233" s="27"/>
      <c r="F233" s="27"/>
      <c r="G233" s="27"/>
      <c r="H233" s="27"/>
      <c r="I233" s="27"/>
      <c r="J233" s="27"/>
    </row>
    <row r="234" spans="1:10" ht="15" customHeight="1">
      <c r="A234" s="27"/>
      <c r="B234" s="30"/>
      <c r="C234" s="27"/>
      <c r="D234" s="27"/>
      <c r="E234" s="27"/>
      <c r="F234" s="27"/>
      <c r="G234" s="27"/>
      <c r="H234" s="27"/>
      <c r="I234" s="27"/>
      <c r="J234" s="27"/>
    </row>
    <row r="235" spans="1:10" ht="15" customHeight="1">
      <c r="A235" s="27"/>
      <c r="B235" s="30"/>
      <c r="C235" s="27"/>
      <c r="D235" s="27"/>
      <c r="E235" s="27"/>
      <c r="F235" s="27"/>
      <c r="G235" s="27"/>
      <c r="H235" s="27"/>
      <c r="I235" s="27"/>
      <c r="J235" s="27"/>
    </row>
    <row r="236" spans="1:10" ht="15" customHeight="1">
      <c r="A236" s="27"/>
      <c r="B236" s="30"/>
      <c r="C236" s="27"/>
      <c r="D236" s="27"/>
      <c r="E236" s="27"/>
      <c r="F236" s="27"/>
      <c r="G236" s="27"/>
      <c r="H236" s="27"/>
      <c r="I236" s="27"/>
      <c r="J236" s="27"/>
    </row>
    <row r="237" spans="1:10" ht="15" customHeight="1">
      <c r="A237" s="27"/>
      <c r="B237" s="30"/>
      <c r="C237" s="27"/>
      <c r="D237" s="27"/>
      <c r="E237" s="27"/>
      <c r="F237" s="27"/>
      <c r="G237" s="27"/>
      <c r="H237" s="27"/>
      <c r="I237" s="27"/>
      <c r="J237" s="27"/>
    </row>
    <row r="238" spans="1:10" ht="15" customHeight="1">
      <c r="A238" s="27"/>
      <c r="B238" s="30"/>
      <c r="C238" s="27"/>
      <c r="D238" s="27"/>
      <c r="E238" s="27"/>
      <c r="F238" s="27"/>
      <c r="G238" s="27"/>
      <c r="H238" s="27"/>
      <c r="I238" s="27"/>
      <c r="J238" s="27"/>
    </row>
    <row r="239" spans="1:10" ht="15" customHeight="1">
      <c r="A239" s="27"/>
      <c r="B239" s="30"/>
      <c r="C239" s="27"/>
      <c r="D239" s="27"/>
      <c r="E239" s="27"/>
      <c r="F239" s="27"/>
      <c r="G239" s="27"/>
      <c r="H239" s="27"/>
      <c r="I239" s="27"/>
      <c r="J239" s="27"/>
    </row>
    <row r="240" spans="1:10" ht="15" customHeight="1">
      <c r="A240" s="27"/>
      <c r="B240" s="30"/>
      <c r="C240" s="27"/>
      <c r="D240" s="27"/>
      <c r="E240" s="27"/>
      <c r="F240" s="27"/>
      <c r="G240" s="27"/>
      <c r="H240" s="27"/>
      <c r="I240" s="27"/>
      <c r="J240" s="27"/>
    </row>
    <row r="241" spans="1:10" ht="15" customHeight="1">
      <c r="A241" s="27"/>
      <c r="B241" s="30"/>
      <c r="C241" s="27"/>
      <c r="D241" s="27"/>
      <c r="E241" s="27"/>
      <c r="F241" s="27"/>
      <c r="G241" s="27"/>
      <c r="H241" s="27"/>
      <c r="I241" s="27"/>
      <c r="J241" s="27"/>
    </row>
    <row r="242" spans="1:10" ht="15" customHeight="1">
      <c r="A242" s="27"/>
      <c r="B242" s="30"/>
      <c r="C242" s="27"/>
      <c r="D242" s="27"/>
      <c r="E242" s="27"/>
      <c r="F242" s="27"/>
      <c r="G242" s="27"/>
      <c r="H242" s="27"/>
      <c r="I242" s="27"/>
      <c r="J242" s="27"/>
    </row>
    <row r="243" spans="1:10" ht="15" customHeight="1">
      <c r="A243" s="27"/>
      <c r="B243" s="30"/>
      <c r="C243" s="27"/>
      <c r="D243" s="27"/>
      <c r="E243" s="27"/>
      <c r="F243" s="27"/>
      <c r="G243" s="27"/>
      <c r="H243" s="27"/>
      <c r="I243" s="27"/>
      <c r="J243" s="27"/>
    </row>
    <row r="244" spans="1:10" ht="15" customHeight="1">
      <c r="A244" s="27"/>
      <c r="B244" s="30"/>
      <c r="C244" s="27"/>
      <c r="D244" s="27"/>
      <c r="E244" s="27"/>
      <c r="F244" s="27"/>
      <c r="G244" s="27"/>
      <c r="H244" s="27"/>
      <c r="I244" s="27"/>
      <c r="J244" s="27"/>
    </row>
    <row r="245" spans="1:10" ht="15" customHeight="1">
      <c r="A245" s="27"/>
      <c r="B245" s="30"/>
      <c r="C245" s="27"/>
      <c r="D245" s="27"/>
      <c r="E245" s="27"/>
      <c r="F245" s="27"/>
      <c r="G245" s="27"/>
      <c r="H245" s="27"/>
      <c r="I245" s="27"/>
      <c r="J245" s="27"/>
    </row>
    <row r="246" spans="1:10" ht="15" customHeight="1">
      <c r="A246" s="27"/>
      <c r="B246" s="30"/>
      <c r="C246" s="27"/>
      <c r="D246" s="27"/>
      <c r="E246" s="27"/>
      <c r="F246" s="27"/>
      <c r="G246" s="27"/>
      <c r="H246" s="27"/>
      <c r="I246" s="27"/>
      <c r="J246" s="27"/>
    </row>
    <row r="247" spans="1:10" ht="15" customHeight="1">
      <c r="A247" s="27"/>
      <c r="B247" s="30"/>
      <c r="C247" s="27"/>
      <c r="D247" s="27"/>
      <c r="E247" s="27"/>
      <c r="F247" s="27"/>
      <c r="G247" s="27"/>
      <c r="H247" s="27"/>
      <c r="I247" s="27"/>
      <c r="J247" s="27"/>
    </row>
    <row r="248" spans="1:10" ht="15" customHeight="1">
      <c r="A248" s="27"/>
      <c r="B248" s="30"/>
      <c r="C248" s="27"/>
      <c r="D248" s="27"/>
      <c r="E248" s="27"/>
      <c r="F248" s="27"/>
      <c r="G248" s="27"/>
      <c r="H248" s="27"/>
      <c r="I248" s="27"/>
      <c r="J248" s="27"/>
    </row>
    <row r="249" spans="1:10" ht="15" customHeight="1">
      <c r="A249" s="27"/>
      <c r="B249" s="30"/>
      <c r="C249" s="27"/>
      <c r="D249" s="27"/>
      <c r="E249" s="27"/>
      <c r="F249" s="27"/>
      <c r="G249" s="27"/>
      <c r="H249" s="27"/>
      <c r="I249" s="27"/>
      <c r="J249" s="27"/>
    </row>
    <row r="250" spans="1:10" ht="15" customHeight="1">
      <c r="A250" s="27"/>
      <c r="B250" s="30"/>
      <c r="C250" s="27"/>
      <c r="D250" s="27"/>
      <c r="E250" s="27"/>
      <c r="F250" s="27"/>
      <c r="G250" s="27"/>
      <c r="H250" s="27"/>
      <c r="I250" s="27"/>
      <c r="J250" s="27"/>
    </row>
    <row r="251" spans="1:10" ht="15" customHeight="1">
      <c r="A251" s="27"/>
      <c r="B251" s="30"/>
      <c r="C251" s="27"/>
      <c r="D251" s="27"/>
      <c r="E251" s="27"/>
      <c r="F251" s="27"/>
      <c r="G251" s="27"/>
      <c r="H251" s="27"/>
      <c r="I251" s="27"/>
      <c r="J251" s="27"/>
    </row>
    <row r="252" spans="1:10" ht="15" customHeight="1">
      <c r="A252" s="27"/>
      <c r="B252" s="30"/>
      <c r="C252" s="27"/>
      <c r="D252" s="27"/>
      <c r="E252" s="27"/>
      <c r="F252" s="27"/>
      <c r="G252" s="27"/>
      <c r="H252" s="27"/>
      <c r="I252" s="27"/>
      <c r="J252" s="27"/>
    </row>
    <row r="253" spans="1:10" ht="15" customHeight="1">
      <c r="A253" s="27"/>
      <c r="B253" s="30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27"/>
      <c r="B254" s="30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27"/>
      <c r="B255" s="30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27"/>
      <c r="B256" s="30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27"/>
      <c r="B257" s="30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27"/>
      <c r="B258" s="30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27"/>
      <c r="B259" s="30"/>
      <c r="C259" s="27"/>
      <c r="D259" s="27"/>
      <c r="E259" s="27"/>
      <c r="F259" s="27"/>
      <c r="G259" s="27"/>
      <c r="H259" s="27"/>
      <c r="I259" s="27"/>
      <c r="J259" s="27"/>
    </row>
  </sheetData>
  <mergeCells count="30">
    <mergeCell ref="AA15:AC15"/>
    <mergeCell ref="A9:D9"/>
    <mergeCell ref="A5:A6"/>
    <mergeCell ref="AO3:AR3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I1:AN1"/>
    <mergeCell ref="AI2:AN2"/>
    <mergeCell ref="F3:J3"/>
    <mergeCell ref="L3:AA3"/>
    <mergeCell ref="E1:AH2"/>
    <mergeCell ref="AB3:AB4"/>
    <mergeCell ref="AC3:AC4"/>
    <mergeCell ref="AD3:AD4"/>
    <mergeCell ref="E3:E4"/>
    <mergeCell ref="K3:K4"/>
    <mergeCell ref="A1:D2"/>
    <mergeCell ref="B3:B4"/>
    <mergeCell ref="C3:C4"/>
    <mergeCell ref="D3:D4"/>
    <mergeCell ref="A7:A8"/>
    <mergeCell ref="A3:A4"/>
  </mergeCells>
  <pageMargins left="0.7" right="0.7" top="0.75" bottom="0.75" header="0.3" footer="0.3"/>
  <pageSetup paperSize="9" scale="21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AG15"/>
  <sheetViews>
    <sheetView zoomScaleNormal="100" workbookViewId="0">
      <selection activeCell="I3" sqref="I3"/>
    </sheetView>
  </sheetViews>
  <sheetFormatPr defaultColWidth="9" defaultRowHeight="15"/>
  <cols>
    <col min="1" max="1" width="11.42578125" style="2" customWidth="1"/>
    <col min="2" max="2" width="7.42578125" style="2" customWidth="1"/>
    <col min="3" max="3" width="6" style="2" customWidth="1"/>
    <col min="4" max="4" width="7.85546875" style="2" customWidth="1"/>
    <col min="5" max="7" width="8.42578125" style="2" customWidth="1"/>
    <col min="8" max="8" width="10.7109375" style="2" customWidth="1"/>
    <col min="9" max="9" width="7.140625" style="2" customWidth="1"/>
    <col min="10" max="10" width="7.7109375" style="2" customWidth="1"/>
    <col min="11" max="11" width="5.140625" style="2" customWidth="1"/>
    <col min="12" max="12" width="8" style="2" customWidth="1"/>
    <col min="13" max="13" width="7.140625" style="2" customWidth="1"/>
    <col min="14" max="20" width="9.140625" style="2" customWidth="1"/>
    <col min="21" max="22" width="7.7109375" style="2" customWidth="1"/>
    <col min="23" max="28" width="9.140625" style="2" customWidth="1"/>
    <col min="29" max="29" width="8.5703125" style="2" customWidth="1"/>
    <col min="30" max="33" width="9.140625" style="2"/>
  </cols>
  <sheetData>
    <row r="1" spans="1:33" ht="15" customHeight="1">
      <c r="A1" s="238" t="s">
        <v>145</v>
      </c>
      <c r="B1" s="240" t="s">
        <v>5</v>
      </c>
      <c r="C1" s="234" t="s">
        <v>6</v>
      </c>
      <c r="D1" s="235"/>
      <c r="E1" s="235"/>
      <c r="F1" s="235"/>
      <c r="G1" s="236"/>
      <c r="H1" s="240" t="s">
        <v>7</v>
      </c>
      <c r="I1" s="237" t="s">
        <v>8</v>
      </c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3"/>
      <c r="Y1" s="240" t="s">
        <v>146</v>
      </c>
      <c r="Z1" s="240" t="s">
        <v>143</v>
      </c>
      <c r="AA1" s="240" t="s">
        <v>147</v>
      </c>
      <c r="AB1" s="240" t="s">
        <v>148</v>
      </c>
      <c r="AC1" s="242" t="s">
        <v>149</v>
      </c>
    </row>
    <row r="2" spans="1:33" ht="38.25">
      <c r="A2" s="239"/>
      <c r="B2" s="241"/>
      <c r="C2" s="4" t="s">
        <v>23</v>
      </c>
      <c r="D2" s="4" t="s">
        <v>24</v>
      </c>
      <c r="E2" s="4" t="s">
        <v>25</v>
      </c>
      <c r="F2" s="5" t="s">
        <v>26</v>
      </c>
      <c r="G2" s="5" t="s">
        <v>141</v>
      </c>
      <c r="H2" s="241"/>
      <c r="I2" s="4" t="s">
        <v>28</v>
      </c>
      <c r="J2" s="4" t="s">
        <v>29</v>
      </c>
      <c r="K2" s="4" t="s">
        <v>150</v>
      </c>
      <c r="L2" s="4" t="s">
        <v>31</v>
      </c>
      <c r="M2" s="5" t="s">
        <v>32</v>
      </c>
      <c r="N2" s="4" t="s">
        <v>33</v>
      </c>
      <c r="O2" s="4" t="s">
        <v>34</v>
      </c>
      <c r="P2" s="4" t="s">
        <v>142</v>
      </c>
      <c r="Q2" s="4" t="s">
        <v>36</v>
      </c>
      <c r="R2" s="4" t="s">
        <v>37</v>
      </c>
      <c r="S2" s="4" t="s">
        <v>38</v>
      </c>
      <c r="T2" s="4" t="s">
        <v>39</v>
      </c>
      <c r="U2" s="4" t="s">
        <v>40</v>
      </c>
      <c r="V2" s="4" t="s">
        <v>144</v>
      </c>
      <c r="W2" s="4" t="s">
        <v>42</v>
      </c>
      <c r="X2" s="4" t="s">
        <v>151</v>
      </c>
      <c r="Y2" s="241"/>
      <c r="Z2" s="241"/>
      <c r="AA2" s="241"/>
      <c r="AB2" s="241"/>
      <c r="AC2" s="243"/>
    </row>
    <row r="3" spans="1:33">
      <c r="A3" s="6" t="s">
        <v>152</v>
      </c>
      <c r="B3" s="7">
        <f>'250 Tone III'!E9</f>
        <v>2880</v>
      </c>
      <c r="C3" s="7">
        <f>'250 Tone III'!F9</f>
        <v>90</v>
      </c>
      <c r="D3" s="7">
        <f>'250 Tone III'!G9</f>
        <v>45</v>
      </c>
      <c r="E3" s="7">
        <f>'250 Tone III'!H9</f>
        <v>45</v>
      </c>
      <c r="F3" s="7">
        <f>'250 Tone III'!I9</f>
        <v>0</v>
      </c>
      <c r="G3" s="7">
        <f>'250 Tone III'!J9</f>
        <v>225</v>
      </c>
      <c r="H3" s="7">
        <f>+'250 Tone III'!K9</f>
        <v>2475</v>
      </c>
      <c r="I3" s="7">
        <f>+'250 Tone III'!L9</f>
        <v>0</v>
      </c>
      <c r="J3" s="7">
        <f>+'250 Tone III'!M9</f>
        <v>0</v>
      </c>
      <c r="K3" s="7">
        <f>+'250 Tone III'!N9</f>
        <v>0</v>
      </c>
      <c r="L3" s="7">
        <f>+'250 Tone III'!O9</f>
        <v>0</v>
      </c>
      <c r="M3" s="7">
        <f>+'250 Tone III'!P9</f>
        <v>0</v>
      </c>
      <c r="N3" s="7">
        <f>+'250 Tone III'!Q9</f>
        <v>0</v>
      </c>
      <c r="O3" s="7">
        <f>+'250 Tone III'!R9</f>
        <v>0</v>
      </c>
      <c r="P3" s="7">
        <f>+'250 Tone III'!S9</f>
        <v>0</v>
      </c>
      <c r="Q3" s="7">
        <f>+'250 Tone III'!T9</f>
        <v>570</v>
      </c>
      <c r="R3" s="7">
        <f>+'250 Tone III'!U9</f>
        <v>0</v>
      </c>
      <c r="S3" s="7">
        <f>+'250 Tone III'!V9</f>
        <v>0</v>
      </c>
      <c r="T3" s="7">
        <f>+'250 Tone III'!W9</f>
        <v>0</v>
      </c>
      <c r="U3" s="7">
        <f>+'250 Tone III'!X9</f>
        <v>0</v>
      </c>
      <c r="V3" s="7">
        <f>'250 Tone III'!Y9</f>
        <v>15</v>
      </c>
      <c r="W3" s="7">
        <f>+'250 Tone III'!Z9</f>
        <v>0</v>
      </c>
      <c r="X3" s="7">
        <f>+'250 Tone III'!AA9</f>
        <v>45</v>
      </c>
      <c r="Y3" s="7">
        <f>+'250 Tone III'!AB9</f>
        <v>1845</v>
      </c>
      <c r="Z3" s="13">
        <f>+'250 Tone III'!AC9</f>
        <v>0.74545454545454548</v>
      </c>
      <c r="AA3" s="13">
        <f>+'250 Tone III'!AH9</f>
        <v>0.99593495934959353</v>
      </c>
      <c r="AB3" s="13">
        <f>'250 Tone III'!AM9</f>
        <v>0.99863945578231295</v>
      </c>
      <c r="AC3" s="14">
        <f>+'250 Tone III'!AN9</f>
        <v>0.74141414141414141</v>
      </c>
      <c r="AE3" s="2" t="s">
        <v>153</v>
      </c>
    </row>
    <row r="4" spans="1:33" ht="15.75" thickBot="1">
      <c r="A4" s="6" t="s">
        <v>154</v>
      </c>
      <c r="B4" s="8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N4" s="8" t="e">
        <f>#REF!</f>
        <v>#REF!</v>
      </c>
      <c r="O4" s="8" t="e">
        <f>#REF!</f>
        <v>#REF!</v>
      </c>
      <c r="P4" s="8" t="e">
        <f>#REF!</f>
        <v>#REF!</v>
      </c>
      <c r="Q4" s="8" t="e">
        <f>#REF!</f>
        <v>#REF!</v>
      </c>
      <c r="R4" s="8" t="e">
        <f>#REF!</f>
        <v>#REF!</v>
      </c>
      <c r="S4" s="8" t="e">
        <f>#REF!</f>
        <v>#REF!</v>
      </c>
      <c r="T4" s="8" t="e">
        <f>#REF!</f>
        <v>#REF!</v>
      </c>
      <c r="U4" s="8" t="e">
        <f>#REF!</f>
        <v>#REF!</v>
      </c>
      <c r="V4" s="8" t="e">
        <f>#REF!</f>
        <v>#REF!</v>
      </c>
      <c r="W4" s="8" t="e">
        <f>#REF!</f>
        <v>#REF!</v>
      </c>
      <c r="X4" s="8" t="e">
        <f>#REF!</f>
        <v>#REF!</v>
      </c>
      <c r="Y4" s="8" t="e">
        <f>#REF!</f>
        <v>#REF!</v>
      </c>
      <c r="Z4" s="15" t="e">
        <f>#REF!</f>
        <v>#REF!</v>
      </c>
      <c r="AA4" s="15" t="e">
        <f>#REF!</f>
        <v>#REF!</v>
      </c>
      <c r="AB4" s="15" t="e">
        <f>#REF!</f>
        <v>#REF!</v>
      </c>
      <c r="AC4" s="16" t="e">
        <f>#REF!</f>
        <v>#REF!</v>
      </c>
    </row>
    <row r="5" spans="1:33" s="1" customFormat="1" ht="15.75" thickBot="1">
      <c r="A5" s="9" t="s">
        <v>155</v>
      </c>
      <c r="B5" s="10" t="e">
        <f>+SUM(B3:B4)</f>
        <v>#REF!</v>
      </c>
      <c r="C5" s="10" t="e">
        <f>+SUM(C3:C4)</f>
        <v>#REF!</v>
      </c>
      <c r="D5" s="10" t="e">
        <f>+SUM(D3:D4)</f>
        <v>#REF!</v>
      </c>
      <c r="E5" s="10" t="e">
        <f>+SUM(E3:E4)</f>
        <v>#REF!</v>
      </c>
      <c r="F5" s="10" t="e">
        <f>+SUM(F3:F4)</f>
        <v>#REF!</v>
      </c>
      <c r="G5" s="10" t="e">
        <f>+SUM(G3:G4)</f>
        <v>#REF!</v>
      </c>
      <c r="H5" s="10" t="e">
        <f>+SUM(H3:H4)</f>
        <v>#REF!</v>
      </c>
      <c r="I5" s="10" t="e">
        <f>+SUM(I3:I4)</f>
        <v>#REF!</v>
      </c>
      <c r="J5" s="10" t="e">
        <f>+SUM(J3:J4)</f>
        <v>#REF!</v>
      </c>
      <c r="K5" s="10" t="e">
        <f>+SUM(K3:K4)</f>
        <v>#REF!</v>
      </c>
      <c r="L5" s="10" t="e">
        <f>+SUM(L3:L4)</f>
        <v>#REF!</v>
      </c>
      <c r="M5" s="10" t="e">
        <f>+SUM(M3:M4)</f>
        <v>#REF!</v>
      </c>
      <c r="N5" s="10" t="e">
        <f>+SUM(N3:N4)</f>
        <v>#REF!</v>
      </c>
      <c r="O5" s="10" t="e">
        <f>+SUM(O3:O4)</f>
        <v>#REF!</v>
      </c>
      <c r="P5" s="10" t="e">
        <f>+SUM(P3:P4)</f>
        <v>#REF!</v>
      </c>
      <c r="Q5" s="10" t="e">
        <f>+SUM(Q3:Q4)</f>
        <v>#REF!</v>
      </c>
      <c r="R5" s="10" t="e">
        <f>+SUM(R3:R4)</f>
        <v>#REF!</v>
      </c>
      <c r="S5" s="10" t="e">
        <f>+SUM(S3:S4)</f>
        <v>#REF!</v>
      </c>
      <c r="T5" s="10" t="e">
        <f>+SUM(T3:T4)</f>
        <v>#REF!</v>
      </c>
      <c r="U5" s="10" t="e">
        <f>+SUM(U3:U4)</f>
        <v>#REF!</v>
      </c>
      <c r="V5" s="10" t="e">
        <f>+SUM(V3:V4)</f>
        <v>#REF!</v>
      </c>
      <c r="W5" s="10" t="e">
        <f>+SUM(W3:W4)</f>
        <v>#REF!</v>
      </c>
      <c r="X5" s="10" t="e">
        <f>+SUM(X3:X4)</f>
        <v>#REF!</v>
      </c>
      <c r="Y5" s="10" t="e">
        <f>+SUM(Y3:Y4)</f>
        <v>#REF!</v>
      </c>
      <c r="Z5" s="17" t="e">
        <f>+Y5/H5</f>
        <v>#REF!</v>
      </c>
      <c r="AA5" s="18" t="e">
        <f>(#REF!+#REF!+#REF!+#REF!+#REF!+AA3+AA4+#REF!+#REF!)/10</f>
        <v>#REF!</v>
      </c>
      <c r="AB5" s="18" t="e">
        <f>(#REF!+#REF!+#REF!+#REF!+#REF!+AB3+AB4+#REF!+#REF!)/10</f>
        <v>#REF!</v>
      </c>
      <c r="AC5" s="19" t="e">
        <f>AVERAGE(AC3:AC4)</f>
        <v>#REF!</v>
      </c>
      <c r="AD5" s="20"/>
      <c r="AE5" s="20"/>
      <c r="AF5" s="20"/>
      <c r="AG5" s="20"/>
    </row>
    <row r="6" spans="1:33">
      <c r="Z6" s="21"/>
      <c r="AC6" s="22"/>
    </row>
    <row r="7" spans="1:33">
      <c r="X7" s="117"/>
      <c r="AC7" s="128"/>
    </row>
    <row r="8" spans="1:33">
      <c r="T8" s="11"/>
      <c r="X8" s="12"/>
    </row>
    <row r="9" spans="1:33">
      <c r="T9" s="11"/>
    </row>
    <row r="10" spans="1:33">
      <c r="T10" s="11"/>
    </row>
    <row r="11" spans="1:33">
      <c r="T11" s="11"/>
    </row>
    <row r="12" spans="1:33">
      <c r="T12" s="11"/>
    </row>
    <row r="13" spans="1:33">
      <c r="T13" s="11"/>
    </row>
    <row r="14" spans="1:33">
      <c r="T14" s="11"/>
    </row>
    <row r="15" spans="1:33">
      <c r="T15" s="11"/>
    </row>
  </sheetData>
  <mergeCells count="10">
    <mergeCell ref="Y1:Y2"/>
    <mergeCell ref="Z1:Z2"/>
    <mergeCell ref="AA1:AA2"/>
    <mergeCell ref="AB1:AB2"/>
    <mergeCell ref="AC1:AC2"/>
    <mergeCell ref="C1:G1"/>
    <mergeCell ref="I1:W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565D250AD4754B91073CBB8A564C67" ma:contentTypeVersion="8" ma:contentTypeDescription="Create a new document." ma:contentTypeScope="" ma:versionID="d3733f20fa75f8becbe7269c25bb4d50">
  <xsd:schema xmlns:xsd="http://www.w3.org/2001/XMLSchema" xmlns:xs="http://www.w3.org/2001/XMLSchema" xmlns:p="http://schemas.microsoft.com/office/2006/metadata/properties" xmlns:ns2="be1439d0-eb0d-4c6e-950c-f18ea2c124f3" targetNamespace="http://schemas.microsoft.com/office/2006/metadata/properties" ma:root="true" ma:fieldsID="9e46e88f8e99bbbe883a9876ca8165c4" ns2:_="">
    <xsd:import namespace="be1439d0-eb0d-4c6e-950c-f18ea2c124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439d0-eb0d-4c6e-950c-f18ea2c12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234A87-697E-455E-9240-D98496F283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4F1E87-0FDF-437D-854E-942ECA9889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17E374-0613-481F-A46C-0B10A26B89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439d0-eb0d-4c6e-950c-f18ea2c12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 VS ACTUAL DEC 2022</vt:lpstr>
      <vt:lpstr>250 Tone III</vt:lpstr>
      <vt:lpstr>OEE Plant 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india.production</cp:lastModifiedBy>
  <cp:revision/>
  <cp:lastPrinted>2022-12-09T06:02:50Z</cp:lastPrinted>
  <dcterms:created xsi:type="dcterms:W3CDTF">2019-05-10T10:33:00Z</dcterms:created>
  <dcterms:modified xsi:type="dcterms:W3CDTF">2023-06-07T09:34:27Z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0x01010024565D250AD4754B91073CBB8A564C67</vt:lpwstr>
  </property>
  <property fmtid="{D5CDD505-2E9C-101B-9397-08002B2CF9AE}" pid="3" name="ICV">
    <vt:lpwstr>633EDFDABD1441EFACF4A20CC0126381</vt:lpwstr>
  </property>
  <property fmtid="{D5CDD505-2E9C-101B-9397-08002B2CF9AE}" pid="4" name="KSOProductBuildVer">
    <vt:lpwstr>1033-11.2.0.10463</vt:lpwstr>
  </property>
</Properties>
</file>