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111000工程部\03-可行性及成本分析單\2.成本分析\110年\"/>
    </mc:Choice>
  </mc:AlternateContent>
  <xr:revisionPtr revIDLastSave="0" documentId="13_ncr:1_{BB301D3D-683B-4205-B674-75D53E54BD6E}" xr6:coauthVersionLast="46" xr6:coauthVersionMax="46" xr10:uidLastSave="{00000000-0000-0000-0000-000000000000}"/>
  <bookViews>
    <workbookView xWindow="28680" yWindow="-120" windowWidth="29040" windowHeight="15840" activeTab="1" xr2:uid="{ABB2E96E-035B-48E3-A919-73780D53769C}"/>
  </bookViews>
  <sheets>
    <sheet name="可行性" sheetId="8" r:id="rId1"/>
    <sheet name="成本分析" sheetId="1" r:id="rId2"/>
    <sheet name="市購材料" sheetId="2" r:id="rId3"/>
    <sheet name="加工材料" sheetId="3" r:id="rId4"/>
    <sheet name="人力費用" sheetId="4" r:id="rId5"/>
    <sheet name="包裝、貨運" sheetId="5" r:id="rId6"/>
    <sheet name="其它" sheetId="6" r:id="rId7"/>
    <sheet name="參數" sheetId="7" r:id="rId8"/>
    <sheet name="作業說明" sheetId="9" r:id="rId9"/>
  </sheets>
  <definedNames>
    <definedName name="_xlnm.Print_Area" localSheetId="0">可行性!$A$1:$J$37</definedName>
    <definedName name="_xlnm.Print_Area" localSheetId="1">成本分析!$A$1:$Z$22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D1" i="3" l="1"/>
  <c r="F2" i="6" l="1"/>
  <c r="I13" i="1" s="1"/>
  <c r="L13" i="1" s="1"/>
  <c r="A8" i="8" l="1"/>
  <c r="B8" i="8"/>
  <c r="J4" i="8" s="1"/>
  <c r="J5" i="8" s="1"/>
  <c r="H8" i="2" l="1"/>
  <c r="F22" i="5" l="1"/>
  <c r="F21" i="5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F13" i="4"/>
  <c r="F14" i="4"/>
  <c r="F15" i="4"/>
  <c r="F16" i="4"/>
  <c r="F17" i="4"/>
  <c r="F8" i="4"/>
  <c r="H8" i="3"/>
  <c r="F9" i="6"/>
  <c r="F10" i="6"/>
  <c r="F11" i="6"/>
  <c r="F12" i="6"/>
  <c r="F13" i="6"/>
  <c r="F14" i="6"/>
  <c r="F15" i="6"/>
  <c r="F16" i="6"/>
  <c r="F17" i="6"/>
  <c r="F8" i="6"/>
  <c r="F9" i="5"/>
  <c r="F10" i="5"/>
  <c r="F11" i="5"/>
  <c r="F12" i="5"/>
  <c r="F13" i="5"/>
  <c r="F14" i="5"/>
  <c r="F15" i="5"/>
  <c r="F16" i="5"/>
  <c r="F17" i="5"/>
  <c r="F8" i="5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2" l="1"/>
  <c r="I9" i="1" s="1"/>
  <c r="H2" i="3"/>
  <c r="I10" i="1" s="1"/>
  <c r="F2" i="5"/>
  <c r="I12" i="1" s="1"/>
  <c r="C1" i="6"/>
  <c r="C1" i="5"/>
  <c r="C1" i="4"/>
  <c r="F2" i="4" s="1"/>
  <c r="I11" i="1" s="1"/>
  <c r="C1" i="2"/>
  <c r="E16" i="1"/>
  <c r="L10" i="1" l="1"/>
  <c r="L9" i="1"/>
  <c r="L11" i="1"/>
  <c r="L12" i="1"/>
  <c r="I15" i="1" l="1"/>
  <c r="I17" i="1" s="1"/>
  <c r="M17" i="1" s="1"/>
  <c r="M15" i="1" l="1"/>
  <c r="I16" i="1"/>
  <c r="M16" i="1" s="1"/>
  <c r="I18" i="1"/>
  <c r="M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Jamin</author>
  </authors>
  <commentList>
    <comment ref="A5" authorId="0" shapeId="0" xr:uid="{706CB326-6AFB-4165-82AB-E3C8A764F569}">
      <text>
        <r>
          <rPr>
            <b/>
            <sz val="12"/>
            <color indexed="81"/>
            <rFont val="Tahoma"/>
            <family val="2"/>
          </rPr>
          <t>Jamin:</t>
        </r>
        <r>
          <rPr>
            <sz val="12"/>
            <color indexed="81"/>
            <rFont val="Tahoma"/>
            <family val="2"/>
          </rPr>
          <t xml:space="preserve">
*</t>
        </r>
        <r>
          <rPr>
            <sz val="12"/>
            <color indexed="81"/>
            <rFont val="細明體"/>
            <family val="3"/>
            <charset val="136"/>
          </rPr>
          <t>直接人工時以小時計算，一般工時</t>
        </r>
        <r>
          <rPr>
            <sz val="12"/>
            <color indexed="81"/>
            <rFont val="Tahoma"/>
            <family val="2"/>
          </rPr>
          <t>:$600/hr</t>
        </r>
        <r>
          <rPr>
            <sz val="12"/>
            <color indexed="81"/>
            <rFont val="細明體"/>
            <family val="3"/>
            <charset val="136"/>
          </rPr>
          <t>，出差工時</t>
        </r>
        <r>
          <rPr>
            <sz val="12"/>
            <color indexed="81"/>
            <rFont val="Tahoma"/>
            <family val="2"/>
          </rPr>
          <t>:$1000/hr
*</t>
        </r>
        <r>
          <rPr>
            <sz val="12"/>
            <color indexed="81"/>
            <rFont val="細明體"/>
            <family val="3"/>
            <charset val="136"/>
          </rPr>
          <t>製造費用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變動</t>
        </r>
        <r>
          <rPr>
            <sz val="12"/>
            <color indexed="81"/>
            <rFont val="Tahoma"/>
            <family val="2"/>
          </rPr>
          <t>):</t>
        </r>
        <r>
          <rPr>
            <sz val="12"/>
            <color indexed="81"/>
            <rFont val="細明體"/>
            <family val="3"/>
            <charset val="136"/>
          </rPr>
          <t>以</t>
        </r>
        <r>
          <rPr>
            <sz val="12"/>
            <color indexed="81"/>
            <rFont val="Tahoma"/>
            <family val="2"/>
          </rPr>
          <t xml:space="preserve">$2000/hr
*2020/10/13 </t>
        </r>
        <r>
          <rPr>
            <sz val="12"/>
            <color indexed="81"/>
            <rFont val="細明體"/>
            <family val="3"/>
            <charset val="136"/>
          </rPr>
          <t>修訂工時費用
一般工時從</t>
        </r>
        <r>
          <rPr>
            <sz val="12"/>
            <color indexed="81"/>
            <rFont val="Tahoma"/>
            <family val="2"/>
          </rPr>
          <t>$600</t>
        </r>
        <r>
          <rPr>
            <sz val="12"/>
            <color indexed="81"/>
            <rFont val="細明體"/>
            <family val="3"/>
            <charset val="136"/>
          </rPr>
          <t>→</t>
        </r>
        <r>
          <rPr>
            <sz val="12"/>
            <color indexed="81"/>
            <rFont val="Tahoma"/>
            <family val="2"/>
          </rPr>
          <t>$850/hr(</t>
        </r>
        <r>
          <rPr>
            <sz val="12"/>
            <color indexed="81"/>
            <rFont val="細明體"/>
            <family val="3"/>
            <charset val="136"/>
          </rPr>
          <t>首頁不加毛利</t>
        </r>
        <r>
          <rPr>
            <sz val="12"/>
            <color indexed="81"/>
            <rFont val="Tahoma"/>
            <family val="2"/>
          </rPr>
          <t xml:space="preserve">)
</t>
        </r>
        <r>
          <rPr>
            <sz val="12"/>
            <color indexed="81"/>
            <rFont val="細明體"/>
            <family val="3"/>
            <charset val="136"/>
          </rPr>
          <t>出差工時從</t>
        </r>
        <r>
          <rPr>
            <sz val="12"/>
            <color indexed="81"/>
            <rFont val="Tahoma"/>
            <family val="2"/>
          </rPr>
          <t>$1,000</t>
        </r>
        <r>
          <rPr>
            <sz val="12"/>
            <color indexed="81"/>
            <rFont val="細明體"/>
            <family val="3"/>
            <charset val="136"/>
          </rPr>
          <t>→</t>
        </r>
        <r>
          <rPr>
            <sz val="12"/>
            <color indexed="81"/>
            <rFont val="Tahoma"/>
            <family val="2"/>
          </rPr>
          <t>$1,250/hr(</t>
        </r>
        <r>
          <rPr>
            <sz val="12"/>
            <color indexed="81"/>
            <rFont val="細明體"/>
            <family val="3"/>
            <charset val="136"/>
          </rPr>
          <t>首頁不加毛利</t>
        </r>
        <r>
          <rPr>
            <sz val="12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<sst xmlns="http://schemas.openxmlformats.org/spreadsheetml/2006/main" count="233" uniqueCount="160">
  <si>
    <t>應用奈米科技股份有限公司</t>
    <phoneticPr fontId="1" type="noConversion"/>
  </si>
  <si>
    <t>成本分析單</t>
    <phoneticPr fontId="1" type="noConversion"/>
  </si>
  <si>
    <t>需求單號:</t>
    <phoneticPr fontId="1" type="noConversion"/>
  </si>
  <si>
    <t>分析單號:</t>
    <phoneticPr fontId="1" type="noConversion"/>
  </si>
  <si>
    <t>分析人員:</t>
    <phoneticPr fontId="1" type="noConversion"/>
  </si>
  <si>
    <t>產品料號:</t>
    <phoneticPr fontId="1" type="noConversion"/>
  </si>
  <si>
    <t>產品名稱:</t>
  </si>
  <si>
    <t>報價數量:</t>
    <phoneticPr fontId="1" type="noConversion"/>
  </si>
  <si>
    <t>金額</t>
    <phoneticPr fontId="1" type="noConversion"/>
  </si>
  <si>
    <t>分析日期:</t>
    <phoneticPr fontId="1" type="noConversion"/>
  </si>
  <si>
    <t>產品類別:</t>
    <phoneticPr fontId="1" type="noConversion"/>
  </si>
  <si>
    <t>客    戶:</t>
    <phoneticPr fontId="1" type="noConversion"/>
  </si>
  <si>
    <t>數    量:</t>
    <phoneticPr fontId="1" type="noConversion"/>
  </si>
  <si>
    <t>備註</t>
    <phoneticPr fontId="1" type="noConversion"/>
  </si>
  <si>
    <t>項次</t>
    <phoneticPr fontId="1" type="noConversion"/>
  </si>
  <si>
    <t>分類</t>
    <phoneticPr fontId="1" type="noConversion"/>
  </si>
  <si>
    <t>市購件</t>
    <phoneticPr fontId="1" type="noConversion"/>
  </si>
  <si>
    <t>包裝、貨運</t>
    <phoneticPr fontId="1" type="noConversion"/>
  </si>
  <si>
    <t>市購材料</t>
    <phoneticPr fontId="1" type="noConversion"/>
  </si>
  <si>
    <t>加工材料</t>
    <phoneticPr fontId="1" type="noConversion"/>
  </si>
  <si>
    <t>人力費用</t>
    <phoneticPr fontId="1" type="noConversion"/>
  </si>
  <si>
    <t>其它</t>
    <phoneticPr fontId="1" type="noConversion"/>
  </si>
  <si>
    <t>毛 利</t>
    <phoneticPr fontId="1" type="noConversion"/>
  </si>
  <si>
    <t>分析類別</t>
    <phoneticPr fontId="4" type="noConversion"/>
  </si>
  <si>
    <t>毛利</t>
    <phoneticPr fontId="4" type="noConversion"/>
  </si>
  <si>
    <t>軸封</t>
    <phoneticPr fontId="1" type="noConversion"/>
  </si>
  <si>
    <t>軸封含馬達</t>
    <phoneticPr fontId="1" type="noConversion"/>
  </si>
  <si>
    <t>設備</t>
    <phoneticPr fontId="1" type="noConversion"/>
  </si>
  <si>
    <t>模組</t>
    <phoneticPr fontId="1" type="noConversion"/>
  </si>
  <si>
    <t>軸封維修</t>
    <phoneticPr fontId="1" type="noConversion"/>
  </si>
  <si>
    <t>設備維修</t>
    <phoneticPr fontId="1" type="noConversion"/>
  </si>
  <si>
    <t>模組維修</t>
    <phoneticPr fontId="1" type="noConversion"/>
  </si>
  <si>
    <t>機械零件</t>
    <phoneticPr fontId="1" type="noConversion"/>
  </si>
  <si>
    <t>金額(NTD)</t>
    <phoneticPr fontId="1" type="noConversion"/>
  </si>
  <si>
    <t>:</t>
    <phoneticPr fontId="1" type="noConversion"/>
  </si>
  <si>
    <t>總價</t>
    <phoneticPr fontId="1" type="noConversion"/>
  </si>
  <si>
    <t>名稱</t>
    <phoneticPr fontId="1" type="noConversion"/>
  </si>
  <si>
    <t>數量</t>
    <phoneticPr fontId="1" type="noConversion"/>
  </si>
  <si>
    <t>單位</t>
    <phoneticPr fontId="1" type="noConversion"/>
  </si>
  <si>
    <t>單價</t>
    <phoneticPr fontId="1" type="noConversion"/>
  </si>
  <si>
    <t>供應商</t>
    <phoneticPr fontId="1" type="noConversion"/>
  </si>
  <si>
    <t>總價+5%稅</t>
    <phoneticPr fontId="1" type="noConversion"/>
  </si>
  <si>
    <t>總價不含5%稅</t>
    <phoneticPr fontId="1" type="noConversion"/>
  </si>
  <si>
    <t>機構組裝</t>
    <phoneticPr fontId="1" type="noConversion"/>
  </si>
  <si>
    <t>電控組裝</t>
    <phoneticPr fontId="1" type="noConversion"/>
  </si>
  <si>
    <t>產品測試</t>
    <phoneticPr fontId="1" type="noConversion"/>
  </si>
  <si>
    <t>零件檢驗</t>
    <phoneticPr fontId="1" type="noConversion"/>
  </si>
  <si>
    <t>hr</t>
    <phoneticPr fontId="1" type="noConversion"/>
  </si>
  <si>
    <t>ANTS外型圖或客戶圖</t>
    <phoneticPr fontId="1" type="noConversion"/>
  </si>
  <si>
    <t>SET</t>
    <phoneticPr fontId="1" type="noConversion"/>
  </si>
  <si>
    <t>下列填寫數量，請填寫單組用量</t>
    <phoneticPr fontId="1" type="noConversion"/>
  </si>
  <si>
    <t>供應商A</t>
    <phoneticPr fontId="1" type="noConversion"/>
  </si>
  <si>
    <t>供應商B</t>
    <phoneticPr fontId="1" type="noConversion"/>
  </si>
  <si>
    <t>供應商C</t>
    <phoneticPr fontId="1" type="noConversion"/>
  </si>
  <si>
    <t>*下列項目，請填寫單組用量</t>
    <phoneticPr fontId="1" type="noConversion"/>
  </si>
  <si>
    <t>總價含5%稅</t>
    <phoneticPr fontId="1" type="noConversion"/>
  </si>
  <si>
    <t>單組總價</t>
    <phoneticPr fontId="1" type="noConversion"/>
  </si>
  <si>
    <t>*給供應商報價的臨時料號須填寫。(這會與下單時料號進行比對)
*下列填寫數量，請填寫單組用量</t>
    <phoneticPr fontId="1" type="noConversion"/>
  </si>
  <si>
    <t>需討論各產品毛利為?%</t>
    <phoneticPr fontId="1" type="noConversion"/>
  </si>
  <si>
    <t>客戶料(圖)號:</t>
    <phoneticPr fontId="1" type="noConversion"/>
  </si>
  <si>
    <r>
      <t>*包裝:包裝材料、包裝工時
*貨運:需確認為國內或國外貨運(</t>
    </r>
    <r>
      <rPr>
        <sz val="12"/>
        <color rgb="FFFF0000"/>
        <rFont val="新細明體"/>
        <family val="1"/>
        <charset val="136"/>
        <scheme val="minor"/>
      </rPr>
      <t>成本分析以國內報價為主，當有國外需業務提醒</t>
    </r>
    <r>
      <rPr>
        <sz val="12"/>
        <color theme="1"/>
        <rFont val="新細明體"/>
        <family val="2"/>
        <charset val="136"/>
        <scheme val="minor"/>
      </rPr>
      <t>)
**下列包材與工時，請填寫報價數量的總用量</t>
    </r>
    <phoneticPr fontId="1" type="noConversion"/>
  </si>
  <si>
    <t>組裝、測試</t>
    <phoneticPr fontId="1" type="noConversion"/>
  </si>
  <si>
    <t>國內貨運</t>
    <phoneticPr fontId="1" type="noConversion"/>
  </si>
  <si>
    <t>NTD</t>
    <phoneticPr fontId="1" type="noConversion"/>
  </si>
  <si>
    <t xml:space="preserve">成 本    </t>
    <phoneticPr fontId="1" type="noConversion"/>
  </si>
  <si>
    <t xml:space="preserve">單 售 價       </t>
    <phoneticPr fontId="1" type="noConversion"/>
  </si>
  <si>
    <t>總 售 價</t>
    <phoneticPr fontId="1" type="noConversion"/>
  </si>
  <si>
    <t>成本比例</t>
  </si>
  <si>
    <t>備註</t>
  </si>
  <si>
    <t>USD</t>
    <phoneticPr fontId="1" type="noConversion"/>
  </si>
  <si>
    <t>匯率(USD):</t>
    <phoneticPr fontId="1" type="noConversion"/>
  </si>
  <si>
    <t>應用奈米科技股份有限公司</t>
  </si>
  <si>
    <t>可行性評估報告</t>
    <phoneticPr fontId="1" type="noConversion"/>
  </si>
  <si>
    <t>評估項目</t>
    <phoneticPr fontId="1" type="noConversion"/>
  </si>
  <si>
    <t>團隊:</t>
    <phoneticPr fontId="1" type="noConversion"/>
  </si>
  <si>
    <t>評估結果:</t>
    <phoneticPr fontId="1" type="noConversion"/>
  </si>
  <si>
    <t>結果</t>
    <phoneticPr fontId="1" type="noConversion"/>
  </si>
  <si>
    <t>內容</t>
    <phoneticPr fontId="1" type="noConversion"/>
  </si>
  <si>
    <t>機器設備</t>
    <phoneticPr fontId="1" type="noConversion"/>
  </si>
  <si>
    <t>產品</t>
    <phoneticPr fontId="1" type="noConversion"/>
  </si>
  <si>
    <t>環境</t>
    <phoneticPr fontId="1" type="noConversion"/>
  </si>
  <si>
    <t>人力</t>
    <phoneticPr fontId="1" type="noConversion"/>
  </si>
  <si>
    <t>評估供應商是否有足夠加工、生產技術與產能及交期。</t>
    <phoneticPr fontId="1" type="noConversion"/>
  </si>
  <si>
    <t>評估供應商是否能夠提供所需物料。</t>
    <phoneticPr fontId="1" type="noConversion"/>
  </si>
  <si>
    <t>評估產品功能性是否可達到。</t>
    <phoneticPr fontId="1" type="noConversion"/>
  </si>
  <si>
    <t>評估廠內生產動線、空間、載具是否可滿足。</t>
    <phoneticPr fontId="1" type="noConversion"/>
  </si>
  <si>
    <t>-組裝空間(m):5.0*5.0*3.0</t>
    <phoneticPr fontId="1" type="noConversion"/>
  </si>
  <si>
    <t>-測試空間(m):2.5*5.0*3.0</t>
    <phoneticPr fontId="1" type="noConversion"/>
  </si>
  <si>
    <t>-天車載重(kg):1500</t>
    <phoneticPr fontId="1" type="noConversion"/>
  </si>
  <si>
    <t>-載具載重(kg):1500</t>
    <phoneticPr fontId="1" type="noConversion"/>
  </si>
  <si>
    <t>評估是否有相關開發能力人員可執行。</t>
    <phoneticPr fontId="1" type="noConversion"/>
  </si>
  <si>
    <t>-存放空間(m):6.0*8.0*3.0</t>
    <phoneticPr fontId="1" type="noConversion"/>
  </si>
  <si>
    <t>評估量測用儀器設備是否滿足。</t>
    <phoneticPr fontId="1" type="noConversion"/>
  </si>
  <si>
    <t>評估是否有生產、測試用機器設備可用。</t>
    <phoneticPr fontId="1" type="noConversion"/>
  </si>
  <si>
    <t>-機構人員*7人</t>
    <phoneticPr fontId="1" type="noConversion"/>
  </si>
  <si>
    <t>-軟體人員*2人</t>
    <phoneticPr fontId="1" type="noConversion"/>
  </si>
  <si>
    <t>-發泡機*1</t>
    <phoneticPr fontId="1" type="noConversion"/>
  </si>
  <si>
    <t>-客戶指定、特殊供應商</t>
    <phoneticPr fontId="1" type="noConversion"/>
  </si>
  <si>
    <t>-真空、轉速、振動</t>
    <phoneticPr fontId="1" type="noConversion"/>
  </si>
  <si>
    <t>量測儀器</t>
    <phoneticPr fontId="1" type="noConversion"/>
  </si>
  <si>
    <t>-產能、交期</t>
    <phoneticPr fontId="1" type="noConversion"/>
  </si>
  <si>
    <t>-測試機*2                 -真空包裝機*2</t>
    <phoneticPr fontId="1" type="noConversion"/>
  </si>
  <si>
    <t>-測漏儀*1                 -烤箱*3</t>
    <phoneticPr fontId="1" type="noConversion"/>
  </si>
  <si>
    <t>-超音波清流機*2     -軸承加熱器*1</t>
    <phoneticPr fontId="1" type="noConversion"/>
  </si>
  <si>
    <t>-偏擺儀*1                -水壓測試機*1</t>
    <phoneticPr fontId="1" type="noConversion"/>
  </si>
  <si>
    <t>-高度儀*2                -2.5D投影儀*1</t>
    <phoneticPr fontId="1" type="noConversion"/>
  </si>
  <si>
    <t>-花崗岩平台*1        -三次元座標量床(CMM)*1</t>
    <phoneticPr fontId="1" type="noConversion"/>
  </si>
  <si>
    <t>-電控人員*2人</t>
    <phoneticPr fontId="1" type="noConversion"/>
  </si>
  <si>
    <t>-水、氣、電、磁功能</t>
    <phoneticPr fontId="1" type="noConversion"/>
  </si>
  <si>
    <t>※ 項次4參照 P-13-01機器清單總表，項次5參考 P-07-01儀器清單總表</t>
    <phoneticPr fontId="1" type="noConversion"/>
  </si>
  <si>
    <t>材料</t>
    <phoneticPr fontId="1" type="noConversion"/>
  </si>
  <si>
    <t>-評估材料是否可取得</t>
    <phoneticPr fontId="1" type="noConversion"/>
  </si>
  <si>
    <t>-市購件，供應商是否滿足</t>
    <phoneticPr fontId="1" type="noConversion"/>
  </si>
  <si>
    <t>-加工件，供應商是否滿足</t>
    <phoneticPr fontId="1" type="noConversion"/>
  </si>
  <si>
    <t>判別</t>
    <phoneticPr fontId="1" type="noConversion"/>
  </si>
  <si>
    <t>0:無法進行
1.需外部配合
2.廠內可進行</t>
    <phoneticPr fontId="1" type="noConversion"/>
  </si>
  <si>
    <t>可行性(%):</t>
    <phoneticPr fontId="1" type="noConversion"/>
  </si>
  <si>
    <t>備註
(0或1需說明)</t>
    <phoneticPr fontId="1" type="noConversion"/>
  </si>
  <si>
    <t>品名</t>
    <phoneticPr fontId="1" type="noConversion"/>
  </si>
  <si>
    <t>規格</t>
    <phoneticPr fontId="1" type="noConversion"/>
  </si>
  <si>
    <t>品號</t>
    <phoneticPr fontId="1" type="noConversion"/>
  </si>
  <si>
    <t>品號/臨時/客戶料號</t>
    <phoneticPr fontId="1" type="noConversion"/>
  </si>
  <si>
    <t>2020/10/6
可行性及成本分析單，當可行性及成本分析完成後，直接附加PDF至需求單上(如右圖所示)。
PDF內容:可行性(一頁)、成本分析(2頁)，如下圖所示</t>
    <phoneticPr fontId="1" type="noConversion"/>
  </si>
  <si>
    <t>首次交期:</t>
    <phoneticPr fontId="1" type="noConversion"/>
  </si>
  <si>
    <t>天</t>
    <phoneticPr fontId="1" type="noConversion"/>
  </si>
  <si>
    <t>(繪圖+製作時間)</t>
    <phoneticPr fontId="1" type="noConversion"/>
  </si>
  <si>
    <t>交    期:</t>
    <phoneticPr fontId="1" type="noConversion"/>
  </si>
  <si>
    <t>(製作時間)</t>
    <phoneticPr fontId="1" type="noConversion"/>
  </si>
  <si>
    <r>
      <t>包裝</t>
    </r>
    <r>
      <rPr>
        <sz val="12"/>
        <color rgb="FFFF0000"/>
        <rFont val="標楷體"/>
        <family val="4"/>
        <charset val="136"/>
      </rPr>
      <t>(不含貨運)</t>
    </r>
    <phoneticPr fontId="1" type="noConversion"/>
  </si>
  <si>
    <t>set</t>
    <phoneticPr fontId="1" type="noConversion"/>
  </si>
  <si>
    <r>
      <t>*直接人工時以小時計算，</t>
    </r>
    <r>
      <rPr>
        <sz val="12"/>
        <color rgb="FFFF0000"/>
        <rFont val="新細明體"/>
        <family val="1"/>
        <charset val="136"/>
        <scheme val="minor"/>
      </rPr>
      <t>一般工時:$850/hr，出差工時:$1250/hr</t>
    </r>
    <r>
      <rPr>
        <sz val="12"/>
        <color theme="1"/>
        <rFont val="新細明體"/>
        <family val="2"/>
        <charset val="136"/>
        <scheme val="minor"/>
      </rPr>
      <t xml:space="preserve">
*下列工時，</t>
    </r>
    <r>
      <rPr>
        <sz val="12"/>
        <color rgb="FFFF0000"/>
        <rFont val="新細明體"/>
        <family val="1"/>
        <charset val="136"/>
        <scheme val="minor"/>
      </rPr>
      <t>請填寫報價數量的總工時用量</t>
    </r>
    <phoneticPr fontId="1" type="noConversion"/>
  </si>
  <si>
    <t>葉文宇</t>
    <phoneticPr fontId="1" type="noConversion"/>
  </si>
  <si>
    <t>包裝作業</t>
    <phoneticPr fontId="1" type="noConversion"/>
  </si>
  <si>
    <t>軸封</t>
  </si>
  <si>
    <t>包裝材料</t>
    <phoneticPr fontId="1" type="noConversion"/>
  </si>
  <si>
    <t>真空油脂</t>
    <phoneticPr fontId="1" type="noConversion"/>
  </si>
  <si>
    <t>ml</t>
    <phoneticPr fontId="1" type="noConversion"/>
  </si>
  <si>
    <t>g</t>
    <phoneticPr fontId="1" type="noConversion"/>
  </si>
  <si>
    <t>磁流體</t>
    <phoneticPr fontId="1" type="noConversion"/>
  </si>
  <si>
    <t>蕭明書、葉文宇、徐家妍、呂素珠、陳俊圻、楊小鋒</t>
    <phoneticPr fontId="1" type="noConversion"/>
  </si>
  <si>
    <t>TC3-2678186</t>
    <phoneticPr fontId="1" type="noConversion"/>
  </si>
  <si>
    <t>Roller Unit 216</t>
    <phoneticPr fontId="1" type="noConversion"/>
  </si>
  <si>
    <t>AMAT</t>
    <phoneticPr fontId="1" type="noConversion"/>
  </si>
  <si>
    <t>M20210416-5</t>
  </si>
  <si>
    <t>軸心</t>
  </si>
  <si>
    <t>SUS304</t>
  </si>
  <si>
    <t>PCS</t>
  </si>
  <si>
    <t>M20210416-6</t>
  </si>
  <si>
    <t>外殼</t>
  </si>
  <si>
    <t>M20210419-1</t>
  </si>
  <si>
    <t>墊圈</t>
  </si>
  <si>
    <t>防鬆墊片(SCHNORR)</t>
  </si>
  <si>
    <t>(彈簧鋼鍍鋅) S8-Fst-A0A (8.4*13*0.8)</t>
  </si>
  <si>
    <t>軸承</t>
  </si>
  <si>
    <t>(SUJ2) 6911 ZZ</t>
  </si>
  <si>
    <t>圓頭內六角螺絲</t>
  </si>
  <si>
    <t>(中碳鋼鍍鋅/偏藍)M8*20-8.8-A2B-ISO 4762</t>
  </si>
  <si>
    <t>N/A</t>
  </si>
  <si>
    <t>固鎖螺帽(三住)</t>
  </si>
  <si>
    <t>(SUS) PLNY50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</si>
</sst>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76" formatCode="&quot;$&quot;#,##0"/>
    <numFmt numFmtId="177" formatCode="&quot;$&quot;#,##0.0"/>
    <numFmt numFmtId="178" formatCode="&quot;$&quot;#,##0_);[Red]\(&quot;$&quot;#,##0\)"/>
    <numFmt numFmtId="179" formatCode="&quot;$&quot;#,##0.00_);[Red]\(&quot;$&quot;#,##0.00\)"/>
    <numFmt numFmtId="180" formatCode="0_ 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 tint="0.499984740745262"/>
      <name val="標楷體"/>
      <family val="4"/>
      <charset val="136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12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9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9" fontId="3" fillId="6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77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vertical="center"/>
    </xf>
    <xf numFmtId="176" fontId="3" fillId="4" borderId="0" xfId="0" applyNumberFormat="1" applyFont="1" applyFill="1" applyAlignment="1">
      <alignment vertical="center"/>
    </xf>
    <xf numFmtId="9" fontId="3" fillId="4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9" fontId="10" fillId="0" borderId="3" xfId="1" applyNumberFormat="1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Font="1" applyFill="1" applyProtection="1">
      <alignment vertical="center"/>
      <protection locked="0"/>
    </xf>
    <xf numFmtId="176" fontId="3" fillId="4" borderId="0" xfId="0" applyNumberFormat="1" applyFont="1" applyFill="1" applyAlignment="1" applyProtection="1">
      <alignment horizontal="right" vertical="center"/>
      <protection locked="0"/>
    </xf>
    <xf numFmtId="176" fontId="3" fillId="4" borderId="0" xfId="0" applyNumberFormat="1" applyFont="1" applyFill="1" applyAlignment="1" applyProtection="1">
      <alignment vertical="center"/>
      <protection locked="0"/>
    </xf>
    <xf numFmtId="179" fontId="3" fillId="4" borderId="0" xfId="0" applyNumberFormat="1" applyFont="1" applyFill="1" applyAlignment="1" applyProtection="1">
      <alignment horizontal="right" vertical="center"/>
      <protection locked="0"/>
    </xf>
    <xf numFmtId="178" fontId="3" fillId="4" borderId="0" xfId="0" applyNumberFormat="1" applyFont="1" applyFill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176" fontId="11" fillId="4" borderId="0" xfId="0" applyNumberFormat="1" applyFont="1" applyFill="1" applyAlignment="1" applyProtection="1">
      <alignment horizontal="left" vertical="center"/>
      <protection locked="0"/>
    </xf>
    <xf numFmtId="0" fontId="7" fillId="0" borderId="1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6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6" fontId="7" fillId="0" borderId="3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8" fillId="2" borderId="4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0" fillId="4" borderId="11" xfId="0" quotePrefix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4" xfId="0" quotePrefix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180" fontId="3" fillId="4" borderId="1" xfId="0" applyNumberFormat="1" applyFont="1" applyFill="1" applyBorder="1" applyAlignment="1" applyProtection="1">
      <alignment horizontal="center" vertical="center"/>
      <protection locked="0"/>
    </xf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176" fontId="3" fillId="4" borderId="0" xfId="0" applyNumberFormat="1" applyFont="1" applyFill="1" applyAlignment="1">
      <alignment horizontal="right" vertical="center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9" fontId="3" fillId="4" borderId="0" xfId="0" applyNumberFormat="1" applyFont="1" applyFill="1" applyAlignment="1">
      <alignment horizontal="right" vertical="center"/>
    </xf>
    <xf numFmtId="176" fontId="3" fillId="4" borderId="1" xfId="0" applyNumberFormat="1" applyFont="1" applyFill="1" applyBorder="1" applyAlignment="1">
      <alignment horizontal="right"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79" fontId="3" fillId="4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top" wrapText="1"/>
    </xf>
  </cellXfs>
  <cellStyles count="3">
    <cellStyle name="一般" xfId="0" builtinId="0"/>
    <cellStyle name="一般 4" xfId="1" xr:uid="{921DC558-EB87-47F2-8F72-51DEA584935D}"/>
    <cellStyle name="百分比 3" xfId="2" xr:uid="{6D7C3804-3982-43C3-86B6-3BD522F08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1</xdr:rowOff>
    </xdr:from>
    <xdr:to>
      <xdr:col>25</xdr:col>
      <xdr:colOff>598170</xdr:colOff>
      <xdr:row>12</xdr:row>
      <xdr:rowOff>162842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533E34A-722E-4B87-A686-226C990E6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314326"/>
          <a:ext cx="3971925" cy="2789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60961</xdr:colOff>
      <xdr:row>0</xdr:row>
      <xdr:rowOff>68580</xdr:rowOff>
    </xdr:from>
    <xdr:to>
      <xdr:col>11</xdr:col>
      <xdr:colOff>167640</xdr:colOff>
      <xdr:row>10</xdr:row>
      <xdr:rowOff>31863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380131B-08EA-47F5-84DB-3E7BB43FF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561" y="68580"/>
          <a:ext cx="3154679" cy="2020683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10</xdr:row>
      <xdr:rowOff>126716</xdr:rowOff>
    </xdr:from>
    <xdr:to>
      <xdr:col>4</xdr:col>
      <xdr:colOff>502920</xdr:colOff>
      <xdr:row>26</xdr:row>
      <xdr:rowOff>19654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6BC66E6-4422-4419-8B18-AB5953A5A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2184116"/>
          <a:ext cx="2735579" cy="31847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60961</xdr:colOff>
      <xdr:row>10</xdr:row>
      <xdr:rowOff>121921</xdr:rowOff>
    </xdr:from>
    <xdr:to>
      <xdr:col>8</xdr:col>
      <xdr:colOff>495300</xdr:colOff>
      <xdr:row>25</xdr:row>
      <xdr:rowOff>178166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3B04EB6-106E-492F-925E-9669127AF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8961" y="2179321"/>
          <a:ext cx="2263139" cy="31423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91441</xdr:colOff>
      <xdr:row>10</xdr:row>
      <xdr:rowOff>129540</xdr:rowOff>
    </xdr:from>
    <xdr:to>
      <xdr:col>13</xdr:col>
      <xdr:colOff>1</xdr:colOff>
      <xdr:row>25</xdr:row>
      <xdr:rowOff>178163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936A3DF-8FA4-48EA-AF00-1D7BD7E7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7841" y="2186940"/>
          <a:ext cx="2346960" cy="31347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0474-63E8-4307-87A4-1E23F8B7D1F1}">
  <dimension ref="A1:M37"/>
  <sheetViews>
    <sheetView topLeftCell="C1" zoomScale="90" zoomScaleNormal="90" workbookViewId="0">
      <pane ySplit="7" topLeftCell="A8" activePane="bottomLeft" state="frozen"/>
      <selection pane="bottomLeft" activeCell="J11" sqref="J11:J16"/>
    </sheetView>
  </sheetViews>
  <sheetFormatPr defaultColWidth="9" defaultRowHeight="16.2" x14ac:dyDescent="0.3"/>
  <cols>
    <col min="1" max="2" width="0" style="21" hidden="1" customWidth="1"/>
    <col min="3" max="3" width="10.77734375" style="21" customWidth="1"/>
    <col min="4" max="4" width="8.5546875" style="21" customWidth="1"/>
    <col min="5" max="5" width="5.44140625" style="21" customWidth="1"/>
    <col min="6" max="6" width="14.44140625" style="21" customWidth="1"/>
    <col min="7" max="7" width="15.77734375" style="21" customWidth="1"/>
    <col min="8" max="8" width="16.44140625" style="21" customWidth="1"/>
    <col min="9" max="9" width="10.77734375" style="21" customWidth="1"/>
    <col min="10" max="10" width="20.44140625" style="21" customWidth="1"/>
    <col min="11" max="11" width="16.5546875" style="21" customWidth="1"/>
    <col min="12" max="12" width="9" style="21"/>
    <col min="13" max="13" width="23.33203125" style="21" customWidth="1"/>
    <col min="14" max="16384" width="9" style="21"/>
  </cols>
  <sheetData>
    <row r="1" spans="1:13" ht="30.6" x14ac:dyDescent="0.3">
      <c r="C1" s="65" t="s">
        <v>71</v>
      </c>
      <c r="D1" s="66"/>
      <c r="E1" s="66"/>
      <c r="F1" s="66"/>
      <c r="G1" s="66"/>
      <c r="H1" s="66"/>
      <c r="I1" s="66"/>
      <c r="J1" s="67"/>
      <c r="L1" s="54" t="s">
        <v>114</v>
      </c>
      <c r="M1" s="56" t="s">
        <v>115</v>
      </c>
    </row>
    <row r="2" spans="1:13" ht="22.2" x14ac:dyDescent="0.3">
      <c r="C2" s="68" t="s">
        <v>72</v>
      </c>
      <c r="D2" s="69"/>
      <c r="E2" s="69"/>
      <c r="F2" s="69"/>
      <c r="G2" s="69"/>
      <c r="H2" s="69"/>
      <c r="I2" s="69"/>
      <c r="J2" s="70"/>
      <c r="L2" s="54"/>
      <c r="M2" s="56"/>
    </row>
    <row r="3" spans="1:13" ht="7.8" customHeight="1" x14ac:dyDescent="0.3">
      <c r="C3" s="71"/>
      <c r="D3" s="72"/>
      <c r="E3" s="72"/>
      <c r="F3" s="72"/>
      <c r="G3" s="72"/>
      <c r="H3" s="72"/>
      <c r="I3" s="72"/>
      <c r="J3" s="72"/>
      <c r="L3" s="54"/>
      <c r="M3" s="56"/>
    </row>
    <row r="4" spans="1:13" ht="25.05" customHeight="1" x14ac:dyDescent="0.3">
      <c r="A4" s="54"/>
      <c r="B4" s="55"/>
      <c r="C4" s="85" t="s">
        <v>74</v>
      </c>
      <c r="D4" s="85"/>
      <c r="E4" s="85" t="s">
        <v>139</v>
      </c>
      <c r="F4" s="85"/>
      <c r="G4" s="85"/>
      <c r="H4" s="57" t="s">
        <v>116</v>
      </c>
      <c r="I4" s="58"/>
      <c r="J4" s="24">
        <f>IF(B8=0,0,A8/14)</f>
        <v>1</v>
      </c>
      <c r="L4" s="54"/>
      <c r="M4" s="56"/>
    </row>
    <row r="5" spans="1:13" ht="25.05" customHeight="1" x14ac:dyDescent="0.3">
      <c r="A5" s="54"/>
      <c r="B5" s="55"/>
      <c r="C5" s="85"/>
      <c r="D5" s="85"/>
      <c r="E5" s="85"/>
      <c r="F5" s="85"/>
      <c r="G5" s="85"/>
      <c r="H5" s="57" t="s">
        <v>75</v>
      </c>
      <c r="I5" s="58"/>
      <c r="J5" s="23" t="str">
        <f>IF(J4=0,"NG","OK")</f>
        <v>OK</v>
      </c>
    </row>
    <row r="6" spans="1:13" ht="9" customHeight="1" x14ac:dyDescent="0.3">
      <c r="C6" s="71"/>
      <c r="D6" s="71"/>
      <c r="E6" s="71"/>
      <c r="F6" s="71"/>
      <c r="G6" s="71"/>
      <c r="H6" s="71"/>
      <c r="I6" s="71"/>
      <c r="J6" s="71"/>
    </row>
    <row r="7" spans="1:13" ht="31.8" customHeight="1" x14ac:dyDescent="0.3">
      <c r="C7" s="22" t="s">
        <v>14</v>
      </c>
      <c r="D7" s="84" t="s">
        <v>73</v>
      </c>
      <c r="E7" s="84"/>
      <c r="F7" s="86" t="s">
        <v>77</v>
      </c>
      <c r="G7" s="86"/>
      <c r="H7" s="86"/>
      <c r="I7" s="22" t="s">
        <v>76</v>
      </c>
      <c r="J7" s="22" t="s">
        <v>117</v>
      </c>
    </row>
    <row r="8" spans="1:13" ht="23.4" customHeight="1" x14ac:dyDescent="0.3">
      <c r="A8" s="21">
        <f>SUM(I8:I36)</f>
        <v>14</v>
      </c>
      <c r="B8" s="21">
        <f>I8*I11*I17*I21*I26*I30*I32</f>
        <v>128</v>
      </c>
      <c r="C8" s="62">
        <v>1</v>
      </c>
      <c r="D8" s="62" t="s">
        <v>79</v>
      </c>
      <c r="E8" s="82"/>
      <c r="F8" s="59" t="s">
        <v>84</v>
      </c>
      <c r="G8" s="60"/>
      <c r="H8" s="61"/>
      <c r="I8" s="63">
        <v>2</v>
      </c>
      <c r="J8" s="64"/>
      <c r="L8" s="54"/>
      <c r="M8" s="54"/>
    </row>
    <row r="9" spans="1:13" x14ac:dyDescent="0.3">
      <c r="C9" s="62"/>
      <c r="D9" s="62"/>
      <c r="E9" s="82"/>
      <c r="F9" s="73" t="s">
        <v>108</v>
      </c>
      <c r="G9" s="74"/>
      <c r="H9" s="75"/>
      <c r="I9" s="63"/>
      <c r="J9" s="64"/>
    </row>
    <row r="10" spans="1:13" ht="22.2" customHeight="1" x14ac:dyDescent="0.3">
      <c r="C10" s="62"/>
      <c r="D10" s="62"/>
      <c r="E10" s="82"/>
      <c r="F10" s="73" t="s">
        <v>98</v>
      </c>
      <c r="G10" s="74"/>
      <c r="H10" s="75"/>
      <c r="I10" s="63"/>
      <c r="J10" s="64"/>
    </row>
    <row r="11" spans="1:13" ht="22.95" customHeight="1" x14ac:dyDescent="0.3">
      <c r="C11" s="62">
        <v>2</v>
      </c>
      <c r="D11" s="62" t="s">
        <v>80</v>
      </c>
      <c r="E11" s="82"/>
      <c r="F11" s="76" t="s">
        <v>85</v>
      </c>
      <c r="G11" s="77"/>
      <c r="H11" s="78"/>
      <c r="I11" s="79">
        <v>2</v>
      </c>
      <c r="J11" s="64"/>
    </row>
    <row r="12" spans="1:13" x14ac:dyDescent="0.3">
      <c r="C12" s="62"/>
      <c r="D12" s="62"/>
      <c r="E12" s="82"/>
      <c r="F12" s="73" t="s">
        <v>86</v>
      </c>
      <c r="G12" s="74"/>
      <c r="H12" s="75"/>
      <c r="I12" s="80"/>
      <c r="J12" s="64"/>
    </row>
    <row r="13" spans="1:13" x14ac:dyDescent="0.3">
      <c r="C13" s="62"/>
      <c r="D13" s="62"/>
      <c r="E13" s="82"/>
      <c r="F13" s="73" t="s">
        <v>87</v>
      </c>
      <c r="G13" s="74"/>
      <c r="H13" s="75"/>
      <c r="I13" s="80"/>
      <c r="J13" s="64"/>
    </row>
    <row r="14" spans="1:13" x14ac:dyDescent="0.3">
      <c r="C14" s="62"/>
      <c r="D14" s="62"/>
      <c r="E14" s="82"/>
      <c r="F14" s="73" t="s">
        <v>91</v>
      </c>
      <c r="G14" s="74"/>
      <c r="H14" s="75"/>
      <c r="I14" s="80"/>
      <c r="J14" s="64"/>
    </row>
    <row r="15" spans="1:13" x14ac:dyDescent="0.3">
      <c r="C15" s="62"/>
      <c r="D15" s="62"/>
      <c r="E15" s="82"/>
      <c r="F15" s="73" t="s">
        <v>88</v>
      </c>
      <c r="G15" s="74"/>
      <c r="H15" s="75"/>
      <c r="I15" s="80"/>
      <c r="J15" s="64"/>
    </row>
    <row r="16" spans="1:13" x14ac:dyDescent="0.3">
      <c r="C16" s="62"/>
      <c r="D16" s="62"/>
      <c r="E16" s="82"/>
      <c r="F16" s="73" t="s">
        <v>89</v>
      </c>
      <c r="G16" s="74"/>
      <c r="H16" s="75"/>
      <c r="I16" s="81"/>
      <c r="J16" s="64"/>
    </row>
    <row r="17" spans="3:10" ht="19.95" customHeight="1" x14ac:dyDescent="0.3">
      <c r="C17" s="62">
        <v>3</v>
      </c>
      <c r="D17" s="62" t="s">
        <v>81</v>
      </c>
      <c r="E17" s="82"/>
      <c r="F17" s="76" t="s">
        <v>90</v>
      </c>
      <c r="G17" s="77"/>
      <c r="H17" s="78"/>
      <c r="I17" s="63">
        <v>2</v>
      </c>
      <c r="J17" s="64"/>
    </row>
    <row r="18" spans="3:10" x14ac:dyDescent="0.3">
      <c r="C18" s="62"/>
      <c r="D18" s="62"/>
      <c r="E18" s="82"/>
      <c r="F18" s="73" t="s">
        <v>94</v>
      </c>
      <c r="G18" s="74"/>
      <c r="H18" s="75"/>
      <c r="I18" s="63"/>
      <c r="J18" s="64"/>
    </row>
    <row r="19" spans="3:10" x14ac:dyDescent="0.3">
      <c r="C19" s="62"/>
      <c r="D19" s="62"/>
      <c r="E19" s="82"/>
      <c r="F19" s="73" t="s">
        <v>107</v>
      </c>
      <c r="G19" s="74"/>
      <c r="H19" s="75"/>
      <c r="I19" s="63"/>
      <c r="J19" s="64"/>
    </row>
    <row r="20" spans="3:10" x14ac:dyDescent="0.3">
      <c r="C20" s="62"/>
      <c r="D20" s="62"/>
      <c r="E20" s="82"/>
      <c r="F20" s="73" t="s">
        <v>95</v>
      </c>
      <c r="G20" s="74"/>
      <c r="H20" s="75"/>
      <c r="I20" s="63"/>
      <c r="J20" s="64"/>
    </row>
    <row r="21" spans="3:10" ht="22.05" customHeight="1" x14ac:dyDescent="0.3">
      <c r="C21" s="62">
        <v>4</v>
      </c>
      <c r="D21" s="62" t="s">
        <v>78</v>
      </c>
      <c r="E21" s="82"/>
      <c r="F21" s="76" t="s">
        <v>93</v>
      </c>
      <c r="G21" s="77"/>
      <c r="H21" s="78"/>
      <c r="I21" s="63">
        <v>2</v>
      </c>
      <c r="J21" s="64"/>
    </row>
    <row r="22" spans="3:10" x14ac:dyDescent="0.3">
      <c r="C22" s="62"/>
      <c r="D22" s="62"/>
      <c r="E22" s="82"/>
      <c r="F22" s="73" t="s">
        <v>101</v>
      </c>
      <c r="G22" s="74"/>
      <c r="H22" s="75"/>
      <c r="I22" s="63"/>
      <c r="J22" s="64"/>
    </row>
    <row r="23" spans="3:10" x14ac:dyDescent="0.3">
      <c r="C23" s="62"/>
      <c r="D23" s="62"/>
      <c r="E23" s="82"/>
      <c r="F23" s="73" t="s">
        <v>102</v>
      </c>
      <c r="G23" s="74"/>
      <c r="H23" s="75"/>
      <c r="I23" s="63"/>
      <c r="J23" s="64"/>
    </row>
    <row r="24" spans="3:10" x14ac:dyDescent="0.3">
      <c r="C24" s="62"/>
      <c r="D24" s="62"/>
      <c r="E24" s="82"/>
      <c r="F24" s="73" t="s">
        <v>103</v>
      </c>
      <c r="G24" s="74"/>
      <c r="H24" s="75"/>
      <c r="I24" s="63"/>
      <c r="J24" s="64"/>
    </row>
    <row r="25" spans="3:10" x14ac:dyDescent="0.3">
      <c r="C25" s="62"/>
      <c r="D25" s="62"/>
      <c r="E25" s="82"/>
      <c r="F25" s="73" t="s">
        <v>96</v>
      </c>
      <c r="G25" s="74"/>
      <c r="H25" s="75"/>
      <c r="I25" s="63"/>
      <c r="J25" s="64"/>
    </row>
    <row r="26" spans="3:10" ht="22.05" customHeight="1" x14ac:dyDescent="0.3">
      <c r="C26" s="62">
        <v>5</v>
      </c>
      <c r="D26" s="62" t="s">
        <v>99</v>
      </c>
      <c r="E26" s="82"/>
      <c r="F26" s="83" t="s">
        <v>92</v>
      </c>
      <c r="G26" s="77"/>
      <c r="H26" s="78"/>
      <c r="I26" s="63">
        <v>2</v>
      </c>
      <c r="J26" s="64"/>
    </row>
    <row r="27" spans="3:10" x14ac:dyDescent="0.3">
      <c r="C27" s="62"/>
      <c r="D27" s="62"/>
      <c r="E27" s="82"/>
      <c r="F27" s="73" t="s">
        <v>105</v>
      </c>
      <c r="G27" s="74"/>
      <c r="H27" s="75"/>
      <c r="I27" s="63"/>
      <c r="J27" s="64"/>
    </row>
    <row r="28" spans="3:10" x14ac:dyDescent="0.3">
      <c r="C28" s="62"/>
      <c r="D28" s="62"/>
      <c r="E28" s="82"/>
      <c r="F28" s="73" t="s">
        <v>104</v>
      </c>
      <c r="G28" s="74"/>
      <c r="H28" s="75"/>
      <c r="I28" s="63"/>
      <c r="J28" s="64"/>
    </row>
    <row r="29" spans="3:10" x14ac:dyDescent="0.3">
      <c r="C29" s="62"/>
      <c r="D29" s="62"/>
      <c r="E29" s="82"/>
      <c r="F29" s="73" t="s">
        <v>106</v>
      </c>
      <c r="G29" s="74"/>
      <c r="H29" s="75"/>
      <c r="I29" s="63"/>
      <c r="J29" s="64"/>
    </row>
    <row r="30" spans="3:10" ht="16.2" customHeight="1" x14ac:dyDescent="0.3">
      <c r="C30" s="62">
        <v>6</v>
      </c>
      <c r="D30" s="62" t="s">
        <v>110</v>
      </c>
      <c r="E30" s="82"/>
      <c r="F30" s="76" t="s">
        <v>83</v>
      </c>
      <c r="G30" s="77"/>
      <c r="H30" s="78"/>
      <c r="I30" s="63">
        <v>2</v>
      </c>
      <c r="J30" s="64"/>
    </row>
    <row r="31" spans="3:10" x14ac:dyDescent="0.3">
      <c r="C31" s="62"/>
      <c r="D31" s="62"/>
      <c r="E31" s="82"/>
      <c r="F31" s="73" t="s">
        <v>111</v>
      </c>
      <c r="G31" s="74"/>
      <c r="H31" s="75"/>
      <c r="I31" s="63"/>
      <c r="J31" s="64"/>
    </row>
    <row r="32" spans="3:10" ht="33.6" customHeight="1" x14ac:dyDescent="0.3">
      <c r="C32" s="62">
        <v>7</v>
      </c>
      <c r="D32" s="62" t="s">
        <v>40</v>
      </c>
      <c r="E32" s="82"/>
      <c r="F32" s="76" t="s">
        <v>82</v>
      </c>
      <c r="G32" s="77"/>
      <c r="H32" s="78"/>
      <c r="I32" s="63">
        <v>2</v>
      </c>
      <c r="J32" s="64"/>
    </row>
    <row r="33" spans="3:10" x14ac:dyDescent="0.3">
      <c r="C33" s="62"/>
      <c r="D33" s="62"/>
      <c r="E33" s="82"/>
      <c r="F33" s="73" t="s">
        <v>112</v>
      </c>
      <c r="G33" s="74"/>
      <c r="H33" s="75"/>
      <c r="I33" s="63"/>
      <c r="J33" s="64"/>
    </row>
    <row r="34" spans="3:10" x14ac:dyDescent="0.3">
      <c r="C34" s="62"/>
      <c r="D34" s="62"/>
      <c r="E34" s="82"/>
      <c r="F34" s="73" t="s">
        <v>113</v>
      </c>
      <c r="G34" s="74"/>
      <c r="H34" s="75"/>
      <c r="I34" s="63"/>
      <c r="J34" s="64"/>
    </row>
    <row r="35" spans="3:10" x14ac:dyDescent="0.3">
      <c r="C35" s="62"/>
      <c r="D35" s="62"/>
      <c r="E35" s="82"/>
      <c r="F35" s="73" t="s">
        <v>100</v>
      </c>
      <c r="G35" s="74"/>
      <c r="H35" s="75"/>
      <c r="I35" s="63"/>
      <c r="J35" s="64"/>
    </row>
    <row r="36" spans="3:10" x14ac:dyDescent="0.3">
      <c r="C36" s="62"/>
      <c r="D36" s="62"/>
      <c r="E36" s="82"/>
      <c r="F36" s="73" t="s">
        <v>97</v>
      </c>
      <c r="G36" s="74"/>
      <c r="H36" s="75"/>
      <c r="I36" s="63"/>
      <c r="J36" s="64"/>
    </row>
    <row r="37" spans="3:10" ht="30.6" customHeight="1" x14ac:dyDescent="0.3">
      <c r="C37" s="60" t="s">
        <v>109</v>
      </c>
      <c r="D37" s="60"/>
      <c r="E37" s="60"/>
      <c r="F37" s="60"/>
      <c r="G37" s="60"/>
      <c r="H37" s="60"/>
      <c r="I37" s="60"/>
      <c r="J37" s="60"/>
    </row>
  </sheetData>
  <mergeCells count="73">
    <mergeCell ref="C37:J37"/>
    <mergeCell ref="C21:C25"/>
    <mergeCell ref="D21:E25"/>
    <mergeCell ref="I21:I25"/>
    <mergeCell ref="J21:J25"/>
    <mergeCell ref="F22:H22"/>
    <mergeCell ref="F23:H23"/>
    <mergeCell ref="F24:H24"/>
    <mergeCell ref="F25:H25"/>
    <mergeCell ref="F32:H32"/>
    <mergeCell ref="F35:H35"/>
    <mergeCell ref="F31:H31"/>
    <mergeCell ref="F30:H30"/>
    <mergeCell ref="C32:C36"/>
    <mergeCell ref="C30:C31"/>
    <mergeCell ref="D30:E31"/>
    <mergeCell ref="D7:E7"/>
    <mergeCell ref="C4:D5"/>
    <mergeCell ref="D8:E10"/>
    <mergeCell ref="F7:H7"/>
    <mergeCell ref="F10:H10"/>
    <mergeCell ref="E4:G5"/>
    <mergeCell ref="D32:E36"/>
    <mergeCell ref="F36:H36"/>
    <mergeCell ref="F34:H34"/>
    <mergeCell ref="F33:H33"/>
    <mergeCell ref="C11:C16"/>
    <mergeCell ref="C17:C20"/>
    <mergeCell ref="C26:C29"/>
    <mergeCell ref="F19:H19"/>
    <mergeCell ref="F20:H20"/>
    <mergeCell ref="F21:H21"/>
    <mergeCell ref="D11:E16"/>
    <mergeCell ref="D17:E20"/>
    <mergeCell ref="D26:E29"/>
    <mergeCell ref="F28:H28"/>
    <mergeCell ref="F29:H29"/>
    <mergeCell ref="F26:H26"/>
    <mergeCell ref="F27:H27"/>
    <mergeCell ref="F17:H17"/>
    <mergeCell ref="F18:H18"/>
    <mergeCell ref="I11:I16"/>
    <mergeCell ref="I17:I20"/>
    <mergeCell ref="I26:I29"/>
    <mergeCell ref="F11:H11"/>
    <mergeCell ref="F16:H16"/>
    <mergeCell ref="F13:H13"/>
    <mergeCell ref="F14:H14"/>
    <mergeCell ref="F12:H12"/>
    <mergeCell ref="F15:H15"/>
    <mergeCell ref="I30:I31"/>
    <mergeCell ref="I32:I36"/>
    <mergeCell ref="J11:J16"/>
    <mergeCell ref="J17:J20"/>
    <mergeCell ref="J26:J29"/>
    <mergeCell ref="J30:J31"/>
    <mergeCell ref="J32:J36"/>
    <mergeCell ref="A4:A5"/>
    <mergeCell ref="B4:B5"/>
    <mergeCell ref="L8:M8"/>
    <mergeCell ref="L1:L4"/>
    <mergeCell ref="M1:M4"/>
    <mergeCell ref="H4:I4"/>
    <mergeCell ref="H5:I5"/>
    <mergeCell ref="F8:H8"/>
    <mergeCell ref="C8:C10"/>
    <mergeCell ref="I8:I10"/>
    <mergeCell ref="J8:J10"/>
    <mergeCell ref="C1:J1"/>
    <mergeCell ref="C2:J2"/>
    <mergeCell ref="C3:J3"/>
    <mergeCell ref="F9:H9"/>
    <mergeCell ref="C6:J6"/>
  </mergeCells>
  <phoneticPr fontId="1" type="noConversion"/>
  <dataValidations count="1">
    <dataValidation type="list" allowBlank="1" showInputMessage="1" showErrorMessage="1" sqref="I17:I36 I8:I11" xr:uid="{F80F4601-ADD6-4C6F-A73B-E389A326CFFE}">
      <formula1>"0,1,2"</formula1>
    </dataValidation>
  </dataValidations>
  <pageMargins left="0.7" right="0.7" top="0.75" bottom="0.75" header="0.3" footer="0.3"/>
  <pageSetup paperSize="9" scale="85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7B95-0C28-42DA-A4B8-6D3479CF83AB}">
  <dimension ref="A1:Z25"/>
  <sheetViews>
    <sheetView tabSelected="1" zoomScaleNormal="100" workbookViewId="0">
      <selection activeCell="D5" sqref="D5:H5"/>
    </sheetView>
  </sheetViews>
  <sheetFormatPr defaultRowHeight="16.2" x14ac:dyDescent="0.3"/>
  <cols>
    <col min="1" max="2" width="4.77734375" customWidth="1"/>
    <col min="3" max="3" width="5.5546875" customWidth="1"/>
    <col min="4" max="4" width="6.88671875" customWidth="1"/>
    <col min="5" max="5" width="5.33203125" customWidth="1"/>
    <col min="6" max="6" width="3.44140625" customWidth="1"/>
    <col min="7" max="7" width="3.21875" customWidth="1"/>
    <col min="8" max="8" width="3.109375" customWidth="1"/>
    <col min="9" max="14" width="5.33203125" customWidth="1"/>
    <col min="15" max="15" width="2.33203125" customWidth="1"/>
    <col min="16" max="20" width="4.77734375" customWidth="1"/>
  </cols>
  <sheetData>
    <row r="1" spans="1:26" ht="24.6" x14ac:dyDescent="0.3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4"/>
      <c r="T1" s="109" t="s">
        <v>48</v>
      </c>
      <c r="U1" s="109"/>
      <c r="V1" s="109"/>
      <c r="W1" s="109"/>
      <c r="X1" s="109"/>
      <c r="Y1" s="109"/>
      <c r="Z1" s="109"/>
    </row>
    <row r="2" spans="1:26" ht="24.6" x14ac:dyDescent="0.3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4"/>
      <c r="T2" s="100"/>
      <c r="U2" s="101"/>
      <c r="V2" s="101"/>
      <c r="W2" s="101"/>
      <c r="X2" s="101"/>
      <c r="Y2" s="101"/>
      <c r="Z2" s="102"/>
    </row>
    <row r="3" spans="1:26" ht="19.95" customHeight="1" x14ac:dyDescent="0.3">
      <c r="A3" s="87" t="s">
        <v>2</v>
      </c>
      <c r="B3" s="87"/>
      <c r="C3" s="87"/>
      <c r="D3" s="92">
        <v>202104120001</v>
      </c>
      <c r="E3" s="92"/>
      <c r="F3" s="92"/>
      <c r="G3" s="92"/>
      <c r="H3" s="92"/>
      <c r="I3" s="91" t="s">
        <v>10</v>
      </c>
      <c r="J3" s="91"/>
      <c r="K3" s="91"/>
      <c r="L3" s="113" t="s">
        <v>133</v>
      </c>
      <c r="M3" s="113"/>
      <c r="N3" s="113"/>
      <c r="O3" s="113"/>
      <c r="P3" s="113"/>
      <c r="Q3" s="113"/>
      <c r="R3" s="113"/>
      <c r="S3" s="2"/>
      <c r="T3" s="103"/>
      <c r="U3" s="104"/>
      <c r="V3" s="104"/>
      <c r="W3" s="104"/>
      <c r="X3" s="104"/>
      <c r="Y3" s="104"/>
      <c r="Z3" s="105"/>
    </row>
    <row r="4" spans="1:26" ht="19.95" customHeight="1" x14ac:dyDescent="0.3">
      <c r="A4" s="87" t="s">
        <v>11</v>
      </c>
      <c r="B4" s="87"/>
      <c r="C4" s="87"/>
      <c r="D4" s="90" t="s">
        <v>142</v>
      </c>
      <c r="E4" s="90"/>
      <c r="F4" s="90"/>
      <c r="G4" s="90"/>
      <c r="H4" s="90"/>
      <c r="I4" s="91" t="s">
        <v>5</v>
      </c>
      <c r="J4" s="91"/>
      <c r="K4" s="91"/>
      <c r="L4" s="90" t="s">
        <v>140</v>
      </c>
      <c r="M4" s="90"/>
      <c r="N4" s="90"/>
      <c r="O4" s="90"/>
      <c r="P4" s="90"/>
      <c r="Q4" s="90"/>
      <c r="R4" s="90"/>
      <c r="S4" s="2"/>
      <c r="T4" s="103"/>
      <c r="U4" s="104"/>
      <c r="V4" s="104"/>
      <c r="W4" s="104"/>
      <c r="X4" s="104"/>
      <c r="Y4" s="104"/>
      <c r="Z4" s="105"/>
    </row>
    <row r="5" spans="1:26" ht="19.95" customHeight="1" x14ac:dyDescent="0.3">
      <c r="A5" s="87" t="s">
        <v>3</v>
      </c>
      <c r="B5" s="87"/>
      <c r="C5" s="87"/>
      <c r="D5" s="90">
        <v>11004004</v>
      </c>
      <c r="E5" s="90"/>
      <c r="F5" s="90"/>
      <c r="G5" s="90"/>
      <c r="H5" s="90"/>
      <c r="I5" s="91" t="s">
        <v>6</v>
      </c>
      <c r="J5" s="91"/>
      <c r="K5" s="91"/>
      <c r="L5" s="90" t="s">
        <v>141</v>
      </c>
      <c r="M5" s="90"/>
      <c r="N5" s="90"/>
      <c r="O5" s="90"/>
      <c r="P5" s="90"/>
      <c r="Q5" s="90"/>
      <c r="R5" s="90"/>
      <c r="S5" s="2"/>
      <c r="T5" s="103"/>
      <c r="U5" s="104"/>
      <c r="V5" s="104"/>
      <c r="W5" s="104"/>
      <c r="X5" s="104"/>
      <c r="Y5" s="104"/>
      <c r="Z5" s="105"/>
    </row>
    <row r="6" spans="1:26" ht="19.95" customHeight="1" x14ac:dyDescent="0.3">
      <c r="A6" s="87" t="s">
        <v>9</v>
      </c>
      <c r="B6" s="87"/>
      <c r="C6" s="87"/>
      <c r="D6" s="93">
        <v>44307</v>
      </c>
      <c r="E6" s="90"/>
      <c r="F6" s="90"/>
      <c r="G6" s="90"/>
      <c r="H6" s="90"/>
      <c r="I6" s="91" t="s">
        <v>12</v>
      </c>
      <c r="J6" s="91"/>
      <c r="K6" s="91"/>
      <c r="L6" s="90">
        <v>1</v>
      </c>
      <c r="M6" s="90"/>
      <c r="N6" s="90"/>
      <c r="O6" s="90"/>
      <c r="P6" s="90"/>
      <c r="Q6" s="90"/>
      <c r="R6" s="90"/>
      <c r="T6" s="103"/>
      <c r="U6" s="104"/>
      <c r="V6" s="104"/>
      <c r="W6" s="104"/>
      <c r="X6" s="104"/>
      <c r="Y6" s="104"/>
      <c r="Z6" s="105"/>
    </row>
    <row r="7" spans="1:26" ht="6.6" customHeight="1" x14ac:dyDescent="0.3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T7" s="103"/>
      <c r="U7" s="104"/>
      <c r="V7" s="104"/>
      <c r="W7" s="104"/>
      <c r="X7" s="104"/>
      <c r="Y7" s="104"/>
      <c r="Z7" s="105"/>
    </row>
    <row r="8" spans="1:26" ht="19.95" customHeight="1" x14ac:dyDescent="0.3">
      <c r="A8" s="89" t="s">
        <v>14</v>
      </c>
      <c r="B8" s="89"/>
      <c r="C8" s="89" t="s">
        <v>15</v>
      </c>
      <c r="D8" s="89"/>
      <c r="E8" s="89"/>
      <c r="F8" s="89"/>
      <c r="G8" s="89"/>
      <c r="H8" s="89"/>
      <c r="I8" s="89" t="s">
        <v>33</v>
      </c>
      <c r="J8" s="89"/>
      <c r="K8" s="89"/>
      <c r="L8" s="89" t="s">
        <v>67</v>
      </c>
      <c r="M8" s="89"/>
      <c r="N8" s="89"/>
      <c r="O8" s="89" t="s">
        <v>68</v>
      </c>
      <c r="P8" s="89"/>
      <c r="Q8" s="89"/>
      <c r="R8" s="89"/>
      <c r="T8" s="103"/>
      <c r="U8" s="104"/>
      <c r="V8" s="104"/>
      <c r="W8" s="104"/>
      <c r="X8" s="104"/>
      <c r="Y8" s="104"/>
      <c r="Z8" s="105"/>
    </row>
    <row r="9" spans="1:26" ht="19.95" customHeight="1" x14ac:dyDescent="0.3">
      <c r="A9" s="94">
        <v>1</v>
      </c>
      <c r="B9" s="94"/>
      <c r="C9" s="6"/>
      <c r="D9" s="96" t="s">
        <v>18</v>
      </c>
      <c r="E9" s="96"/>
      <c r="F9" s="96"/>
      <c r="G9" s="96"/>
      <c r="H9" s="96"/>
      <c r="I9" s="99">
        <f>IF(市購材料!H2="","",市購材料!H2)</f>
        <v>1351.3500000000001</v>
      </c>
      <c r="J9" s="99"/>
      <c r="K9" s="99"/>
      <c r="L9" s="114">
        <f>IF(I9=0,"",I9/(SUM(I$9:K$13)))</f>
        <v>6.0026385224274413E-2</v>
      </c>
      <c r="M9" s="114"/>
      <c r="N9" s="114"/>
      <c r="O9" s="20"/>
      <c r="P9" s="94"/>
      <c r="Q9" s="94"/>
      <c r="R9" s="94"/>
      <c r="T9" s="103"/>
      <c r="U9" s="104"/>
      <c r="V9" s="104"/>
      <c r="W9" s="104"/>
      <c r="X9" s="104"/>
      <c r="Y9" s="104"/>
      <c r="Z9" s="105"/>
    </row>
    <row r="10" spans="1:26" ht="19.95" customHeight="1" x14ac:dyDescent="0.3">
      <c r="A10" s="94">
        <v>2</v>
      </c>
      <c r="B10" s="94"/>
      <c r="C10" s="6"/>
      <c r="D10" s="96" t="s">
        <v>19</v>
      </c>
      <c r="E10" s="96"/>
      <c r="F10" s="96"/>
      <c r="G10" s="96"/>
      <c r="H10" s="96"/>
      <c r="I10" s="99">
        <f>IF(加工材料!H2="","",加工材料!H2)</f>
        <v>17850</v>
      </c>
      <c r="J10" s="99"/>
      <c r="K10" s="99"/>
      <c r="L10" s="114">
        <f>IF(I10=0,"",I10/(SUM(I$9:K$13)))</f>
        <v>0.79288931531675599</v>
      </c>
      <c r="M10" s="114"/>
      <c r="N10" s="114"/>
      <c r="O10" s="20"/>
      <c r="P10" s="94"/>
      <c r="Q10" s="94"/>
      <c r="R10" s="94"/>
      <c r="T10" s="103"/>
      <c r="U10" s="104"/>
      <c r="V10" s="104"/>
      <c r="W10" s="104"/>
      <c r="X10" s="104"/>
      <c r="Y10" s="104"/>
      <c r="Z10" s="105"/>
    </row>
    <row r="11" spans="1:26" ht="19.95" customHeight="1" x14ac:dyDescent="0.3">
      <c r="A11" s="94">
        <v>3</v>
      </c>
      <c r="B11" s="94"/>
      <c r="C11" s="6"/>
      <c r="D11" s="96" t="s">
        <v>61</v>
      </c>
      <c r="E11" s="96"/>
      <c r="F11" s="96"/>
      <c r="G11" s="96"/>
      <c r="H11" s="96"/>
      <c r="I11" s="99">
        <f>IF(人力費用!F2="","",人力費用!F2)</f>
        <v>2550</v>
      </c>
      <c r="J11" s="99"/>
      <c r="K11" s="99"/>
      <c r="L11" s="114">
        <f>IF(I11=0,"",I11/(SUM(I$9:K$13)))</f>
        <v>0.11326990218810801</v>
      </c>
      <c r="M11" s="114"/>
      <c r="N11" s="114"/>
      <c r="O11" s="20"/>
      <c r="P11" s="94"/>
      <c r="Q11" s="94"/>
      <c r="R11" s="94"/>
      <c r="T11" s="103"/>
      <c r="U11" s="104"/>
      <c r="V11" s="104"/>
      <c r="W11" s="104"/>
      <c r="X11" s="104"/>
      <c r="Y11" s="104"/>
      <c r="Z11" s="105"/>
    </row>
    <row r="12" spans="1:26" ht="19.95" customHeight="1" x14ac:dyDescent="0.3">
      <c r="A12" s="94">
        <v>4</v>
      </c>
      <c r="B12" s="94"/>
      <c r="C12" s="6"/>
      <c r="D12" s="97" t="s">
        <v>128</v>
      </c>
      <c r="E12" s="97"/>
      <c r="F12" s="97"/>
      <c r="G12" s="97"/>
      <c r="H12" s="97"/>
      <c r="I12" s="99">
        <f>IF('包裝、貨運'!F2="","",'包裝、貨運'!F2)</f>
        <v>761.25</v>
      </c>
      <c r="J12" s="99"/>
      <c r="K12" s="99"/>
      <c r="L12" s="114">
        <f>IF(I12=0,"",I12/(SUM(I$9:K$13)))</f>
        <v>3.3814397270861656E-2</v>
      </c>
      <c r="M12" s="114"/>
      <c r="N12" s="114"/>
      <c r="O12" s="20"/>
      <c r="P12" s="94"/>
      <c r="Q12" s="94"/>
      <c r="R12" s="94"/>
      <c r="T12" s="103"/>
      <c r="U12" s="104"/>
      <c r="V12" s="104"/>
      <c r="W12" s="104"/>
      <c r="X12" s="104"/>
      <c r="Y12" s="104"/>
      <c r="Z12" s="105"/>
    </row>
    <row r="13" spans="1:26" ht="19.95" customHeight="1" x14ac:dyDescent="0.3">
      <c r="A13" s="95">
        <v>5</v>
      </c>
      <c r="B13" s="95"/>
      <c r="C13" s="7"/>
      <c r="D13" s="98" t="s">
        <v>21</v>
      </c>
      <c r="E13" s="98"/>
      <c r="F13" s="98"/>
      <c r="G13" s="98"/>
      <c r="H13" s="98"/>
      <c r="I13" s="115">
        <f>IF(其它!F2="","",其它!F2)</f>
        <v>0</v>
      </c>
      <c r="J13" s="115"/>
      <c r="K13" s="115"/>
      <c r="L13" s="114" t="str">
        <f>IF(I13=0,"",I13/(SUM(I$9:K$13)))</f>
        <v/>
      </c>
      <c r="M13" s="114"/>
      <c r="N13" s="114"/>
      <c r="O13" s="20"/>
      <c r="P13" s="95"/>
      <c r="Q13" s="95"/>
      <c r="R13" s="95"/>
      <c r="T13" s="106"/>
      <c r="U13" s="107"/>
      <c r="V13" s="107"/>
      <c r="W13" s="107"/>
      <c r="X13" s="107"/>
      <c r="Y13" s="107"/>
      <c r="Z13" s="108"/>
    </row>
    <row r="14" spans="1:26" ht="19.8" customHeight="1" x14ac:dyDescent="0.3">
      <c r="A14" s="118"/>
      <c r="B14" s="118"/>
      <c r="C14" s="6"/>
      <c r="D14" s="118"/>
      <c r="E14" s="118"/>
      <c r="F14" s="118"/>
      <c r="G14" s="118"/>
      <c r="H14" s="118"/>
      <c r="I14" s="118" t="s">
        <v>63</v>
      </c>
      <c r="J14" s="118"/>
      <c r="K14" s="118"/>
      <c r="L14" s="118"/>
      <c r="M14" s="118" t="s">
        <v>69</v>
      </c>
      <c r="N14" s="118"/>
      <c r="O14" s="118"/>
      <c r="P14" s="118"/>
      <c r="Q14" s="118"/>
      <c r="R14" s="18"/>
      <c r="T14" s="42"/>
      <c r="U14" s="110" t="s">
        <v>59</v>
      </c>
      <c r="V14" s="110"/>
      <c r="W14" s="111">
        <v>132000523</v>
      </c>
      <c r="X14" s="111"/>
      <c r="Y14" s="111"/>
      <c r="Z14" s="42"/>
    </row>
    <row r="15" spans="1:26" ht="19.95" customHeight="1" x14ac:dyDescent="0.3">
      <c r="A15" s="94"/>
      <c r="B15" s="94"/>
      <c r="C15" s="6"/>
      <c r="D15" s="117" t="s">
        <v>64</v>
      </c>
      <c r="E15" s="117"/>
      <c r="F15" s="117"/>
      <c r="G15" s="5" t="s">
        <v>34</v>
      </c>
      <c r="H15" s="6"/>
      <c r="I15" s="99">
        <f>IF(I9=0,"",SUM(I9:L13))</f>
        <v>22513.599999999999</v>
      </c>
      <c r="J15" s="99"/>
      <c r="K15" s="99"/>
      <c r="L15" s="19"/>
      <c r="M15" s="119">
        <f>IF(I15="","",I15/$Q$25)</f>
        <v>750.45333333333326</v>
      </c>
      <c r="N15" s="119"/>
      <c r="O15" s="119"/>
      <c r="P15" s="119"/>
      <c r="Q15" s="17"/>
      <c r="R15" s="17"/>
    </row>
    <row r="16" spans="1:26" ht="19.95" customHeight="1" x14ac:dyDescent="0.3">
      <c r="A16" s="94"/>
      <c r="B16" s="94"/>
      <c r="C16" s="6"/>
      <c r="D16" s="6" t="s">
        <v>22</v>
      </c>
      <c r="E16" s="12">
        <f>IF(L3="","",VLOOKUP(L3,參數!A2:B10,2,FALSE))</f>
        <v>0.3</v>
      </c>
      <c r="F16" s="6"/>
      <c r="G16" s="5" t="s">
        <v>34</v>
      </c>
      <c r="H16" s="6"/>
      <c r="I16" s="99">
        <f>IF(I15="","",I17-I15)</f>
        <v>8554.4000000000015</v>
      </c>
      <c r="J16" s="99"/>
      <c r="K16" s="99"/>
      <c r="L16" s="19"/>
      <c r="M16" s="119">
        <f t="shared" ref="M16:M18" si="0">IF(I16="","",I16/$Q$25)</f>
        <v>285.1466666666667</v>
      </c>
      <c r="N16" s="119"/>
      <c r="O16" s="119"/>
      <c r="P16" s="119"/>
      <c r="Q16" s="17"/>
      <c r="R16" s="17"/>
      <c r="V16" s="2"/>
    </row>
    <row r="17" spans="1:23" ht="19.95" customHeight="1" x14ac:dyDescent="0.3">
      <c r="A17" s="94"/>
      <c r="B17" s="94"/>
      <c r="C17" s="6"/>
      <c r="D17" s="117" t="s">
        <v>65</v>
      </c>
      <c r="E17" s="117"/>
      <c r="F17" s="117"/>
      <c r="G17" s="5" t="s">
        <v>34</v>
      </c>
      <c r="H17" s="6"/>
      <c r="I17" s="99">
        <f>IF(I15="","",(I9+I10+I12+I13)/(1-E16)+I11)</f>
        <v>31068</v>
      </c>
      <c r="J17" s="99"/>
      <c r="K17" s="99"/>
      <c r="L17" s="19"/>
      <c r="M17" s="119">
        <f t="shared" si="0"/>
        <v>1035.5999999999999</v>
      </c>
      <c r="N17" s="119"/>
      <c r="O17" s="119"/>
      <c r="P17" s="119"/>
      <c r="Q17" s="17"/>
      <c r="R17" s="17"/>
      <c r="T17" s="3"/>
      <c r="U17" s="3"/>
      <c r="V17" s="3"/>
      <c r="W17" s="3"/>
    </row>
    <row r="18" spans="1:23" ht="19.95" customHeight="1" x14ac:dyDescent="0.3">
      <c r="A18" s="94"/>
      <c r="B18" s="94"/>
      <c r="C18" s="6"/>
      <c r="D18" s="96" t="s">
        <v>66</v>
      </c>
      <c r="E18" s="96"/>
      <c r="F18" s="96"/>
      <c r="G18" s="5" t="s">
        <v>34</v>
      </c>
      <c r="H18" s="6"/>
      <c r="I18" s="99">
        <f>IF(I17="","",I17*L6)</f>
        <v>31068</v>
      </c>
      <c r="J18" s="99"/>
      <c r="K18" s="99"/>
      <c r="L18" s="19"/>
      <c r="M18" s="119">
        <f t="shared" si="0"/>
        <v>1035.5999999999999</v>
      </c>
      <c r="N18" s="119"/>
      <c r="O18" s="119"/>
      <c r="P18" s="119"/>
      <c r="Q18" s="17"/>
      <c r="R18" s="17"/>
    </row>
    <row r="19" spans="1:23" ht="19.95" customHeight="1" x14ac:dyDescent="0.3">
      <c r="A19" s="25"/>
      <c r="B19" s="25"/>
      <c r="C19" s="28"/>
      <c r="D19" s="29"/>
      <c r="E19" s="29"/>
      <c r="F19" s="29"/>
      <c r="G19" s="25"/>
      <c r="H19" s="28"/>
      <c r="I19" s="26"/>
      <c r="J19" s="26"/>
      <c r="K19" s="26"/>
      <c r="L19" s="19"/>
      <c r="M19" s="27"/>
      <c r="N19" s="27"/>
      <c r="O19" s="27"/>
      <c r="P19" s="27"/>
      <c r="Q19" s="28"/>
      <c r="R19" s="28"/>
    </row>
    <row r="20" spans="1:23" ht="19.95" customHeight="1" x14ac:dyDescent="0.3">
      <c r="A20" s="35"/>
      <c r="B20" s="35"/>
      <c r="C20" s="36"/>
      <c r="D20" s="97" t="s">
        <v>123</v>
      </c>
      <c r="E20" s="97"/>
      <c r="F20" s="116">
        <v>60</v>
      </c>
      <c r="G20" s="116"/>
      <c r="H20" s="37" t="s">
        <v>124</v>
      </c>
      <c r="I20" s="43" t="s">
        <v>125</v>
      </c>
      <c r="J20" s="38"/>
      <c r="K20" s="38"/>
      <c r="L20" s="39"/>
      <c r="M20" s="40"/>
      <c r="N20" s="40"/>
      <c r="O20" s="40"/>
      <c r="P20" s="40"/>
      <c r="Q20" s="36"/>
      <c r="R20" s="36"/>
    </row>
    <row r="21" spans="1:23" ht="19.95" customHeight="1" x14ac:dyDescent="0.3">
      <c r="A21" s="35"/>
      <c r="B21" s="35"/>
      <c r="C21" s="36"/>
      <c r="D21" s="97" t="s">
        <v>126</v>
      </c>
      <c r="E21" s="97"/>
      <c r="F21" s="116">
        <v>60</v>
      </c>
      <c r="G21" s="116"/>
      <c r="H21" s="37" t="s">
        <v>124</v>
      </c>
      <c r="I21" s="43" t="s">
        <v>127</v>
      </c>
      <c r="J21" s="38"/>
      <c r="K21" s="38"/>
      <c r="L21" s="39"/>
      <c r="M21" s="41"/>
      <c r="N21" s="41"/>
      <c r="O21" s="41"/>
      <c r="P21" s="41"/>
      <c r="Q21" s="36"/>
      <c r="R21" s="36"/>
    </row>
    <row r="22" spans="1:23" ht="19.95" customHeight="1" x14ac:dyDescent="0.3">
      <c r="A22" s="116"/>
      <c r="B22" s="116"/>
      <c r="C22" s="116"/>
      <c r="D22" s="97"/>
      <c r="E22" s="97"/>
      <c r="F22" s="97"/>
      <c r="G22" s="116"/>
      <c r="H22" s="116"/>
      <c r="I22" s="116"/>
      <c r="J22" s="116"/>
      <c r="K22" s="116"/>
      <c r="L22" s="116"/>
      <c r="M22" s="116" t="s">
        <v>4</v>
      </c>
      <c r="N22" s="116"/>
      <c r="O22" s="116"/>
      <c r="P22" s="90" t="s">
        <v>131</v>
      </c>
      <c r="Q22" s="90"/>
      <c r="R22" s="90"/>
    </row>
    <row r="23" spans="1:23" ht="19.95" customHeight="1" x14ac:dyDescent="0.3">
      <c r="A23" s="30"/>
      <c r="B23" s="30"/>
      <c r="C23" s="30"/>
      <c r="D23" s="28"/>
      <c r="E23" s="28"/>
      <c r="F23" s="28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33"/>
      <c r="T23" s="34"/>
      <c r="U23" s="34"/>
      <c r="V23" s="34"/>
      <c r="W23" s="34"/>
    </row>
    <row r="24" spans="1:23" ht="10.8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4"/>
      <c r="M24" s="34"/>
      <c r="N24" s="34"/>
      <c r="O24" s="34"/>
      <c r="P24" s="34"/>
      <c r="Q24" s="34"/>
      <c r="R24" s="33"/>
      <c r="S24" s="33"/>
      <c r="T24" s="34"/>
      <c r="U24" s="34"/>
      <c r="V24" s="34"/>
      <c r="W24" s="34"/>
    </row>
    <row r="25" spans="1:23" ht="30.6" customHeight="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4"/>
      <c r="M25" s="120" t="s">
        <v>70</v>
      </c>
      <c r="N25" s="120"/>
      <c r="O25" s="120"/>
      <c r="P25" s="120"/>
      <c r="Q25" s="121">
        <v>30</v>
      </c>
      <c r="R25" s="121"/>
      <c r="S25" s="33"/>
      <c r="T25" s="33"/>
      <c r="U25" s="33"/>
      <c r="V25" s="33"/>
      <c r="W25" s="33"/>
    </row>
  </sheetData>
  <mergeCells count="84">
    <mergeCell ref="L12:N12"/>
    <mergeCell ref="M25:P25"/>
    <mergeCell ref="Q25:R25"/>
    <mergeCell ref="P22:R22"/>
    <mergeCell ref="G22:I22"/>
    <mergeCell ref="J22:L22"/>
    <mergeCell ref="I11:K11"/>
    <mergeCell ref="P11:R11"/>
    <mergeCell ref="L9:N9"/>
    <mergeCell ref="L10:N10"/>
    <mergeCell ref="L11:N11"/>
    <mergeCell ref="A16:B16"/>
    <mergeCell ref="A17:B17"/>
    <mergeCell ref="A18:B18"/>
    <mergeCell ref="M16:P16"/>
    <mergeCell ref="M17:P17"/>
    <mergeCell ref="M18:P18"/>
    <mergeCell ref="I16:K16"/>
    <mergeCell ref="I17:K17"/>
    <mergeCell ref="I18:K18"/>
    <mergeCell ref="A14:B14"/>
    <mergeCell ref="P13:R13"/>
    <mergeCell ref="M14:Q14"/>
    <mergeCell ref="A15:B15"/>
    <mergeCell ref="D14:H14"/>
    <mergeCell ref="D15:F15"/>
    <mergeCell ref="I15:K15"/>
    <mergeCell ref="M15:P15"/>
    <mergeCell ref="I14:L14"/>
    <mergeCell ref="A22:C22"/>
    <mergeCell ref="D22:F22"/>
    <mergeCell ref="M22:O22"/>
    <mergeCell ref="D17:F17"/>
    <mergeCell ref="D18:F18"/>
    <mergeCell ref="D20:E20"/>
    <mergeCell ref="D21:E21"/>
    <mergeCell ref="F21:G21"/>
    <mergeCell ref="F20:G20"/>
    <mergeCell ref="T2:Z13"/>
    <mergeCell ref="T1:Z1"/>
    <mergeCell ref="U14:V14"/>
    <mergeCell ref="W14:Y14"/>
    <mergeCell ref="L6:R6"/>
    <mergeCell ref="A7:R7"/>
    <mergeCell ref="A6:C6"/>
    <mergeCell ref="I3:K3"/>
    <mergeCell ref="I4:K4"/>
    <mergeCell ref="L3:R3"/>
    <mergeCell ref="L4:R4"/>
    <mergeCell ref="I8:K8"/>
    <mergeCell ref="L13:N13"/>
    <mergeCell ref="I12:K12"/>
    <mergeCell ref="I13:K13"/>
    <mergeCell ref="P12:R12"/>
    <mergeCell ref="A9:B9"/>
    <mergeCell ref="A10:B10"/>
    <mergeCell ref="P9:R9"/>
    <mergeCell ref="P10:R10"/>
    <mergeCell ref="D9:H9"/>
    <mergeCell ref="D10:H10"/>
    <mergeCell ref="I9:K9"/>
    <mergeCell ref="I10:K10"/>
    <mergeCell ref="A11:B11"/>
    <mergeCell ref="A12:B12"/>
    <mergeCell ref="A13:B13"/>
    <mergeCell ref="D11:H11"/>
    <mergeCell ref="D12:H12"/>
    <mergeCell ref="D13:H13"/>
    <mergeCell ref="A3:C3"/>
    <mergeCell ref="A4:C4"/>
    <mergeCell ref="A1:R1"/>
    <mergeCell ref="A2:R2"/>
    <mergeCell ref="A8:B8"/>
    <mergeCell ref="D5:H5"/>
    <mergeCell ref="C8:H8"/>
    <mergeCell ref="I5:K5"/>
    <mergeCell ref="A5:C5"/>
    <mergeCell ref="D3:H3"/>
    <mergeCell ref="D4:H4"/>
    <mergeCell ref="I6:K6"/>
    <mergeCell ref="D6:H6"/>
    <mergeCell ref="L5:R5"/>
    <mergeCell ref="L8:N8"/>
    <mergeCell ref="O8:R8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AA2251-8AD1-454F-8CC8-2143938FF4B8}">
          <x14:formula1>
            <xm:f>參數!$A$2:$A$15</xm:f>
          </x14:formula1>
          <xm:sqref>L3:R3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D4E2-8B4E-42AE-8F4D-8B980D80C4BE}">
  <dimension ref="A1:L47"/>
  <sheetViews>
    <sheetView topLeftCell="A4" workbookViewId="0">
      <selection activeCell="D28" sqref="D28"/>
    </sheetView>
  </sheetViews>
  <sheetFormatPr defaultRowHeight="16.2" x14ac:dyDescent="0.3"/>
  <cols>
    <col min="1" max="1" width="8.88671875" style="1"/>
    <col min="2" max="2" width="16.109375" customWidth="1"/>
    <col min="3" max="3" width="19.88671875" customWidth="1"/>
    <col min="4" max="4" width="30.88671875" customWidth="1"/>
    <col min="6" max="7" width="11" customWidth="1"/>
    <col min="8" max="8" width="14.21875" customWidth="1"/>
    <col min="10" max="10" width="10" customWidth="1"/>
    <col min="11" max="11" width="9.88671875" customWidth="1"/>
  </cols>
  <sheetData>
    <row r="1" spans="1:12" ht="43.8" customHeight="1" x14ac:dyDescent="0.3">
      <c r="A1" s="120" t="s">
        <v>7</v>
      </c>
      <c r="B1" s="120"/>
      <c r="C1" s="13">
        <f>成本分析!L6</f>
        <v>1</v>
      </c>
      <c r="D1" s="13"/>
      <c r="E1" s="13" t="s">
        <v>49</v>
      </c>
    </row>
    <row r="2" spans="1:12" x14ac:dyDescent="0.3">
      <c r="A2" s="125" t="s">
        <v>18</v>
      </c>
      <c r="B2" s="125"/>
      <c r="C2" s="125"/>
      <c r="D2" s="125"/>
      <c r="E2" s="125"/>
      <c r="F2" s="125"/>
      <c r="G2" s="125" t="s">
        <v>35</v>
      </c>
      <c r="H2" s="126">
        <f>IF(H8="",,SUM(H8:H103)*1.05)</f>
        <v>1351.3500000000001</v>
      </c>
      <c r="I2" s="126"/>
      <c r="J2" s="124" t="s">
        <v>41</v>
      </c>
      <c r="K2" s="124"/>
      <c r="L2" s="124"/>
    </row>
    <row r="3" spans="1:12" x14ac:dyDescent="0.3">
      <c r="A3" s="125"/>
      <c r="B3" s="125"/>
      <c r="C3" s="125"/>
      <c r="D3" s="125"/>
      <c r="E3" s="125"/>
      <c r="F3" s="125"/>
      <c r="G3" s="125"/>
      <c r="H3" s="126"/>
      <c r="I3" s="126"/>
      <c r="J3" s="124"/>
      <c r="K3" s="124"/>
      <c r="L3" s="124"/>
    </row>
    <row r="4" spans="1:12" x14ac:dyDescent="0.3">
      <c r="A4" s="125"/>
      <c r="B4" s="125"/>
      <c r="C4" s="125"/>
      <c r="D4" s="125"/>
      <c r="E4" s="125"/>
      <c r="F4" s="125"/>
      <c r="G4" s="125"/>
      <c r="H4" s="125"/>
      <c r="I4" s="125"/>
      <c r="J4" s="3"/>
      <c r="K4" s="3"/>
    </row>
    <row r="5" spans="1:12" x14ac:dyDescent="0.3">
      <c r="A5" s="122" t="s">
        <v>50</v>
      </c>
      <c r="B5" s="122"/>
      <c r="C5" s="122"/>
      <c r="D5" s="122"/>
      <c r="E5" s="122"/>
      <c r="F5" s="122"/>
      <c r="G5" s="122"/>
      <c r="H5" s="122"/>
      <c r="I5" s="122"/>
      <c r="J5" s="3"/>
      <c r="K5" s="3"/>
    </row>
    <row r="6" spans="1:12" x14ac:dyDescent="0.3">
      <c r="A6" s="123"/>
      <c r="B6" s="123"/>
      <c r="C6" s="123"/>
      <c r="D6" s="123"/>
      <c r="E6" s="123"/>
      <c r="F6" s="123"/>
      <c r="G6" s="123"/>
      <c r="H6" s="123"/>
      <c r="I6" s="123"/>
      <c r="J6" s="3"/>
      <c r="K6" s="3"/>
    </row>
    <row r="7" spans="1:12" x14ac:dyDescent="0.3">
      <c r="A7" s="9" t="s">
        <v>14</v>
      </c>
      <c r="B7" s="9" t="s">
        <v>120</v>
      </c>
      <c r="C7" s="9" t="s">
        <v>118</v>
      </c>
      <c r="D7" s="9" t="s">
        <v>119</v>
      </c>
      <c r="E7" s="9" t="s">
        <v>37</v>
      </c>
      <c r="F7" s="9" t="s">
        <v>38</v>
      </c>
      <c r="G7" s="9" t="s">
        <v>39</v>
      </c>
      <c r="H7" s="9" t="s">
        <v>8</v>
      </c>
      <c r="I7" s="9" t="s">
        <v>13</v>
      </c>
      <c r="J7" s="1"/>
    </row>
    <row r="8" spans="1:12" ht="32.4" x14ac:dyDescent="0.3">
      <c r="A8" s="9">
        <v>1</v>
      </c>
      <c r="B8" s="51">
        <v>411200135</v>
      </c>
      <c r="C8" s="52" t="s">
        <v>151</v>
      </c>
      <c r="D8" s="49" t="s">
        <v>152</v>
      </c>
      <c r="E8" s="49">
        <v>6</v>
      </c>
      <c r="F8" s="50" t="s">
        <v>146</v>
      </c>
      <c r="G8" s="53">
        <v>6</v>
      </c>
      <c r="H8" s="14">
        <f>IF(G8="","",G8*E8)</f>
        <v>36</v>
      </c>
      <c r="I8" s="11"/>
    </row>
    <row r="9" spans="1:12" x14ac:dyDescent="0.3">
      <c r="A9" s="9">
        <v>2</v>
      </c>
      <c r="B9" s="51">
        <v>410120058</v>
      </c>
      <c r="C9" s="49" t="s">
        <v>153</v>
      </c>
      <c r="D9" s="49" t="s">
        <v>154</v>
      </c>
      <c r="E9" s="49">
        <v>2</v>
      </c>
      <c r="F9" s="50" t="s">
        <v>146</v>
      </c>
      <c r="G9" s="53">
        <v>400</v>
      </c>
      <c r="H9" s="14">
        <f t="shared" ref="H9:H47" si="0">IF(G9="","",G9*E9)</f>
        <v>800</v>
      </c>
      <c r="I9" s="11"/>
    </row>
    <row r="10" spans="1:12" ht="32.4" x14ac:dyDescent="0.3">
      <c r="A10" s="9">
        <v>3</v>
      </c>
      <c r="B10" s="51">
        <v>411100093</v>
      </c>
      <c r="C10" s="49" t="s">
        <v>155</v>
      </c>
      <c r="D10" s="49" t="s">
        <v>156</v>
      </c>
      <c r="E10" s="49">
        <v>6</v>
      </c>
      <c r="F10" s="50" t="s">
        <v>146</v>
      </c>
      <c r="G10" s="53">
        <v>8</v>
      </c>
      <c r="H10" s="14">
        <f t="shared" si="0"/>
        <v>48</v>
      </c>
      <c r="I10" s="11"/>
    </row>
    <row r="11" spans="1:12" x14ac:dyDescent="0.3">
      <c r="A11" s="9">
        <v>4</v>
      </c>
      <c r="B11" s="51" t="s">
        <v>157</v>
      </c>
      <c r="C11" s="49" t="s">
        <v>158</v>
      </c>
      <c r="D11" s="49" t="s">
        <v>159</v>
      </c>
      <c r="E11" s="49">
        <v>1</v>
      </c>
      <c r="F11" s="50" t="s">
        <v>146</v>
      </c>
      <c r="G11" s="53">
        <v>403</v>
      </c>
      <c r="H11" s="14">
        <f t="shared" si="0"/>
        <v>403</v>
      </c>
      <c r="I11" s="11"/>
    </row>
    <row r="12" spans="1:12" x14ac:dyDescent="0.3">
      <c r="A12" s="9">
        <v>5</v>
      </c>
      <c r="B12" s="10"/>
      <c r="C12" s="10"/>
      <c r="D12" s="10"/>
      <c r="E12" s="11"/>
      <c r="F12" s="11"/>
      <c r="G12" s="14"/>
      <c r="H12" s="14" t="str">
        <f t="shared" si="0"/>
        <v/>
      </c>
      <c r="I12" s="11"/>
    </row>
    <row r="13" spans="1:12" x14ac:dyDescent="0.3">
      <c r="A13" s="9">
        <v>6</v>
      </c>
      <c r="B13" s="10"/>
      <c r="C13" s="10"/>
      <c r="D13" s="10"/>
      <c r="E13" s="11"/>
      <c r="F13" s="11"/>
      <c r="G13" s="14"/>
      <c r="H13" s="14" t="str">
        <f t="shared" si="0"/>
        <v/>
      </c>
      <c r="I13" s="11"/>
    </row>
    <row r="14" spans="1:12" x14ac:dyDescent="0.3">
      <c r="A14" s="9">
        <v>7</v>
      </c>
      <c r="B14" s="10"/>
      <c r="C14" s="10"/>
      <c r="D14" s="10"/>
      <c r="E14" s="11"/>
      <c r="F14" s="11"/>
      <c r="G14" s="14"/>
      <c r="H14" s="14" t="str">
        <f t="shared" si="0"/>
        <v/>
      </c>
      <c r="I14" s="11"/>
    </row>
    <row r="15" spans="1:12" x14ac:dyDescent="0.3">
      <c r="A15" s="9">
        <v>8</v>
      </c>
      <c r="B15" s="10"/>
      <c r="C15" s="10"/>
      <c r="D15" s="10"/>
      <c r="E15" s="11"/>
      <c r="F15" s="11"/>
      <c r="G15" s="14"/>
      <c r="H15" s="14" t="str">
        <f t="shared" si="0"/>
        <v/>
      </c>
      <c r="I15" s="11"/>
    </row>
    <row r="16" spans="1:12" x14ac:dyDescent="0.3">
      <c r="A16" s="9">
        <v>9</v>
      </c>
      <c r="B16" s="10"/>
      <c r="C16" s="10"/>
      <c r="D16" s="10"/>
      <c r="E16" s="11"/>
      <c r="F16" s="11"/>
      <c r="G16" s="14"/>
      <c r="H16" s="14" t="str">
        <f t="shared" si="0"/>
        <v/>
      </c>
      <c r="I16" s="11"/>
    </row>
    <row r="17" spans="1:9" x14ac:dyDescent="0.3">
      <c r="A17" s="9">
        <v>10</v>
      </c>
      <c r="B17" s="10"/>
      <c r="C17" s="10"/>
      <c r="D17" s="10"/>
      <c r="E17" s="11"/>
      <c r="F17" s="11"/>
      <c r="G17" s="14"/>
      <c r="H17" s="14" t="str">
        <f t="shared" si="0"/>
        <v/>
      </c>
      <c r="I17" s="11"/>
    </row>
    <row r="18" spans="1:9" x14ac:dyDescent="0.3">
      <c r="A18" s="9">
        <v>11</v>
      </c>
      <c r="B18" s="10"/>
      <c r="C18" s="10"/>
      <c r="D18" s="10"/>
      <c r="E18" s="11"/>
      <c r="F18" s="11"/>
      <c r="G18" s="14"/>
      <c r="H18" s="14" t="str">
        <f t="shared" si="0"/>
        <v/>
      </c>
      <c r="I18" s="11"/>
    </row>
    <row r="19" spans="1:9" x14ac:dyDescent="0.3">
      <c r="A19" s="9">
        <v>12</v>
      </c>
      <c r="B19" s="10"/>
      <c r="C19" s="10"/>
      <c r="D19" s="10"/>
      <c r="E19" s="11"/>
      <c r="F19" s="11"/>
      <c r="G19" s="14"/>
      <c r="H19" s="14" t="str">
        <f t="shared" si="0"/>
        <v/>
      </c>
      <c r="I19" s="11"/>
    </row>
    <row r="20" spans="1:9" x14ac:dyDescent="0.3">
      <c r="A20" s="9">
        <v>13</v>
      </c>
      <c r="B20" s="10"/>
      <c r="C20" s="10"/>
      <c r="D20" s="10"/>
      <c r="E20" s="11"/>
      <c r="F20" s="11"/>
      <c r="G20" s="14"/>
      <c r="H20" s="14" t="str">
        <f t="shared" si="0"/>
        <v/>
      </c>
      <c r="I20" s="11"/>
    </row>
    <row r="21" spans="1:9" x14ac:dyDescent="0.3">
      <c r="A21" s="9">
        <v>14</v>
      </c>
      <c r="B21" s="10"/>
      <c r="C21" s="10"/>
      <c r="D21" s="10"/>
      <c r="E21" s="11"/>
      <c r="F21" s="11"/>
      <c r="G21" s="14"/>
      <c r="H21" s="14" t="str">
        <f t="shared" si="0"/>
        <v/>
      </c>
      <c r="I21" s="11"/>
    </row>
    <row r="22" spans="1:9" x14ac:dyDescent="0.3">
      <c r="A22" s="9">
        <v>15</v>
      </c>
      <c r="B22" s="11"/>
      <c r="C22" s="11" t="s">
        <v>138</v>
      </c>
      <c r="D22" s="11"/>
      <c r="E22" s="11"/>
      <c r="F22" s="11" t="s">
        <v>136</v>
      </c>
      <c r="G22" s="14">
        <v>800</v>
      </c>
      <c r="H22" s="14">
        <f t="shared" si="0"/>
        <v>0</v>
      </c>
      <c r="I22" s="11"/>
    </row>
    <row r="23" spans="1:9" x14ac:dyDescent="0.3">
      <c r="A23" s="9">
        <v>16</v>
      </c>
      <c r="B23" s="11"/>
      <c r="C23" s="11" t="s">
        <v>135</v>
      </c>
      <c r="D23" s="11"/>
      <c r="E23" s="11"/>
      <c r="F23" s="11" t="s">
        <v>137</v>
      </c>
      <c r="G23" s="14">
        <v>40</v>
      </c>
      <c r="H23" s="14">
        <f t="shared" si="0"/>
        <v>0</v>
      </c>
      <c r="I23" s="11"/>
    </row>
    <row r="24" spans="1:9" x14ac:dyDescent="0.3">
      <c r="A24" s="9">
        <v>17</v>
      </c>
      <c r="B24" s="10"/>
      <c r="C24" s="10"/>
      <c r="D24" s="10"/>
      <c r="E24" s="11"/>
      <c r="F24" s="11"/>
      <c r="G24" s="14"/>
      <c r="H24" s="14" t="str">
        <f t="shared" si="0"/>
        <v/>
      </c>
      <c r="I24" s="11"/>
    </row>
    <row r="25" spans="1:9" x14ac:dyDescent="0.3">
      <c r="A25" s="9">
        <v>18</v>
      </c>
      <c r="B25" s="10"/>
      <c r="C25" s="10"/>
      <c r="D25" s="10"/>
      <c r="E25" s="11"/>
      <c r="F25" s="11"/>
      <c r="G25" s="14"/>
      <c r="H25" s="14" t="str">
        <f t="shared" si="0"/>
        <v/>
      </c>
      <c r="I25" s="11"/>
    </row>
    <row r="26" spans="1:9" x14ac:dyDescent="0.3">
      <c r="A26" s="9">
        <v>19</v>
      </c>
      <c r="B26" s="10"/>
      <c r="C26" s="10"/>
      <c r="D26" s="10"/>
      <c r="E26" s="11"/>
      <c r="F26" s="11"/>
      <c r="G26" s="14"/>
      <c r="H26" s="14" t="str">
        <f t="shared" si="0"/>
        <v/>
      </c>
      <c r="I26" s="11"/>
    </row>
    <row r="27" spans="1:9" x14ac:dyDescent="0.3">
      <c r="A27" s="9">
        <v>20</v>
      </c>
      <c r="B27" s="10"/>
      <c r="C27" s="10"/>
      <c r="D27" s="10"/>
      <c r="E27" s="11"/>
      <c r="F27" s="11"/>
      <c r="G27" s="14"/>
      <c r="H27" s="14" t="str">
        <f t="shared" si="0"/>
        <v/>
      </c>
      <c r="I27" s="11"/>
    </row>
    <row r="28" spans="1:9" x14ac:dyDescent="0.3">
      <c r="A28" s="9">
        <v>21</v>
      </c>
      <c r="B28" s="10"/>
      <c r="C28" s="10"/>
      <c r="D28" s="10"/>
      <c r="E28" s="11"/>
      <c r="F28" s="11"/>
      <c r="G28" s="14"/>
      <c r="H28" s="14" t="str">
        <f t="shared" si="0"/>
        <v/>
      </c>
      <c r="I28" s="11"/>
    </row>
    <row r="29" spans="1:9" x14ac:dyDescent="0.3">
      <c r="A29" s="9">
        <v>22</v>
      </c>
      <c r="B29" s="10"/>
      <c r="C29" s="10"/>
      <c r="D29" s="10"/>
      <c r="E29" s="11"/>
      <c r="F29" s="11"/>
      <c r="G29" s="14"/>
      <c r="H29" s="14" t="str">
        <f t="shared" si="0"/>
        <v/>
      </c>
      <c r="I29" s="11"/>
    </row>
    <row r="30" spans="1:9" x14ac:dyDescent="0.3">
      <c r="A30" s="9">
        <v>23</v>
      </c>
      <c r="B30" s="10"/>
      <c r="C30" s="10"/>
      <c r="D30" s="10"/>
      <c r="E30" s="11"/>
      <c r="F30" s="11"/>
      <c r="G30" s="14"/>
      <c r="H30" s="14" t="str">
        <f t="shared" si="0"/>
        <v/>
      </c>
      <c r="I30" s="11"/>
    </row>
    <row r="31" spans="1:9" x14ac:dyDescent="0.3">
      <c r="A31" s="9">
        <v>24</v>
      </c>
      <c r="B31" s="10"/>
      <c r="C31" s="10"/>
      <c r="D31" s="10"/>
      <c r="E31" s="11"/>
      <c r="F31" s="11"/>
      <c r="G31" s="14"/>
      <c r="H31" s="14" t="str">
        <f t="shared" si="0"/>
        <v/>
      </c>
      <c r="I31" s="11"/>
    </row>
    <row r="32" spans="1:9" x14ac:dyDescent="0.3">
      <c r="A32" s="9">
        <v>25</v>
      </c>
      <c r="B32" s="10"/>
      <c r="C32" s="10"/>
      <c r="D32" s="10"/>
      <c r="E32" s="11"/>
      <c r="F32" s="11"/>
      <c r="G32" s="14"/>
      <c r="H32" s="14" t="str">
        <f t="shared" si="0"/>
        <v/>
      </c>
      <c r="I32" s="11"/>
    </row>
    <row r="33" spans="1:9" x14ac:dyDescent="0.3">
      <c r="A33" s="9">
        <v>26</v>
      </c>
      <c r="B33" s="10"/>
      <c r="C33" s="10"/>
      <c r="D33" s="10"/>
      <c r="E33" s="11"/>
      <c r="F33" s="11"/>
      <c r="G33" s="14"/>
      <c r="H33" s="14" t="str">
        <f t="shared" si="0"/>
        <v/>
      </c>
      <c r="I33" s="11"/>
    </row>
    <row r="34" spans="1:9" x14ac:dyDescent="0.3">
      <c r="A34" s="9">
        <v>27</v>
      </c>
      <c r="B34" s="10"/>
      <c r="C34" s="10"/>
      <c r="D34" s="10"/>
      <c r="E34" s="11"/>
      <c r="F34" s="11"/>
      <c r="G34" s="14"/>
      <c r="H34" s="14" t="str">
        <f t="shared" si="0"/>
        <v/>
      </c>
      <c r="I34" s="11"/>
    </row>
    <row r="35" spans="1:9" x14ac:dyDescent="0.3">
      <c r="A35" s="9">
        <v>28</v>
      </c>
      <c r="B35" s="10"/>
      <c r="C35" s="10"/>
      <c r="D35" s="10"/>
      <c r="E35" s="11"/>
      <c r="F35" s="11"/>
      <c r="G35" s="14"/>
      <c r="H35" s="14" t="str">
        <f t="shared" si="0"/>
        <v/>
      </c>
      <c r="I35" s="11"/>
    </row>
    <row r="36" spans="1:9" x14ac:dyDescent="0.3">
      <c r="A36" s="9">
        <v>29</v>
      </c>
      <c r="B36" s="10"/>
      <c r="C36" s="10"/>
      <c r="D36" s="10"/>
      <c r="E36" s="11"/>
      <c r="F36" s="11"/>
      <c r="G36" s="14"/>
      <c r="H36" s="14" t="str">
        <f t="shared" si="0"/>
        <v/>
      </c>
      <c r="I36" s="11"/>
    </row>
    <row r="37" spans="1:9" x14ac:dyDescent="0.3">
      <c r="A37" s="9">
        <v>30</v>
      </c>
      <c r="B37" s="10"/>
      <c r="C37" s="10"/>
      <c r="D37" s="10"/>
      <c r="E37" s="11"/>
      <c r="F37" s="11"/>
      <c r="G37" s="14"/>
      <c r="H37" s="14" t="str">
        <f t="shared" si="0"/>
        <v/>
      </c>
      <c r="I37" s="11"/>
    </row>
    <row r="38" spans="1:9" x14ac:dyDescent="0.3">
      <c r="A38" s="9">
        <v>31</v>
      </c>
      <c r="B38" s="10"/>
      <c r="C38" s="10"/>
      <c r="D38" s="10"/>
      <c r="E38" s="11"/>
      <c r="F38" s="11"/>
      <c r="G38" s="14"/>
      <c r="H38" s="14" t="str">
        <f t="shared" si="0"/>
        <v/>
      </c>
      <c r="I38" s="11"/>
    </row>
    <row r="39" spans="1:9" x14ac:dyDescent="0.3">
      <c r="A39" s="9">
        <v>32</v>
      </c>
      <c r="B39" s="10"/>
      <c r="C39" s="10"/>
      <c r="D39" s="10"/>
      <c r="E39" s="11"/>
      <c r="F39" s="11"/>
      <c r="G39" s="14"/>
      <c r="H39" s="14" t="str">
        <f t="shared" si="0"/>
        <v/>
      </c>
      <c r="I39" s="11"/>
    </row>
    <row r="40" spans="1:9" x14ac:dyDescent="0.3">
      <c r="A40" s="9">
        <v>33</v>
      </c>
      <c r="B40" s="10"/>
      <c r="C40" s="10"/>
      <c r="D40" s="10"/>
      <c r="E40" s="11"/>
      <c r="F40" s="11"/>
      <c r="G40" s="14"/>
      <c r="H40" s="14" t="str">
        <f t="shared" si="0"/>
        <v/>
      </c>
      <c r="I40" s="11"/>
    </row>
    <row r="41" spans="1:9" x14ac:dyDescent="0.3">
      <c r="A41" s="9">
        <v>34</v>
      </c>
      <c r="B41" s="10"/>
      <c r="C41" s="10"/>
      <c r="D41" s="10"/>
      <c r="E41" s="11"/>
      <c r="F41" s="11"/>
      <c r="G41" s="14"/>
      <c r="H41" s="14" t="str">
        <f t="shared" si="0"/>
        <v/>
      </c>
      <c r="I41" s="11"/>
    </row>
    <row r="42" spans="1:9" x14ac:dyDescent="0.3">
      <c r="A42" s="9">
        <v>35</v>
      </c>
      <c r="B42" s="10"/>
      <c r="C42" s="10"/>
      <c r="D42" s="10"/>
      <c r="E42" s="11"/>
      <c r="F42" s="11"/>
      <c r="G42" s="14"/>
      <c r="H42" s="14" t="str">
        <f t="shared" si="0"/>
        <v/>
      </c>
      <c r="I42" s="11"/>
    </row>
    <row r="43" spans="1:9" x14ac:dyDescent="0.3">
      <c r="A43" s="9">
        <v>36</v>
      </c>
      <c r="B43" s="10"/>
      <c r="C43" s="10"/>
      <c r="D43" s="10"/>
      <c r="E43" s="11"/>
      <c r="F43" s="11"/>
      <c r="G43" s="14"/>
      <c r="H43" s="14" t="str">
        <f t="shared" si="0"/>
        <v/>
      </c>
      <c r="I43" s="11"/>
    </row>
    <row r="44" spans="1:9" x14ac:dyDescent="0.3">
      <c r="A44" s="9">
        <v>37</v>
      </c>
      <c r="B44" s="10"/>
      <c r="C44" s="10"/>
      <c r="D44" s="10"/>
      <c r="E44" s="11"/>
      <c r="F44" s="11"/>
      <c r="G44" s="14"/>
      <c r="H44" s="14" t="str">
        <f t="shared" si="0"/>
        <v/>
      </c>
      <c r="I44" s="11"/>
    </row>
    <row r="45" spans="1:9" x14ac:dyDescent="0.3">
      <c r="A45" s="9">
        <v>38</v>
      </c>
      <c r="B45" s="10"/>
      <c r="C45" s="10"/>
      <c r="D45" s="10"/>
      <c r="E45" s="11"/>
      <c r="F45" s="11"/>
      <c r="G45" s="14"/>
      <c r="H45" s="14" t="str">
        <f t="shared" si="0"/>
        <v/>
      </c>
      <c r="I45" s="11"/>
    </row>
    <row r="46" spans="1:9" x14ac:dyDescent="0.3">
      <c r="A46" s="9">
        <v>39</v>
      </c>
      <c r="B46" s="10"/>
      <c r="C46" s="10"/>
      <c r="D46" s="10"/>
      <c r="E46" s="11"/>
      <c r="F46" s="11"/>
      <c r="G46" s="14"/>
      <c r="H46" s="14" t="str">
        <f t="shared" si="0"/>
        <v/>
      </c>
      <c r="I46" s="11"/>
    </row>
    <row r="47" spans="1:9" x14ac:dyDescent="0.3">
      <c r="A47" s="9">
        <v>40</v>
      </c>
      <c r="B47" s="10"/>
      <c r="C47" s="10"/>
      <c r="D47" s="10"/>
      <c r="E47" s="11"/>
      <c r="F47" s="11"/>
      <c r="G47" s="14"/>
      <c r="H47" s="14" t="str">
        <f t="shared" si="0"/>
        <v/>
      </c>
      <c r="I47" s="11"/>
    </row>
  </sheetData>
  <mergeCells count="7">
    <mergeCell ref="A5:I6"/>
    <mergeCell ref="J2:L3"/>
    <mergeCell ref="A1:B1"/>
    <mergeCell ref="A4:I4"/>
    <mergeCell ref="A2:F3"/>
    <mergeCell ref="G2:G3"/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EBAF-9626-49C0-842B-BE58C72D47BF}">
  <dimension ref="A1:O47"/>
  <sheetViews>
    <sheetView workbookViewId="0">
      <selection activeCell="D20" sqref="D20"/>
    </sheetView>
  </sheetViews>
  <sheetFormatPr defaultRowHeight="16.2" x14ac:dyDescent="0.3"/>
  <cols>
    <col min="1" max="1" width="8.88671875" style="1"/>
    <col min="2" max="2" width="20.6640625" customWidth="1"/>
    <col min="3" max="3" width="18" customWidth="1"/>
    <col min="4" max="4" width="30.88671875" customWidth="1"/>
    <col min="5" max="5" width="7.33203125" customWidth="1"/>
    <col min="6" max="6" width="6.33203125" customWidth="1"/>
    <col min="7" max="7" width="11" customWidth="1"/>
    <col min="8" max="8" width="14.21875" customWidth="1"/>
    <col min="9" max="9" width="12.6640625" customWidth="1"/>
    <col min="10" max="10" width="9.21875" customWidth="1"/>
    <col min="11" max="11" width="9.88671875" customWidth="1"/>
    <col min="12" max="12" width="10.6640625" customWidth="1"/>
  </cols>
  <sheetData>
    <row r="1" spans="1:15" ht="43.8" customHeight="1" x14ac:dyDescent="0.3">
      <c r="A1" s="120" t="s">
        <v>7</v>
      </c>
      <c r="B1" s="120"/>
      <c r="C1" s="13"/>
      <c r="D1" s="13">
        <f>成本分析!L6</f>
        <v>1</v>
      </c>
      <c r="E1" s="13" t="s">
        <v>49</v>
      </c>
    </row>
    <row r="2" spans="1:15" x14ac:dyDescent="0.3">
      <c r="A2" s="125" t="s">
        <v>19</v>
      </c>
      <c r="B2" s="125"/>
      <c r="C2" s="125"/>
      <c r="D2" s="125"/>
      <c r="E2" s="125"/>
      <c r="F2" s="125"/>
      <c r="G2" s="125" t="s">
        <v>56</v>
      </c>
      <c r="H2" s="128">
        <f>IF(H8="",,SUM(H8:H103)*1.05)</f>
        <v>17850</v>
      </c>
      <c r="I2" s="128"/>
      <c r="J2" s="124" t="s">
        <v>41</v>
      </c>
      <c r="K2" s="124"/>
      <c r="L2" s="124"/>
    </row>
    <row r="3" spans="1:15" x14ac:dyDescent="0.3">
      <c r="A3" s="125"/>
      <c r="B3" s="125"/>
      <c r="C3" s="125"/>
      <c r="D3" s="125"/>
      <c r="E3" s="125"/>
      <c r="F3" s="125"/>
      <c r="G3" s="125"/>
      <c r="H3" s="128"/>
      <c r="I3" s="128"/>
      <c r="J3" s="124"/>
      <c r="K3" s="124"/>
      <c r="L3" s="124"/>
    </row>
    <row r="4" spans="1:15" x14ac:dyDescent="0.3">
      <c r="A4" s="125"/>
      <c r="B4" s="125"/>
      <c r="C4" s="125"/>
      <c r="D4" s="125"/>
      <c r="E4" s="125"/>
      <c r="F4" s="125"/>
      <c r="G4" s="125"/>
      <c r="H4" s="125"/>
      <c r="I4" s="125"/>
      <c r="J4" s="3"/>
      <c r="K4" s="3"/>
    </row>
    <row r="5" spans="1:15" x14ac:dyDescent="0.3">
      <c r="A5" s="127" t="s">
        <v>57</v>
      </c>
      <c r="B5" s="122"/>
      <c r="C5" s="122"/>
      <c r="D5" s="122"/>
      <c r="E5" s="122"/>
      <c r="F5" s="122"/>
      <c r="G5" s="122"/>
      <c r="H5" s="122"/>
      <c r="I5" s="122"/>
      <c r="J5" s="3"/>
      <c r="K5" s="3"/>
    </row>
    <row r="6" spans="1:15" ht="40.200000000000003" customHeight="1" x14ac:dyDescent="0.3">
      <c r="A6" s="123"/>
      <c r="B6" s="123"/>
      <c r="C6" s="123"/>
      <c r="D6" s="123"/>
      <c r="E6" s="123"/>
      <c r="F6" s="123"/>
      <c r="G6" s="123"/>
      <c r="H6" s="123"/>
      <c r="I6" s="123"/>
      <c r="J6" s="3"/>
      <c r="K6" s="1"/>
    </row>
    <row r="7" spans="1:15" x14ac:dyDescent="0.3">
      <c r="A7" s="9" t="s">
        <v>14</v>
      </c>
      <c r="B7" s="9" t="s">
        <v>121</v>
      </c>
      <c r="C7" s="9" t="s">
        <v>118</v>
      </c>
      <c r="D7" s="9" t="s">
        <v>119</v>
      </c>
      <c r="E7" s="9" t="s">
        <v>37</v>
      </c>
      <c r="F7" s="9" t="s">
        <v>38</v>
      </c>
      <c r="G7" s="9" t="s">
        <v>39</v>
      </c>
      <c r="H7" s="9" t="s">
        <v>8</v>
      </c>
      <c r="I7" s="9" t="s">
        <v>51</v>
      </c>
      <c r="J7" s="9" t="s">
        <v>39</v>
      </c>
      <c r="K7" s="9" t="s">
        <v>8</v>
      </c>
      <c r="L7" s="9" t="s">
        <v>52</v>
      </c>
      <c r="M7" s="9" t="s">
        <v>39</v>
      </c>
      <c r="N7" s="9" t="s">
        <v>8</v>
      </c>
      <c r="O7" s="9" t="s">
        <v>53</v>
      </c>
    </row>
    <row r="8" spans="1:15" x14ac:dyDescent="0.3">
      <c r="A8" s="9">
        <v>1</v>
      </c>
      <c r="B8" s="45" t="s">
        <v>143</v>
      </c>
      <c r="C8" s="46" t="s">
        <v>144</v>
      </c>
      <c r="D8" s="46" t="s">
        <v>145</v>
      </c>
      <c r="E8" s="46">
        <v>1</v>
      </c>
      <c r="F8" s="48" t="s">
        <v>146</v>
      </c>
      <c r="G8" s="47">
        <v>6500</v>
      </c>
      <c r="H8" s="15">
        <f t="shared" ref="H8:H47" si="0">IF(G8="","",G8*E8)</f>
        <v>6500</v>
      </c>
      <c r="I8" s="11"/>
      <c r="J8" s="15"/>
      <c r="K8" s="15" t="str">
        <f>IF(J8="","",J8*E8)</f>
        <v/>
      </c>
      <c r="L8" s="11"/>
      <c r="M8" s="15"/>
      <c r="N8" s="15" t="str">
        <f>IF(M8="","",M8*E8)</f>
        <v/>
      </c>
      <c r="O8" s="11"/>
    </row>
    <row r="9" spans="1:15" x14ac:dyDescent="0.3">
      <c r="A9" s="9">
        <v>2</v>
      </c>
      <c r="B9" s="45" t="s">
        <v>147</v>
      </c>
      <c r="C9" s="46" t="s">
        <v>148</v>
      </c>
      <c r="D9" s="46" t="s">
        <v>145</v>
      </c>
      <c r="E9" s="46">
        <v>1</v>
      </c>
      <c r="F9" s="48" t="s">
        <v>146</v>
      </c>
      <c r="G9" s="47">
        <v>9500</v>
      </c>
      <c r="H9" s="15">
        <f t="shared" si="0"/>
        <v>9500</v>
      </c>
      <c r="I9" s="11"/>
      <c r="J9" s="15"/>
      <c r="K9" s="15" t="str">
        <f t="shared" ref="K9:K47" si="1">IF(J9="","",J9*E9)</f>
        <v/>
      </c>
      <c r="L9" s="11"/>
      <c r="M9" s="15"/>
      <c r="N9" s="15" t="str">
        <f t="shared" ref="N9:N47" si="2">IF(M9="","",M9*E9)</f>
        <v/>
      </c>
      <c r="O9" s="11"/>
    </row>
    <row r="10" spans="1:15" x14ac:dyDescent="0.3">
      <c r="A10" s="9">
        <v>3</v>
      </c>
      <c r="B10" s="44" t="s">
        <v>149</v>
      </c>
      <c r="C10" s="46" t="s">
        <v>150</v>
      </c>
      <c r="D10" s="46" t="s">
        <v>145</v>
      </c>
      <c r="E10" s="46">
        <v>1</v>
      </c>
      <c r="F10" s="48" t="s">
        <v>146</v>
      </c>
      <c r="G10" s="47">
        <v>1000</v>
      </c>
      <c r="H10" s="15">
        <f t="shared" si="0"/>
        <v>1000</v>
      </c>
      <c r="I10" s="11"/>
      <c r="J10" s="15"/>
      <c r="K10" s="15" t="str">
        <f t="shared" si="1"/>
        <v/>
      </c>
      <c r="L10" s="11"/>
      <c r="M10" s="15"/>
      <c r="N10" s="15" t="str">
        <f t="shared" si="2"/>
        <v/>
      </c>
      <c r="O10" s="11"/>
    </row>
    <row r="11" spans="1:15" x14ac:dyDescent="0.3">
      <c r="A11" s="9">
        <v>4</v>
      </c>
      <c r="B11" s="10"/>
      <c r="C11" s="10"/>
      <c r="D11" s="10"/>
      <c r="E11" s="11"/>
      <c r="F11" s="11"/>
      <c r="G11" s="15"/>
      <c r="H11" s="15" t="str">
        <f t="shared" si="0"/>
        <v/>
      </c>
      <c r="I11" s="11"/>
      <c r="J11" s="15"/>
      <c r="K11" s="15" t="str">
        <f t="shared" si="1"/>
        <v/>
      </c>
      <c r="L11" s="11"/>
      <c r="M11" s="15"/>
      <c r="N11" s="15" t="str">
        <f t="shared" si="2"/>
        <v/>
      </c>
      <c r="O11" s="11"/>
    </row>
    <row r="12" spans="1:15" x14ac:dyDescent="0.3">
      <c r="A12" s="9">
        <v>5</v>
      </c>
      <c r="B12" s="10"/>
      <c r="C12" s="10"/>
      <c r="D12" s="10"/>
      <c r="E12" s="11"/>
      <c r="F12" s="11"/>
      <c r="G12" s="15"/>
      <c r="H12" s="15" t="str">
        <f t="shared" si="0"/>
        <v/>
      </c>
      <c r="I12" s="11"/>
      <c r="J12" s="15"/>
      <c r="K12" s="15" t="str">
        <f t="shared" si="1"/>
        <v/>
      </c>
      <c r="L12" s="11"/>
      <c r="M12" s="15"/>
      <c r="N12" s="15" t="str">
        <f t="shared" si="2"/>
        <v/>
      </c>
      <c r="O12" s="11"/>
    </row>
    <row r="13" spans="1:15" x14ac:dyDescent="0.3">
      <c r="A13" s="9">
        <v>6</v>
      </c>
      <c r="B13" s="10"/>
      <c r="C13" s="10"/>
      <c r="D13" s="10"/>
      <c r="E13" s="11"/>
      <c r="F13" s="11"/>
      <c r="G13" s="15"/>
      <c r="H13" s="15" t="str">
        <f t="shared" si="0"/>
        <v/>
      </c>
      <c r="I13" s="11"/>
      <c r="J13" s="15"/>
      <c r="K13" s="15" t="str">
        <f t="shared" si="1"/>
        <v/>
      </c>
      <c r="L13" s="11"/>
      <c r="M13" s="15"/>
      <c r="N13" s="15" t="str">
        <f t="shared" si="2"/>
        <v/>
      </c>
      <c r="O13" s="11"/>
    </row>
    <row r="14" spans="1:15" x14ac:dyDescent="0.3">
      <c r="A14" s="9">
        <v>7</v>
      </c>
      <c r="B14" s="10"/>
      <c r="C14" s="10"/>
      <c r="D14" s="10"/>
      <c r="E14" s="11"/>
      <c r="F14" s="11"/>
      <c r="G14" s="15"/>
      <c r="H14" s="15" t="str">
        <f t="shared" si="0"/>
        <v/>
      </c>
      <c r="I14" s="11"/>
      <c r="J14" s="15"/>
      <c r="K14" s="15" t="str">
        <f t="shared" si="1"/>
        <v/>
      </c>
      <c r="L14" s="11"/>
      <c r="M14" s="15"/>
      <c r="N14" s="15" t="str">
        <f t="shared" si="2"/>
        <v/>
      </c>
      <c r="O14" s="11"/>
    </row>
    <row r="15" spans="1:15" x14ac:dyDescent="0.3">
      <c r="A15" s="9">
        <v>8</v>
      </c>
      <c r="B15" s="10"/>
      <c r="C15" s="10"/>
      <c r="D15" s="10"/>
      <c r="E15" s="11"/>
      <c r="F15" s="11"/>
      <c r="G15" s="15"/>
      <c r="H15" s="15" t="str">
        <f t="shared" si="0"/>
        <v/>
      </c>
      <c r="I15" s="11"/>
      <c r="J15" s="15"/>
      <c r="K15" s="15" t="str">
        <f t="shared" si="1"/>
        <v/>
      </c>
      <c r="L15" s="11"/>
      <c r="M15" s="15"/>
      <c r="N15" s="15" t="str">
        <f t="shared" si="2"/>
        <v/>
      </c>
      <c r="O15" s="11"/>
    </row>
    <row r="16" spans="1:15" x14ac:dyDescent="0.3">
      <c r="A16" s="9">
        <v>9</v>
      </c>
      <c r="B16" s="10"/>
      <c r="C16" s="10"/>
      <c r="D16" s="10"/>
      <c r="E16" s="11"/>
      <c r="F16" s="11"/>
      <c r="G16" s="15"/>
      <c r="H16" s="15" t="str">
        <f t="shared" si="0"/>
        <v/>
      </c>
      <c r="I16" s="11"/>
      <c r="J16" s="15"/>
      <c r="K16" s="15" t="str">
        <f t="shared" si="1"/>
        <v/>
      </c>
      <c r="L16" s="11"/>
      <c r="M16" s="15"/>
      <c r="N16" s="15" t="str">
        <f t="shared" si="2"/>
        <v/>
      </c>
      <c r="O16" s="11"/>
    </row>
    <row r="17" spans="1:15" x14ac:dyDescent="0.3">
      <c r="A17" s="9">
        <v>10</v>
      </c>
      <c r="B17" s="10"/>
      <c r="C17" s="10"/>
      <c r="D17" s="10"/>
      <c r="E17" s="11"/>
      <c r="F17" s="11"/>
      <c r="G17" s="15"/>
      <c r="H17" s="15" t="str">
        <f t="shared" si="0"/>
        <v/>
      </c>
      <c r="I17" s="11"/>
      <c r="J17" s="15"/>
      <c r="K17" s="15" t="str">
        <f t="shared" si="1"/>
        <v/>
      </c>
      <c r="L17" s="11"/>
      <c r="M17" s="15"/>
      <c r="N17" s="15" t="str">
        <f t="shared" si="2"/>
        <v/>
      </c>
      <c r="O17" s="11"/>
    </row>
    <row r="18" spans="1:15" x14ac:dyDescent="0.3">
      <c r="A18" s="9">
        <v>11</v>
      </c>
      <c r="B18" s="10"/>
      <c r="C18" s="10"/>
      <c r="D18" s="10"/>
      <c r="E18" s="11"/>
      <c r="F18" s="11"/>
      <c r="G18" s="15"/>
      <c r="H18" s="15" t="str">
        <f t="shared" si="0"/>
        <v/>
      </c>
      <c r="I18" s="11"/>
      <c r="J18" s="15"/>
      <c r="K18" s="15" t="str">
        <f t="shared" si="1"/>
        <v/>
      </c>
      <c r="L18" s="11"/>
      <c r="M18" s="15"/>
      <c r="N18" s="15" t="str">
        <f t="shared" si="2"/>
        <v/>
      </c>
      <c r="O18" s="11"/>
    </row>
    <row r="19" spans="1:15" x14ac:dyDescent="0.3">
      <c r="A19" s="9">
        <v>12</v>
      </c>
      <c r="B19" s="10"/>
      <c r="C19" s="10"/>
      <c r="D19" s="10"/>
      <c r="E19" s="11"/>
      <c r="F19" s="11"/>
      <c r="G19" s="15"/>
      <c r="H19" s="15" t="str">
        <f t="shared" si="0"/>
        <v/>
      </c>
      <c r="I19" s="11"/>
      <c r="J19" s="15"/>
      <c r="K19" s="15" t="str">
        <f t="shared" si="1"/>
        <v/>
      </c>
      <c r="L19" s="11"/>
      <c r="M19" s="15"/>
      <c r="N19" s="15" t="str">
        <f t="shared" si="2"/>
        <v/>
      </c>
      <c r="O19" s="11"/>
    </row>
    <row r="20" spans="1:15" x14ac:dyDescent="0.3">
      <c r="A20" s="9">
        <v>13</v>
      </c>
      <c r="B20" s="10"/>
      <c r="C20" s="10"/>
      <c r="D20" s="10"/>
      <c r="E20" s="11"/>
      <c r="F20" s="11"/>
      <c r="G20" s="15"/>
      <c r="H20" s="15" t="str">
        <f t="shared" si="0"/>
        <v/>
      </c>
      <c r="I20" s="11"/>
      <c r="J20" s="15"/>
      <c r="K20" s="15" t="str">
        <f t="shared" si="1"/>
        <v/>
      </c>
      <c r="L20" s="11"/>
      <c r="M20" s="15"/>
      <c r="N20" s="15" t="str">
        <f t="shared" si="2"/>
        <v/>
      </c>
      <c r="O20" s="11"/>
    </row>
    <row r="21" spans="1:15" x14ac:dyDescent="0.3">
      <c r="A21" s="9">
        <v>14</v>
      </c>
      <c r="B21" s="10"/>
      <c r="C21" s="10"/>
      <c r="D21" s="10"/>
      <c r="E21" s="11"/>
      <c r="F21" s="11"/>
      <c r="G21" s="15"/>
      <c r="H21" s="15" t="str">
        <f t="shared" si="0"/>
        <v/>
      </c>
      <c r="I21" s="11"/>
      <c r="J21" s="15"/>
      <c r="K21" s="15" t="str">
        <f t="shared" si="1"/>
        <v/>
      </c>
      <c r="L21" s="11"/>
      <c r="M21" s="15"/>
      <c r="N21" s="15" t="str">
        <f t="shared" si="2"/>
        <v/>
      </c>
      <c r="O21" s="11"/>
    </row>
    <row r="22" spans="1:15" x14ac:dyDescent="0.3">
      <c r="A22" s="9">
        <v>15</v>
      </c>
      <c r="B22" s="10"/>
      <c r="C22" s="10"/>
      <c r="D22" s="10"/>
      <c r="E22" s="11"/>
      <c r="F22" s="11"/>
      <c r="G22" s="15"/>
      <c r="H22" s="15" t="str">
        <f t="shared" si="0"/>
        <v/>
      </c>
      <c r="I22" s="11"/>
      <c r="J22" s="15"/>
      <c r="K22" s="15" t="str">
        <f t="shared" si="1"/>
        <v/>
      </c>
      <c r="L22" s="11"/>
      <c r="M22" s="15"/>
      <c r="N22" s="15" t="str">
        <f t="shared" si="2"/>
        <v/>
      </c>
      <c r="O22" s="11"/>
    </row>
    <row r="23" spans="1:15" x14ac:dyDescent="0.3">
      <c r="A23" s="9">
        <v>16</v>
      </c>
      <c r="B23" s="10"/>
      <c r="C23" s="10"/>
      <c r="D23" s="10"/>
      <c r="E23" s="11"/>
      <c r="F23" s="11"/>
      <c r="G23" s="15"/>
      <c r="H23" s="15" t="str">
        <f t="shared" si="0"/>
        <v/>
      </c>
      <c r="I23" s="11"/>
      <c r="J23" s="15"/>
      <c r="K23" s="15" t="str">
        <f t="shared" si="1"/>
        <v/>
      </c>
      <c r="L23" s="11"/>
      <c r="M23" s="15"/>
      <c r="N23" s="15" t="str">
        <f t="shared" si="2"/>
        <v/>
      </c>
      <c r="O23" s="11"/>
    </row>
    <row r="24" spans="1:15" x14ac:dyDescent="0.3">
      <c r="A24" s="9">
        <v>17</v>
      </c>
      <c r="B24" s="10"/>
      <c r="C24" s="10"/>
      <c r="D24" s="10"/>
      <c r="E24" s="11"/>
      <c r="F24" s="11"/>
      <c r="G24" s="15"/>
      <c r="H24" s="15" t="str">
        <f t="shared" si="0"/>
        <v/>
      </c>
      <c r="I24" s="11"/>
      <c r="J24" s="15"/>
      <c r="K24" s="15" t="str">
        <f t="shared" si="1"/>
        <v/>
      </c>
      <c r="L24" s="11"/>
      <c r="M24" s="15"/>
      <c r="N24" s="15" t="str">
        <f t="shared" si="2"/>
        <v/>
      </c>
      <c r="O24" s="11"/>
    </row>
    <row r="25" spans="1:15" x14ac:dyDescent="0.3">
      <c r="A25" s="9">
        <v>18</v>
      </c>
      <c r="B25" s="10"/>
      <c r="C25" s="10"/>
      <c r="D25" s="10"/>
      <c r="E25" s="11"/>
      <c r="F25" s="11"/>
      <c r="G25" s="15"/>
      <c r="H25" s="15" t="str">
        <f t="shared" si="0"/>
        <v/>
      </c>
      <c r="I25" s="11"/>
      <c r="J25" s="15"/>
      <c r="K25" s="15" t="str">
        <f t="shared" si="1"/>
        <v/>
      </c>
      <c r="L25" s="11"/>
      <c r="M25" s="15"/>
      <c r="N25" s="15" t="str">
        <f t="shared" si="2"/>
        <v/>
      </c>
      <c r="O25" s="11"/>
    </row>
    <row r="26" spans="1:15" x14ac:dyDescent="0.3">
      <c r="A26" s="9">
        <v>19</v>
      </c>
      <c r="B26" s="10"/>
      <c r="C26" s="10"/>
      <c r="D26" s="10"/>
      <c r="E26" s="11"/>
      <c r="F26" s="11"/>
      <c r="G26" s="15"/>
      <c r="H26" s="15" t="str">
        <f t="shared" si="0"/>
        <v/>
      </c>
      <c r="I26" s="11"/>
      <c r="J26" s="15"/>
      <c r="K26" s="15" t="str">
        <f t="shared" si="1"/>
        <v/>
      </c>
      <c r="L26" s="11"/>
      <c r="M26" s="15"/>
      <c r="N26" s="15" t="str">
        <f t="shared" si="2"/>
        <v/>
      </c>
      <c r="O26" s="11"/>
    </row>
    <row r="27" spans="1:15" x14ac:dyDescent="0.3">
      <c r="A27" s="9">
        <v>20</v>
      </c>
      <c r="B27" s="10"/>
      <c r="C27" s="10"/>
      <c r="D27" s="10"/>
      <c r="E27" s="11"/>
      <c r="F27" s="11"/>
      <c r="G27" s="15"/>
      <c r="H27" s="15" t="str">
        <f t="shared" si="0"/>
        <v/>
      </c>
      <c r="I27" s="11"/>
      <c r="J27" s="15"/>
      <c r="K27" s="15" t="str">
        <f t="shared" si="1"/>
        <v/>
      </c>
      <c r="L27" s="11"/>
      <c r="M27" s="15"/>
      <c r="N27" s="15" t="str">
        <f t="shared" si="2"/>
        <v/>
      </c>
      <c r="O27" s="11"/>
    </row>
    <row r="28" spans="1:15" x14ac:dyDescent="0.3">
      <c r="A28" s="9">
        <v>21</v>
      </c>
      <c r="B28" s="10"/>
      <c r="C28" s="10"/>
      <c r="D28" s="10"/>
      <c r="E28" s="11"/>
      <c r="F28" s="11"/>
      <c r="G28" s="15"/>
      <c r="H28" s="15" t="str">
        <f t="shared" si="0"/>
        <v/>
      </c>
      <c r="I28" s="11"/>
      <c r="J28" s="15"/>
      <c r="K28" s="15" t="str">
        <f t="shared" si="1"/>
        <v/>
      </c>
      <c r="L28" s="11"/>
      <c r="M28" s="15"/>
      <c r="N28" s="15" t="str">
        <f t="shared" si="2"/>
        <v/>
      </c>
      <c r="O28" s="11"/>
    </row>
    <row r="29" spans="1:15" x14ac:dyDescent="0.3">
      <c r="A29" s="9">
        <v>22</v>
      </c>
      <c r="B29" s="10"/>
      <c r="C29" s="10"/>
      <c r="D29" s="10"/>
      <c r="E29" s="11"/>
      <c r="F29" s="11"/>
      <c r="G29" s="15"/>
      <c r="H29" s="15" t="str">
        <f t="shared" si="0"/>
        <v/>
      </c>
      <c r="I29" s="11"/>
      <c r="J29" s="15"/>
      <c r="K29" s="15" t="str">
        <f t="shared" si="1"/>
        <v/>
      </c>
      <c r="L29" s="11"/>
      <c r="M29" s="15"/>
      <c r="N29" s="15" t="str">
        <f t="shared" si="2"/>
        <v/>
      </c>
      <c r="O29" s="11"/>
    </row>
    <row r="30" spans="1:15" x14ac:dyDescent="0.3">
      <c r="A30" s="9">
        <v>23</v>
      </c>
      <c r="B30" s="10"/>
      <c r="C30" s="10"/>
      <c r="D30" s="10"/>
      <c r="E30" s="11"/>
      <c r="F30" s="11"/>
      <c r="G30" s="15"/>
      <c r="H30" s="15" t="str">
        <f t="shared" si="0"/>
        <v/>
      </c>
      <c r="I30" s="11"/>
      <c r="J30" s="15"/>
      <c r="K30" s="15" t="str">
        <f t="shared" si="1"/>
        <v/>
      </c>
      <c r="L30" s="11"/>
      <c r="M30" s="15"/>
      <c r="N30" s="15" t="str">
        <f t="shared" si="2"/>
        <v/>
      </c>
      <c r="O30" s="11"/>
    </row>
    <row r="31" spans="1:15" x14ac:dyDescent="0.3">
      <c r="A31" s="9">
        <v>24</v>
      </c>
      <c r="B31" s="10"/>
      <c r="C31" s="10"/>
      <c r="D31" s="10"/>
      <c r="E31" s="11"/>
      <c r="F31" s="11"/>
      <c r="G31" s="15"/>
      <c r="H31" s="15" t="str">
        <f t="shared" si="0"/>
        <v/>
      </c>
      <c r="I31" s="11"/>
      <c r="J31" s="15"/>
      <c r="K31" s="15" t="str">
        <f t="shared" si="1"/>
        <v/>
      </c>
      <c r="L31" s="11"/>
      <c r="M31" s="15"/>
      <c r="N31" s="15" t="str">
        <f t="shared" si="2"/>
        <v/>
      </c>
      <c r="O31" s="11"/>
    </row>
    <row r="32" spans="1:15" x14ac:dyDescent="0.3">
      <c r="A32" s="9">
        <v>25</v>
      </c>
      <c r="B32" s="10"/>
      <c r="C32" s="10"/>
      <c r="D32" s="10"/>
      <c r="E32" s="11"/>
      <c r="F32" s="11"/>
      <c r="G32" s="15"/>
      <c r="H32" s="15" t="str">
        <f t="shared" si="0"/>
        <v/>
      </c>
      <c r="I32" s="11"/>
      <c r="J32" s="15"/>
      <c r="K32" s="15" t="str">
        <f t="shared" si="1"/>
        <v/>
      </c>
      <c r="L32" s="11"/>
      <c r="M32" s="15"/>
      <c r="N32" s="15" t="str">
        <f t="shared" si="2"/>
        <v/>
      </c>
      <c r="O32" s="11"/>
    </row>
    <row r="33" spans="1:15" x14ac:dyDescent="0.3">
      <c r="A33" s="9">
        <v>26</v>
      </c>
      <c r="B33" s="10"/>
      <c r="C33" s="10"/>
      <c r="D33" s="10"/>
      <c r="E33" s="11"/>
      <c r="F33" s="11"/>
      <c r="G33" s="15"/>
      <c r="H33" s="15" t="str">
        <f t="shared" si="0"/>
        <v/>
      </c>
      <c r="I33" s="11"/>
      <c r="J33" s="15"/>
      <c r="K33" s="15" t="str">
        <f t="shared" si="1"/>
        <v/>
      </c>
      <c r="L33" s="11"/>
      <c r="M33" s="15"/>
      <c r="N33" s="15" t="str">
        <f t="shared" si="2"/>
        <v/>
      </c>
      <c r="O33" s="11"/>
    </row>
    <row r="34" spans="1:15" x14ac:dyDescent="0.3">
      <c r="A34" s="9">
        <v>27</v>
      </c>
      <c r="B34" s="10"/>
      <c r="C34" s="10"/>
      <c r="D34" s="10"/>
      <c r="E34" s="11"/>
      <c r="F34" s="11"/>
      <c r="G34" s="15"/>
      <c r="H34" s="15" t="str">
        <f t="shared" si="0"/>
        <v/>
      </c>
      <c r="I34" s="11"/>
      <c r="J34" s="15"/>
      <c r="K34" s="15" t="str">
        <f t="shared" si="1"/>
        <v/>
      </c>
      <c r="L34" s="11"/>
      <c r="M34" s="15"/>
      <c r="N34" s="15" t="str">
        <f t="shared" si="2"/>
        <v/>
      </c>
      <c r="O34" s="11"/>
    </row>
    <row r="35" spans="1:15" x14ac:dyDescent="0.3">
      <c r="A35" s="9">
        <v>28</v>
      </c>
      <c r="B35" s="10"/>
      <c r="C35" s="10"/>
      <c r="D35" s="10"/>
      <c r="E35" s="11"/>
      <c r="F35" s="11"/>
      <c r="G35" s="15"/>
      <c r="H35" s="15" t="str">
        <f t="shared" si="0"/>
        <v/>
      </c>
      <c r="I35" s="11"/>
      <c r="J35" s="15"/>
      <c r="K35" s="15" t="str">
        <f t="shared" si="1"/>
        <v/>
      </c>
      <c r="L35" s="11"/>
      <c r="M35" s="15"/>
      <c r="N35" s="15" t="str">
        <f t="shared" si="2"/>
        <v/>
      </c>
      <c r="O35" s="11"/>
    </row>
    <row r="36" spans="1:15" x14ac:dyDescent="0.3">
      <c r="A36" s="9">
        <v>29</v>
      </c>
      <c r="B36" s="10"/>
      <c r="C36" s="10"/>
      <c r="D36" s="10"/>
      <c r="E36" s="11"/>
      <c r="F36" s="11"/>
      <c r="G36" s="15"/>
      <c r="H36" s="15" t="str">
        <f t="shared" si="0"/>
        <v/>
      </c>
      <c r="I36" s="11"/>
      <c r="J36" s="15"/>
      <c r="K36" s="15" t="str">
        <f t="shared" si="1"/>
        <v/>
      </c>
      <c r="L36" s="11"/>
      <c r="M36" s="15"/>
      <c r="N36" s="15" t="str">
        <f t="shared" si="2"/>
        <v/>
      </c>
      <c r="O36" s="11"/>
    </row>
    <row r="37" spans="1:15" x14ac:dyDescent="0.3">
      <c r="A37" s="9">
        <v>30</v>
      </c>
      <c r="B37" s="10"/>
      <c r="C37" s="10"/>
      <c r="D37" s="10"/>
      <c r="E37" s="11"/>
      <c r="F37" s="11"/>
      <c r="G37" s="15"/>
      <c r="H37" s="15" t="str">
        <f t="shared" si="0"/>
        <v/>
      </c>
      <c r="I37" s="11"/>
      <c r="J37" s="15"/>
      <c r="K37" s="15" t="str">
        <f t="shared" si="1"/>
        <v/>
      </c>
      <c r="L37" s="11"/>
      <c r="M37" s="15"/>
      <c r="N37" s="15" t="str">
        <f t="shared" si="2"/>
        <v/>
      </c>
      <c r="O37" s="11"/>
    </row>
    <row r="38" spans="1:15" x14ac:dyDescent="0.3">
      <c r="A38" s="9">
        <v>31</v>
      </c>
      <c r="B38" s="10"/>
      <c r="C38" s="10"/>
      <c r="D38" s="10"/>
      <c r="E38" s="11"/>
      <c r="F38" s="11"/>
      <c r="G38" s="15"/>
      <c r="H38" s="15" t="str">
        <f t="shared" si="0"/>
        <v/>
      </c>
      <c r="I38" s="11"/>
      <c r="J38" s="15"/>
      <c r="K38" s="15" t="str">
        <f t="shared" si="1"/>
        <v/>
      </c>
      <c r="L38" s="11"/>
      <c r="M38" s="15"/>
      <c r="N38" s="15" t="str">
        <f t="shared" si="2"/>
        <v/>
      </c>
      <c r="O38" s="11"/>
    </row>
    <row r="39" spans="1:15" x14ac:dyDescent="0.3">
      <c r="A39" s="9">
        <v>32</v>
      </c>
      <c r="B39" s="10"/>
      <c r="C39" s="10"/>
      <c r="D39" s="10"/>
      <c r="E39" s="11"/>
      <c r="F39" s="11"/>
      <c r="G39" s="15"/>
      <c r="H39" s="15" t="str">
        <f t="shared" si="0"/>
        <v/>
      </c>
      <c r="I39" s="11"/>
      <c r="J39" s="15"/>
      <c r="K39" s="15" t="str">
        <f t="shared" si="1"/>
        <v/>
      </c>
      <c r="L39" s="11"/>
      <c r="M39" s="15"/>
      <c r="N39" s="15" t="str">
        <f t="shared" si="2"/>
        <v/>
      </c>
      <c r="O39" s="11"/>
    </row>
    <row r="40" spans="1:15" x14ac:dyDescent="0.3">
      <c r="A40" s="9">
        <v>33</v>
      </c>
      <c r="B40" s="10"/>
      <c r="C40" s="10"/>
      <c r="D40" s="10"/>
      <c r="E40" s="11"/>
      <c r="F40" s="11"/>
      <c r="G40" s="15"/>
      <c r="H40" s="15" t="str">
        <f t="shared" si="0"/>
        <v/>
      </c>
      <c r="I40" s="11"/>
      <c r="J40" s="15"/>
      <c r="K40" s="15" t="str">
        <f t="shared" si="1"/>
        <v/>
      </c>
      <c r="L40" s="11"/>
      <c r="M40" s="15"/>
      <c r="N40" s="15" t="str">
        <f t="shared" si="2"/>
        <v/>
      </c>
      <c r="O40" s="11"/>
    </row>
    <row r="41" spans="1:15" x14ac:dyDescent="0.3">
      <c r="A41" s="9">
        <v>34</v>
      </c>
      <c r="B41" s="10"/>
      <c r="C41" s="10"/>
      <c r="D41" s="10"/>
      <c r="E41" s="11"/>
      <c r="F41" s="11"/>
      <c r="G41" s="15"/>
      <c r="H41" s="15" t="str">
        <f t="shared" si="0"/>
        <v/>
      </c>
      <c r="I41" s="11"/>
      <c r="J41" s="15"/>
      <c r="K41" s="15" t="str">
        <f t="shared" si="1"/>
        <v/>
      </c>
      <c r="L41" s="11"/>
      <c r="M41" s="15"/>
      <c r="N41" s="15" t="str">
        <f t="shared" si="2"/>
        <v/>
      </c>
      <c r="O41" s="11"/>
    </row>
    <row r="42" spans="1:15" x14ac:dyDescent="0.3">
      <c r="A42" s="9">
        <v>35</v>
      </c>
      <c r="B42" s="10"/>
      <c r="C42" s="10"/>
      <c r="D42" s="10"/>
      <c r="E42" s="11"/>
      <c r="F42" s="11"/>
      <c r="G42" s="15"/>
      <c r="H42" s="15" t="str">
        <f t="shared" si="0"/>
        <v/>
      </c>
      <c r="I42" s="11"/>
      <c r="J42" s="15"/>
      <c r="K42" s="15" t="str">
        <f t="shared" si="1"/>
        <v/>
      </c>
      <c r="L42" s="11"/>
      <c r="M42" s="15"/>
      <c r="N42" s="15" t="str">
        <f t="shared" si="2"/>
        <v/>
      </c>
      <c r="O42" s="11"/>
    </row>
    <row r="43" spans="1:15" x14ac:dyDescent="0.3">
      <c r="A43" s="9">
        <v>36</v>
      </c>
      <c r="B43" s="10"/>
      <c r="C43" s="10"/>
      <c r="D43" s="10"/>
      <c r="E43" s="11"/>
      <c r="F43" s="11"/>
      <c r="G43" s="15"/>
      <c r="H43" s="15" t="str">
        <f t="shared" si="0"/>
        <v/>
      </c>
      <c r="I43" s="11"/>
      <c r="J43" s="15"/>
      <c r="K43" s="15" t="str">
        <f t="shared" si="1"/>
        <v/>
      </c>
      <c r="L43" s="11"/>
      <c r="M43" s="15"/>
      <c r="N43" s="15" t="str">
        <f t="shared" si="2"/>
        <v/>
      </c>
      <c r="O43" s="11"/>
    </row>
    <row r="44" spans="1:15" x14ac:dyDescent="0.3">
      <c r="A44" s="9">
        <v>37</v>
      </c>
      <c r="B44" s="10"/>
      <c r="C44" s="10"/>
      <c r="D44" s="10"/>
      <c r="E44" s="11"/>
      <c r="F44" s="11"/>
      <c r="G44" s="15"/>
      <c r="H44" s="15" t="str">
        <f t="shared" si="0"/>
        <v/>
      </c>
      <c r="I44" s="11"/>
      <c r="J44" s="15"/>
      <c r="K44" s="15" t="str">
        <f t="shared" si="1"/>
        <v/>
      </c>
      <c r="L44" s="11"/>
      <c r="M44" s="15"/>
      <c r="N44" s="15" t="str">
        <f t="shared" si="2"/>
        <v/>
      </c>
      <c r="O44" s="11"/>
    </row>
    <row r="45" spans="1:15" x14ac:dyDescent="0.3">
      <c r="A45" s="9">
        <v>38</v>
      </c>
      <c r="B45" s="10"/>
      <c r="C45" s="10"/>
      <c r="D45" s="10"/>
      <c r="E45" s="11"/>
      <c r="F45" s="11"/>
      <c r="G45" s="15"/>
      <c r="H45" s="15" t="str">
        <f t="shared" si="0"/>
        <v/>
      </c>
      <c r="I45" s="11"/>
      <c r="J45" s="15"/>
      <c r="K45" s="15" t="str">
        <f t="shared" si="1"/>
        <v/>
      </c>
      <c r="L45" s="11"/>
      <c r="M45" s="15"/>
      <c r="N45" s="15" t="str">
        <f t="shared" si="2"/>
        <v/>
      </c>
      <c r="O45" s="11"/>
    </row>
    <row r="46" spans="1:15" x14ac:dyDescent="0.3">
      <c r="A46" s="9">
        <v>39</v>
      </c>
      <c r="B46" s="10"/>
      <c r="C46" s="10"/>
      <c r="D46" s="10"/>
      <c r="E46" s="11"/>
      <c r="F46" s="11"/>
      <c r="G46" s="15"/>
      <c r="H46" s="15" t="str">
        <f t="shared" si="0"/>
        <v/>
      </c>
      <c r="I46" s="11"/>
      <c r="J46" s="15"/>
      <c r="K46" s="15" t="str">
        <f t="shared" si="1"/>
        <v/>
      </c>
      <c r="L46" s="11"/>
      <c r="M46" s="15"/>
      <c r="N46" s="15" t="str">
        <f t="shared" si="2"/>
        <v/>
      </c>
      <c r="O46" s="11"/>
    </row>
    <row r="47" spans="1:15" x14ac:dyDescent="0.3">
      <c r="A47" s="9">
        <v>40</v>
      </c>
      <c r="B47" s="10"/>
      <c r="C47" s="10"/>
      <c r="D47" s="10"/>
      <c r="E47" s="11"/>
      <c r="F47" s="11"/>
      <c r="G47" s="15"/>
      <c r="H47" s="15" t="str">
        <f t="shared" si="0"/>
        <v/>
      </c>
      <c r="I47" s="11"/>
      <c r="J47" s="15"/>
      <c r="K47" s="15" t="str">
        <f t="shared" si="1"/>
        <v/>
      </c>
      <c r="L47" s="11"/>
      <c r="M47" s="15"/>
      <c r="N47" s="15" t="str">
        <f t="shared" si="2"/>
        <v/>
      </c>
      <c r="O47" s="11"/>
    </row>
  </sheetData>
  <mergeCells count="7">
    <mergeCell ref="A4:I4"/>
    <mergeCell ref="A5:I6"/>
    <mergeCell ref="J2:L3"/>
    <mergeCell ref="A1:B1"/>
    <mergeCell ref="A2:F3"/>
    <mergeCell ref="G2:G3"/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10D6-70B6-4ABA-8752-94AA18713EA3}">
  <dimension ref="A1:J17"/>
  <sheetViews>
    <sheetView workbookViewId="0">
      <selection activeCell="C16" sqref="C16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120" t="s">
        <v>7</v>
      </c>
      <c r="B1" s="120"/>
      <c r="C1" s="13">
        <f>成本分析!L6</f>
        <v>1</v>
      </c>
      <c r="D1" s="13" t="s">
        <v>49</v>
      </c>
    </row>
    <row r="2" spans="1:10" x14ac:dyDescent="0.3">
      <c r="A2" s="125" t="s">
        <v>20</v>
      </c>
      <c r="B2" s="125"/>
      <c r="C2" s="125"/>
      <c r="D2" s="125"/>
      <c r="E2" s="125" t="s">
        <v>35</v>
      </c>
      <c r="F2" s="128">
        <f>IF(F8="",,SUM(F8:F73)/C1)</f>
        <v>2550</v>
      </c>
      <c r="G2" s="128"/>
      <c r="H2" s="124" t="s">
        <v>42</v>
      </c>
      <c r="I2" s="124"/>
      <c r="J2" s="124"/>
    </row>
    <row r="3" spans="1:10" x14ac:dyDescent="0.3">
      <c r="A3" s="125"/>
      <c r="B3" s="125"/>
      <c r="C3" s="125"/>
      <c r="D3" s="125"/>
      <c r="E3" s="125"/>
      <c r="F3" s="128"/>
      <c r="G3" s="128"/>
      <c r="H3" s="124"/>
      <c r="I3" s="124"/>
      <c r="J3" s="124"/>
    </row>
    <row r="4" spans="1:10" x14ac:dyDescent="0.3">
      <c r="A4" s="125"/>
      <c r="B4" s="125"/>
      <c r="C4" s="125"/>
      <c r="D4" s="125"/>
      <c r="E4" s="125"/>
      <c r="F4" s="125"/>
      <c r="G4" s="125"/>
      <c r="H4" s="3"/>
      <c r="I4" s="3"/>
    </row>
    <row r="5" spans="1:10" x14ac:dyDescent="0.3">
      <c r="A5" s="127" t="s">
        <v>130</v>
      </c>
      <c r="B5" s="122"/>
      <c r="C5" s="122"/>
      <c r="D5" s="122"/>
      <c r="E5" s="122"/>
      <c r="F5" s="122"/>
      <c r="G5" s="122"/>
      <c r="H5" s="3"/>
      <c r="I5" s="3"/>
    </row>
    <row r="6" spans="1:10" ht="33.6" customHeight="1" x14ac:dyDescent="0.3">
      <c r="A6" s="123"/>
      <c r="B6" s="123"/>
      <c r="C6" s="123"/>
      <c r="D6" s="123"/>
      <c r="E6" s="123"/>
      <c r="F6" s="123"/>
      <c r="G6" s="123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0" t="s">
        <v>43</v>
      </c>
      <c r="C8" s="10">
        <v>1</v>
      </c>
      <c r="D8" s="9" t="s">
        <v>47</v>
      </c>
      <c r="E8" s="11">
        <v>850</v>
      </c>
      <c r="F8" s="11">
        <f>IF(E8="","",E8*C8)</f>
        <v>850</v>
      </c>
      <c r="G8" s="11"/>
    </row>
    <row r="9" spans="1:10" x14ac:dyDescent="0.3">
      <c r="A9" s="9">
        <v>2</v>
      </c>
      <c r="B9" s="10" t="s">
        <v>45</v>
      </c>
      <c r="C9" s="11">
        <v>0</v>
      </c>
      <c r="D9" s="9" t="s">
        <v>47</v>
      </c>
      <c r="E9" s="11">
        <v>850</v>
      </c>
      <c r="F9" s="11">
        <f t="shared" ref="F9:F11" si="0">IF(E9="","",E9*C9)</f>
        <v>0</v>
      </c>
      <c r="G9" s="11"/>
    </row>
    <row r="10" spans="1:10" x14ac:dyDescent="0.3">
      <c r="A10" s="9">
        <v>3</v>
      </c>
      <c r="B10" s="10" t="s">
        <v>46</v>
      </c>
      <c r="C10" s="11">
        <v>2</v>
      </c>
      <c r="D10" s="9" t="s">
        <v>47</v>
      </c>
      <c r="E10" s="11">
        <v>850</v>
      </c>
      <c r="F10" s="11">
        <f t="shared" si="0"/>
        <v>1700</v>
      </c>
      <c r="G10" s="11"/>
    </row>
    <row r="11" spans="1:10" x14ac:dyDescent="0.3">
      <c r="A11" s="9">
        <v>4</v>
      </c>
      <c r="B11" s="10" t="s">
        <v>44</v>
      </c>
      <c r="C11" s="11"/>
      <c r="D11" s="9" t="s">
        <v>47</v>
      </c>
      <c r="E11" s="11"/>
      <c r="F11" s="11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1"/>
      <c r="F12" s="11"/>
      <c r="G12" s="11"/>
    </row>
    <row r="13" spans="1:10" x14ac:dyDescent="0.3">
      <c r="A13" s="9">
        <v>6</v>
      </c>
      <c r="B13" s="10"/>
      <c r="C13" s="11"/>
      <c r="D13" s="9"/>
      <c r="E13" s="11"/>
      <c r="F13" s="11" t="str">
        <f t="shared" ref="F13:F17" si="1">IF(E13="","",E13*C13)</f>
        <v/>
      </c>
      <c r="G13" s="11"/>
    </row>
    <row r="14" spans="1:10" x14ac:dyDescent="0.3">
      <c r="A14" s="9">
        <v>7</v>
      </c>
      <c r="B14" s="10"/>
      <c r="C14" s="11"/>
      <c r="D14" s="9"/>
      <c r="E14" s="11"/>
      <c r="F14" s="11" t="str">
        <f t="shared" si="1"/>
        <v/>
      </c>
      <c r="G14" s="11"/>
    </row>
    <row r="15" spans="1:10" x14ac:dyDescent="0.3">
      <c r="A15" s="9">
        <v>8</v>
      </c>
      <c r="B15" s="10"/>
      <c r="C15" s="11"/>
      <c r="D15" s="9"/>
      <c r="E15" s="11"/>
      <c r="F15" s="11" t="str">
        <f t="shared" si="1"/>
        <v/>
      </c>
      <c r="G15" s="11"/>
    </row>
    <row r="16" spans="1:10" x14ac:dyDescent="0.3">
      <c r="A16" s="9">
        <v>9</v>
      </c>
      <c r="B16" s="10"/>
      <c r="C16" s="11"/>
      <c r="D16" s="9"/>
      <c r="E16" s="11"/>
      <c r="F16" s="11" t="str">
        <f t="shared" si="1"/>
        <v/>
      </c>
      <c r="G16" s="11"/>
    </row>
    <row r="17" spans="1:7" x14ac:dyDescent="0.3">
      <c r="A17" s="9">
        <v>10</v>
      </c>
      <c r="B17" s="10"/>
      <c r="C17" s="11"/>
      <c r="D17" s="9"/>
      <c r="E17" s="11"/>
      <c r="F17" s="11" t="str">
        <f t="shared" si="1"/>
        <v/>
      </c>
      <c r="G17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26C9-FE2B-4F11-8702-60AAADC66D1D}">
  <dimension ref="A1:J22"/>
  <sheetViews>
    <sheetView workbookViewId="0">
      <selection activeCell="J10" sqref="J10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120" t="s">
        <v>7</v>
      </c>
      <c r="B1" s="120"/>
      <c r="C1" s="13">
        <f>成本分析!L6</f>
        <v>1</v>
      </c>
      <c r="D1" s="13" t="s">
        <v>49</v>
      </c>
    </row>
    <row r="2" spans="1:10" x14ac:dyDescent="0.3">
      <c r="A2" s="125" t="s">
        <v>17</v>
      </c>
      <c r="B2" s="125"/>
      <c r="C2" s="125"/>
      <c r="D2" s="125"/>
      <c r="E2" s="125" t="s">
        <v>35</v>
      </c>
      <c r="F2" s="128">
        <f>IF(F8="",,SUM(F8:F17)/C1*1.05+(F21*1.05))</f>
        <v>761.25</v>
      </c>
      <c r="G2" s="128"/>
      <c r="H2" s="124" t="s">
        <v>41</v>
      </c>
      <c r="I2" s="124"/>
      <c r="J2" s="124"/>
    </row>
    <row r="3" spans="1:10" x14ac:dyDescent="0.3">
      <c r="A3" s="125"/>
      <c r="B3" s="125"/>
      <c r="C3" s="125"/>
      <c r="D3" s="125"/>
      <c r="E3" s="125"/>
      <c r="F3" s="128"/>
      <c r="G3" s="128"/>
      <c r="H3" s="124"/>
      <c r="I3" s="124"/>
      <c r="J3" s="124"/>
    </row>
    <row r="4" spans="1:10" x14ac:dyDescent="0.3">
      <c r="A4" s="125"/>
      <c r="B4" s="125"/>
      <c r="C4" s="125"/>
      <c r="D4" s="125"/>
      <c r="E4" s="125"/>
      <c r="F4" s="125"/>
      <c r="G4" s="125"/>
      <c r="H4" s="3"/>
      <c r="I4" s="3"/>
    </row>
    <row r="5" spans="1:10" x14ac:dyDescent="0.3">
      <c r="A5" s="127" t="s">
        <v>60</v>
      </c>
      <c r="B5" s="122"/>
      <c r="C5" s="122"/>
      <c r="D5" s="122"/>
      <c r="E5" s="122"/>
      <c r="F5" s="122"/>
      <c r="G5" s="122"/>
      <c r="H5" s="3"/>
      <c r="I5" s="3"/>
    </row>
    <row r="6" spans="1:10" ht="33.6" customHeight="1" x14ac:dyDescent="0.3">
      <c r="A6" s="123"/>
      <c r="B6" s="123"/>
      <c r="C6" s="123"/>
      <c r="D6" s="123"/>
      <c r="E6" s="123"/>
      <c r="F6" s="123"/>
      <c r="G6" s="123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1" t="s">
        <v>134</v>
      </c>
      <c r="C8" s="11">
        <v>1</v>
      </c>
      <c r="D8" s="9" t="s">
        <v>49</v>
      </c>
      <c r="E8" s="15">
        <v>300</v>
      </c>
      <c r="F8" s="15">
        <f>IF(E8="","",E8*C8)</f>
        <v>300</v>
      </c>
      <c r="G8" s="11"/>
    </row>
    <row r="9" spans="1:10" x14ac:dyDescent="0.3">
      <c r="A9" s="9">
        <v>2</v>
      </c>
      <c r="B9" s="11" t="s">
        <v>132</v>
      </c>
      <c r="C9" s="11">
        <v>0.5</v>
      </c>
      <c r="D9" s="9" t="s">
        <v>47</v>
      </c>
      <c r="E9" s="15">
        <v>850</v>
      </c>
      <c r="F9" s="15">
        <f t="shared" ref="F9:F17" si="0">IF(E9="","",E9*C9)</f>
        <v>425</v>
      </c>
      <c r="G9" s="11"/>
    </row>
    <row r="10" spans="1:10" x14ac:dyDescent="0.3">
      <c r="A10" s="9">
        <v>3</v>
      </c>
      <c r="B10" s="10"/>
      <c r="C10" s="11"/>
      <c r="D10" s="9"/>
      <c r="E10" s="15"/>
      <c r="F10" s="15" t="str">
        <f t="shared" si="0"/>
        <v/>
      </c>
      <c r="G10" s="11"/>
    </row>
    <row r="11" spans="1:10" x14ac:dyDescent="0.3">
      <c r="A11" s="9">
        <v>4</v>
      </c>
      <c r="B11" s="10"/>
      <c r="C11" s="11"/>
      <c r="D11" s="9"/>
      <c r="E11" s="15"/>
      <c r="F11" s="15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5"/>
      <c r="F12" s="15" t="str">
        <f t="shared" si="0"/>
        <v/>
      </c>
      <c r="G12" s="11"/>
    </row>
    <row r="13" spans="1:10" x14ac:dyDescent="0.3">
      <c r="A13" s="9">
        <v>6</v>
      </c>
      <c r="B13" s="10"/>
      <c r="C13" s="11"/>
      <c r="D13" s="9"/>
      <c r="E13" s="15"/>
      <c r="F13" s="15" t="str">
        <f t="shared" si="0"/>
        <v/>
      </c>
      <c r="G13" s="11"/>
    </row>
    <row r="14" spans="1:10" x14ac:dyDescent="0.3">
      <c r="A14" s="9">
        <v>7</v>
      </c>
      <c r="B14" s="10"/>
      <c r="C14" s="11"/>
      <c r="D14" s="9"/>
      <c r="E14" s="15"/>
      <c r="F14" s="15" t="str">
        <f t="shared" si="0"/>
        <v/>
      </c>
      <c r="G14" s="11"/>
    </row>
    <row r="15" spans="1:10" x14ac:dyDescent="0.3">
      <c r="A15" s="9">
        <v>8</v>
      </c>
      <c r="B15" s="10"/>
      <c r="C15" s="11"/>
      <c r="D15" s="9"/>
      <c r="E15" s="15"/>
      <c r="F15" s="15" t="str">
        <f t="shared" si="0"/>
        <v/>
      </c>
      <c r="G15" s="11"/>
    </row>
    <row r="16" spans="1:10" x14ac:dyDescent="0.3">
      <c r="A16" s="9">
        <v>9</v>
      </c>
      <c r="B16" s="10"/>
      <c r="C16" s="11"/>
      <c r="D16" s="9"/>
      <c r="E16" s="15"/>
      <c r="F16" s="15" t="str">
        <f t="shared" si="0"/>
        <v/>
      </c>
      <c r="G16" s="11"/>
    </row>
    <row r="17" spans="1:8" x14ac:dyDescent="0.3">
      <c r="A17" s="9">
        <v>10</v>
      </c>
      <c r="B17" s="10"/>
      <c r="C17" s="11"/>
      <c r="D17" s="9"/>
      <c r="E17" s="15"/>
      <c r="F17" s="15" t="str">
        <f t="shared" si="0"/>
        <v/>
      </c>
      <c r="G17" s="11"/>
    </row>
    <row r="20" spans="1:8" x14ac:dyDescent="0.3">
      <c r="A20" s="9" t="s">
        <v>14</v>
      </c>
      <c r="B20" s="9" t="s">
        <v>36</v>
      </c>
      <c r="C20" s="9" t="s">
        <v>37</v>
      </c>
      <c r="D20" s="9" t="s">
        <v>38</v>
      </c>
      <c r="E20" s="9" t="s">
        <v>39</v>
      </c>
      <c r="F20" s="9" t="s">
        <v>8</v>
      </c>
      <c r="G20" s="9" t="s">
        <v>40</v>
      </c>
      <c r="H20" s="16"/>
    </row>
    <row r="21" spans="1:8" x14ac:dyDescent="0.3">
      <c r="A21" s="9">
        <v>1</v>
      </c>
      <c r="B21" s="9" t="s">
        <v>62</v>
      </c>
      <c r="C21" s="10"/>
      <c r="D21" s="9" t="s">
        <v>129</v>
      </c>
      <c r="E21" s="15">
        <v>0</v>
      </c>
      <c r="F21" s="15">
        <f>IF(E21="","",E21*C21)</f>
        <v>0</v>
      </c>
      <c r="G21" s="11"/>
    </row>
    <row r="22" spans="1:8" x14ac:dyDescent="0.3">
      <c r="A22" s="9">
        <v>2</v>
      </c>
      <c r="B22" s="10"/>
      <c r="C22" s="11"/>
      <c r="D22" s="9"/>
      <c r="E22" s="15"/>
      <c r="F22" s="15" t="str">
        <f t="shared" ref="F22" si="1">IF(E22="","",E22*C22)</f>
        <v/>
      </c>
      <c r="G22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7E8B-EB94-4463-87DF-E67678767C9A}">
  <dimension ref="A1:J17"/>
  <sheetViews>
    <sheetView workbookViewId="0">
      <selection activeCell="C1" sqref="C1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120" t="s">
        <v>7</v>
      </c>
      <c r="B1" s="120"/>
      <c r="C1" s="13">
        <f>成本分析!L6</f>
        <v>1</v>
      </c>
      <c r="D1" s="13" t="s">
        <v>49</v>
      </c>
    </row>
    <row r="2" spans="1:10" x14ac:dyDescent="0.3">
      <c r="A2" s="125" t="s">
        <v>21</v>
      </c>
      <c r="B2" s="125"/>
      <c r="C2" s="125"/>
      <c r="D2" s="125"/>
      <c r="E2" s="125" t="s">
        <v>35</v>
      </c>
      <c r="F2" s="128">
        <f>IF(F8="",,SUM(F8:F73)*1.05/C1)</f>
        <v>0</v>
      </c>
      <c r="G2" s="128"/>
      <c r="H2" s="124" t="s">
        <v>55</v>
      </c>
      <c r="I2" s="124"/>
      <c r="J2" s="124"/>
    </row>
    <row r="3" spans="1:10" x14ac:dyDescent="0.3">
      <c r="A3" s="125"/>
      <c r="B3" s="125"/>
      <c r="C3" s="125"/>
      <c r="D3" s="125"/>
      <c r="E3" s="125"/>
      <c r="F3" s="128"/>
      <c r="G3" s="128"/>
      <c r="H3" s="124"/>
      <c r="I3" s="124"/>
      <c r="J3" s="124"/>
    </row>
    <row r="4" spans="1:10" x14ac:dyDescent="0.3">
      <c r="A4" s="125"/>
      <c r="B4" s="125"/>
      <c r="C4" s="125"/>
      <c r="D4" s="125"/>
      <c r="E4" s="125"/>
      <c r="F4" s="125"/>
      <c r="G4" s="125"/>
      <c r="H4" s="3"/>
      <c r="I4" s="3"/>
    </row>
    <row r="5" spans="1:10" x14ac:dyDescent="0.3">
      <c r="A5" s="127" t="s">
        <v>54</v>
      </c>
      <c r="B5" s="122"/>
      <c r="C5" s="122"/>
      <c r="D5" s="122"/>
      <c r="E5" s="122"/>
      <c r="F5" s="122"/>
      <c r="G5" s="122"/>
      <c r="H5" s="3"/>
      <c r="I5" s="3"/>
    </row>
    <row r="6" spans="1:10" ht="33.6" customHeight="1" x14ac:dyDescent="0.3">
      <c r="A6" s="123"/>
      <c r="B6" s="123"/>
      <c r="C6" s="123"/>
      <c r="D6" s="123"/>
      <c r="E6" s="123"/>
      <c r="F6" s="123"/>
      <c r="G6" s="123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0"/>
      <c r="C8" s="10"/>
      <c r="D8" s="9"/>
      <c r="E8" s="15"/>
      <c r="F8" s="15" t="str">
        <f>IF(E8="","",C8*E8)</f>
        <v/>
      </c>
      <c r="G8" s="11"/>
    </row>
    <row r="9" spans="1:10" x14ac:dyDescent="0.3">
      <c r="A9" s="9">
        <v>2</v>
      </c>
      <c r="B9" s="10"/>
      <c r="C9" s="11"/>
      <c r="D9" s="9"/>
      <c r="E9" s="15"/>
      <c r="F9" s="15" t="str">
        <f t="shared" ref="F9:F17" si="0">IF(E9="","",C9*E9)</f>
        <v/>
      </c>
      <c r="G9" s="11"/>
    </row>
    <row r="10" spans="1:10" x14ac:dyDescent="0.3">
      <c r="A10" s="9">
        <v>3</v>
      </c>
      <c r="B10" s="10"/>
      <c r="C10" s="11"/>
      <c r="D10" s="9"/>
      <c r="E10" s="15"/>
      <c r="F10" s="15" t="str">
        <f t="shared" si="0"/>
        <v/>
      </c>
      <c r="G10" s="11"/>
    </row>
    <row r="11" spans="1:10" x14ac:dyDescent="0.3">
      <c r="A11" s="9">
        <v>4</v>
      </c>
      <c r="B11" s="10"/>
      <c r="C11" s="11"/>
      <c r="D11" s="9"/>
      <c r="E11" s="15"/>
      <c r="F11" s="15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5"/>
      <c r="F12" s="15" t="str">
        <f t="shared" si="0"/>
        <v/>
      </c>
      <c r="G12" s="11"/>
    </row>
    <row r="13" spans="1:10" x14ac:dyDescent="0.3">
      <c r="A13" s="9">
        <v>6</v>
      </c>
      <c r="B13" s="10"/>
      <c r="C13" s="11"/>
      <c r="D13" s="9"/>
      <c r="E13" s="15"/>
      <c r="F13" s="15" t="str">
        <f t="shared" si="0"/>
        <v/>
      </c>
      <c r="G13" s="11"/>
    </row>
    <row r="14" spans="1:10" x14ac:dyDescent="0.3">
      <c r="A14" s="9">
        <v>7</v>
      </c>
      <c r="B14" s="10"/>
      <c r="C14" s="11"/>
      <c r="D14" s="9"/>
      <c r="E14" s="15"/>
      <c r="F14" s="15" t="str">
        <f t="shared" si="0"/>
        <v/>
      </c>
      <c r="G14" s="11"/>
    </row>
    <row r="15" spans="1:10" x14ac:dyDescent="0.3">
      <c r="A15" s="9">
        <v>8</v>
      </c>
      <c r="B15" s="10"/>
      <c r="C15" s="11"/>
      <c r="D15" s="9"/>
      <c r="E15" s="15"/>
      <c r="F15" s="15" t="str">
        <f t="shared" si="0"/>
        <v/>
      </c>
      <c r="G15" s="11"/>
    </row>
    <row r="16" spans="1:10" x14ac:dyDescent="0.3">
      <c r="A16" s="9">
        <v>9</v>
      </c>
      <c r="B16" s="10"/>
      <c r="C16" s="11"/>
      <c r="D16" s="9"/>
      <c r="E16" s="15"/>
      <c r="F16" s="15" t="str">
        <f t="shared" si="0"/>
        <v/>
      </c>
      <c r="G16" s="11"/>
    </row>
    <row r="17" spans="1:7" x14ac:dyDescent="0.3">
      <c r="A17" s="9">
        <v>10</v>
      </c>
      <c r="B17" s="10"/>
      <c r="C17" s="11"/>
      <c r="D17" s="9"/>
      <c r="E17" s="15"/>
      <c r="F17" s="15" t="str">
        <f t="shared" si="0"/>
        <v/>
      </c>
      <c r="G17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766A-AF65-4163-BDCE-8BDB63825654}">
  <dimension ref="A1:F10"/>
  <sheetViews>
    <sheetView zoomScale="160" zoomScaleNormal="160" workbookViewId="0">
      <selection activeCell="E15" sqref="E15"/>
    </sheetView>
  </sheetViews>
  <sheetFormatPr defaultRowHeight="16.2" x14ac:dyDescent="0.3"/>
  <cols>
    <col min="1" max="2" width="14.109375" customWidth="1"/>
  </cols>
  <sheetData>
    <row r="1" spans="1:6" x14ac:dyDescent="0.3">
      <c r="A1" t="s">
        <v>23</v>
      </c>
      <c r="B1" t="s">
        <v>24</v>
      </c>
    </row>
    <row r="2" spans="1:6" x14ac:dyDescent="0.3">
      <c r="A2" t="s">
        <v>25</v>
      </c>
      <c r="B2" s="8">
        <v>0.3</v>
      </c>
      <c r="C2" s="8"/>
      <c r="D2" s="124" t="s">
        <v>58</v>
      </c>
      <c r="E2" s="124"/>
      <c r="F2" s="124"/>
    </row>
    <row r="3" spans="1:6" x14ac:dyDescent="0.3">
      <c r="A3" t="s">
        <v>26</v>
      </c>
      <c r="B3" s="8">
        <v>0.4</v>
      </c>
      <c r="C3" s="8"/>
      <c r="D3" s="124"/>
      <c r="E3" s="124"/>
      <c r="F3" s="124"/>
    </row>
    <row r="4" spans="1:6" x14ac:dyDescent="0.3">
      <c r="A4" t="s">
        <v>27</v>
      </c>
      <c r="B4" s="8">
        <v>0.6</v>
      </c>
      <c r="C4" s="8"/>
      <c r="D4" s="124"/>
      <c r="E4" s="124"/>
      <c r="F4" s="124"/>
    </row>
    <row r="5" spans="1:6" x14ac:dyDescent="0.3">
      <c r="A5" t="s">
        <v>28</v>
      </c>
      <c r="B5" s="8">
        <v>0.4</v>
      </c>
      <c r="C5" s="8"/>
      <c r="D5" s="124"/>
      <c r="E5" s="124"/>
      <c r="F5" s="124"/>
    </row>
    <row r="6" spans="1:6" x14ac:dyDescent="0.3">
      <c r="A6" t="s">
        <v>29</v>
      </c>
      <c r="B6" s="8">
        <v>0.35</v>
      </c>
      <c r="C6" s="8"/>
      <c r="D6" s="124"/>
      <c r="E6" s="124"/>
      <c r="F6" s="124"/>
    </row>
    <row r="7" spans="1:6" x14ac:dyDescent="0.3">
      <c r="A7" t="s">
        <v>30</v>
      </c>
      <c r="B7" s="8">
        <v>0.4</v>
      </c>
      <c r="C7" s="8"/>
      <c r="D7" s="124"/>
      <c r="E7" s="124"/>
      <c r="F7" s="124"/>
    </row>
    <row r="8" spans="1:6" x14ac:dyDescent="0.3">
      <c r="A8" t="s">
        <v>31</v>
      </c>
      <c r="B8" s="8">
        <v>0.4</v>
      </c>
      <c r="C8" s="8"/>
    </row>
    <row r="9" spans="1:6" x14ac:dyDescent="0.3">
      <c r="A9" t="s">
        <v>32</v>
      </c>
      <c r="B9" s="8">
        <v>0.3</v>
      </c>
      <c r="C9" s="8"/>
    </row>
    <row r="10" spans="1:6" x14ac:dyDescent="0.3">
      <c r="A10" t="s">
        <v>16</v>
      </c>
      <c r="B10" s="8">
        <v>0.3</v>
      </c>
      <c r="C10" s="8"/>
    </row>
  </sheetData>
  <mergeCells count="1">
    <mergeCell ref="D2:F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E3AF-6571-45B4-B3E0-C7CEA7DCB05A}">
  <dimension ref="A1:F10"/>
  <sheetViews>
    <sheetView workbookViewId="0">
      <selection activeCell="P11" sqref="P11"/>
    </sheetView>
  </sheetViews>
  <sheetFormatPr defaultRowHeight="16.2" x14ac:dyDescent="0.3"/>
  <sheetData>
    <row r="1" spans="1:6" ht="16.2" customHeight="1" x14ac:dyDescent="0.3">
      <c r="A1" s="129" t="s">
        <v>122</v>
      </c>
      <c r="B1" s="129"/>
      <c r="C1" s="129"/>
      <c r="D1" s="129"/>
      <c r="E1" s="129"/>
      <c r="F1" s="129"/>
    </row>
    <row r="2" spans="1:6" x14ac:dyDescent="0.3">
      <c r="A2" s="129"/>
      <c r="B2" s="129"/>
      <c r="C2" s="129"/>
      <c r="D2" s="129"/>
      <c r="E2" s="129"/>
      <c r="F2" s="129"/>
    </row>
    <row r="3" spans="1:6" x14ac:dyDescent="0.3">
      <c r="A3" s="129"/>
      <c r="B3" s="129"/>
      <c r="C3" s="129"/>
      <c r="D3" s="129"/>
      <c r="E3" s="129"/>
      <c r="F3" s="129"/>
    </row>
    <row r="4" spans="1:6" x14ac:dyDescent="0.3">
      <c r="A4" s="129"/>
      <c r="B4" s="129"/>
      <c r="C4" s="129"/>
      <c r="D4" s="129"/>
      <c r="E4" s="129"/>
      <c r="F4" s="129"/>
    </row>
    <row r="5" spans="1:6" x14ac:dyDescent="0.3">
      <c r="A5" s="129"/>
      <c r="B5" s="129"/>
      <c r="C5" s="129"/>
      <c r="D5" s="129"/>
      <c r="E5" s="129"/>
      <c r="F5" s="129"/>
    </row>
    <row r="6" spans="1:6" x14ac:dyDescent="0.3">
      <c r="A6" s="129"/>
      <c r="B6" s="129"/>
      <c r="C6" s="129"/>
      <c r="D6" s="129"/>
      <c r="E6" s="129"/>
      <c r="F6" s="129"/>
    </row>
    <row r="7" spans="1:6" x14ac:dyDescent="0.3">
      <c r="A7" s="129"/>
      <c r="B7" s="129"/>
      <c r="C7" s="129"/>
      <c r="D7" s="129"/>
      <c r="E7" s="129"/>
      <c r="F7" s="129"/>
    </row>
    <row r="8" spans="1:6" x14ac:dyDescent="0.3">
      <c r="A8" s="129"/>
      <c r="B8" s="129"/>
      <c r="C8" s="129"/>
      <c r="D8" s="129"/>
      <c r="E8" s="129"/>
      <c r="F8" s="129"/>
    </row>
    <row r="9" spans="1:6" x14ac:dyDescent="0.3">
      <c r="A9" s="129"/>
      <c r="B9" s="129"/>
      <c r="C9" s="129"/>
      <c r="D9" s="129"/>
      <c r="E9" s="129"/>
      <c r="F9" s="129"/>
    </row>
    <row r="10" spans="1:6" x14ac:dyDescent="0.3">
      <c r="A10" s="129"/>
      <c r="B10" s="129"/>
      <c r="C10" s="129"/>
      <c r="D10" s="129"/>
      <c r="E10" s="129"/>
      <c r="F10" s="129"/>
    </row>
  </sheetData>
  <mergeCells count="1">
    <mergeCell ref="A1:F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</vt:i4>
      </vt:variant>
    </vt:vector>
  </HeadingPairs>
  <TitlesOfParts>
    <vt:vector size="11" baseType="lpstr">
      <vt:lpstr>可行性</vt:lpstr>
      <vt:lpstr>成本分析</vt:lpstr>
      <vt:lpstr>市購材料</vt:lpstr>
      <vt:lpstr>加工材料</vt:lpstr>
      <vt:lpstr>人力費用</vt:lpstr>
      <vt:lpstr>包裝、貨運</vt:lpstr>
      <vt:lpstr>其它</vt:lpstr>
      <vt:lpstr>參數</vt:lpstr>
      <vt:lpstr>作業說明</vt:lpstr>
      <vt:lpstr>可行性!Print_Area</vt:lpstr>
      <vt:lpstr>成本分析!Print_Area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Jamin</dc:creator>
  <cp:lastModifiedBy>Wyyeh</cp:lastModifiedBy>
  <cp:lastPrinted>2020-10-13T04:25:03Z</cp:lastPrinted>
  <dcterms:created xsi:type="dcterms:W3CDTF">2020-08-20T04:06:43Z</dcterms:created>
  <dcterms:modified xsi:type="dcterms:W3CDTF">2021-04-21T02:30:33Z</dcterms:modified>
</cp:coreProperties>
</file>