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IfW Migration\paper\EcoSys\revise\model\"/>
    </mc:Choice>
  </mc:AlternateContent>
  <xr:revisionPtr revIDLastSave="0" documentId="13_ncr:1_{619F9449-BB82-4BFB-8A19-907321F55634}" xr6:coauthVersionLast="47" xr6:coauthVersionMax="47" xr10:uidLastSave="{00000000-0000-0000-0000-000000000000}"/>
  <bookViews>
    <workbookView xWindow="28680" yWindow="-120" windowWidth="24240" windowHeight="13020" tabRatio="740" firstSheet="7" activeTab="16" xr2:uid="{00000000-000D-0000-FFFF-FFFF00000000}"/>
  </bookViews>
  <sheets>
    <sheet name="Notes" sheetId="1" r:id="rId1"/>
    <sheet name="Index" sheetId="2" r:id="rId2"/>
    <sheet name="SAM" sheetId="4" r:id="rId3"/>
    <sheet name="Sets" sheetId="3" r:id="rId4"/>
    <sheet name="migrH" sheetId="37" r:id="rId5"/>
    <sheet name="emigr_assest" sheetId="41" r:id="rId6"/>
    <sheet name="Population" sheetId="10" r:id="rId7"/>
    <sheet name="labor_force" sheetId="33" r:id="rId8"/>
    <sheet name="ins_reg" sheetId="24" r:id="rId9"/>
    <sheet name="fcap_map" sheetId="34" r:id="rId10"/>
    <sheet name="flab_map" sheetId="23" r:id="rId11"/>
    <sheet name="fac_reg" sheetId="31" r:id="rId12"/>
    <sheet name="tradelas" sheetId="7" r:id="rId13"/>
    <sheet name="tradelas_calc" sheetId="45" r:id="rId14"/>
    <sheet name="ELASCES" sheetId="29" r:id="rId15"/>
    <sheet name="prodelas" sheetId="8" r:id="rId16"/>
    <sheet name="LES" sheetId="5" r:id="rId17"/>
    <sheet name="dynamic_part_sets" sheetId="20" r:id="rId18"/>
    <sheet name="dynamic_part_fixed" sheetId="12" r:id="rId19"/>
    <sheet name="dynamic_part_scenarios" sheetId="32" r:id="rId20"/>
    <sheet name="IMPACT_productiv_for_climate" sheetId="43" r:id="rId21"/>
    <sheet name="IMPACT_world_prices" sheetId="44" r:id="rId22"/>
    <sheet name="dynamic_part_policy_scen calc" sheetId="42" r:id="rId23"/>
  </sheets>
  <definedNames>
    <definedName name="_xlnm._FilterDatabase" localSheetId="1" hidden="1">Index!$A$5:$F$5</definedName>
    <definedName name="_xlnm._FilterDatabase" localSheetId="0">Notes!$G$26:$H$44</definedName>
    <definedName name="_xlnm.Extract" localSheetId="14">ELASCES!#REF!</definedName>
    <definedName name="_xlnm.Extract" localSheetId="15">prodelas!#REF!</definedName>
    <definedName name="_xlnm.Extract" localSheetId="12">tradelas!#REF!</definedName>
    <definedName name="_xlnm.Extract" localSheetId="13">tradelas_calc!#REF!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2" i="5" l="1" a="1"/>
  <c r="B24" i="5" s="1"/>
  <c r="W42" i="5"/>
  <c r="X42" i="5"/>
  <c r="Y42" i="5"/>
  <c r="V42" i="5"/>
  <c r="B25" i="5" l="1"/>
  <c r="B23" i="5"/>
  <c r="B22" i="5"/>
  <c r="AH47" i="5" l="1"/>
  <c r="AI47" i="5"/>
  <c r="AJ47" i="5"/>
  <c r="AK47" i="5"/>
  <c r="AL47" i="5"/>
  <c r="AM47" i="5"/>
  <c r="AN47" i="5"/>
  <c r="AO47" i="5"/>
  <c r="AP47" i="5"/>
  <c r="AQ47" i="5"/>
  <c r="AR47" i="5"/>
  <c r="AS47" i="5"/>
  <c r="AT47" i="5"/>
  <c r="AU47" i="5"/>
  <c r="AV47" i="5"/>
  <c r="AW47" i="5"/>
  <c r="AX47" i="5"/>
  <c r="AY47" i="5"/>
  <c r="AZ47" i="5"/>
  <c r="BA47" i="5"/>
  <c r="BB47" i="5"/>
  <c r="BC47" i="5"/>
  <c r="BD47" i="5"/>
  <c r="BE47" i="5"/>
  <c r="BF47" i="5"/>
  <c r="BG47" i="5"/>
  <c r="BH47" i="5"/>
  <c r="BI47" i="5"/>
  <c r="BJ47" i="5"/>
  <c r="BK47" i="5"/>
  <c r="BL47" i="5"/>
  <c r="BM47" i="5"/>
  <c r="BN47" i="5"/>
  <c r="BO47" i="5"/>
  <c r="BP47" i="5"/>
  <c r="BQ47" i="5"/>
  <c r="BR47" i="5"/>
  <c r="BS47" i="5"/>
  <c r="BT47" i="5"/>
  <c r="BU47" i="5"/>
  <c r="BV47" i="5"/>
  <c r="BW47" i="5"/>
  <c r="BX47" i="5"/>
  <c r="BY47" i="5"/>
  <c r="AG47" i="5"/>
  <c r="V43" i="5" a="1"/>
  <c r="V43" i="5" s="1"/>
  <c r="V44" i="5" l="1"/>
  <c r="Y43" i="5"/>
  <c r="Y44" i="5" s="1"/>
  <c r="X43" i="5"/>
  <c r="X44" i="5" s="1"/>
  <c r="W43" i="5"/>
  <c r="W44" i="5" s="1"/>
  <c r="X45" i="5" l="1"/>
  <c r="X46" i="5" s="1"/>
  <c r="X50" i="5" s="1"/>
  <c r="W45" i="5"/>
  <c r="W46" i="5" s="1"/>
  <c r="W50" i="5" s="1"/>
  <c r="Y45" i="5"/>
  <c r="Y46" i="5" s="1"/>
  <c r="Y50" i="5" s="1"/>
  <c r="V45" i="5"/>
  <c r="V46" i="5" s="1"/>
  <c r="V50" i="5" s="1"/>
  <c r="E11" i="5"/>
  <c r="E12" i="5" s="1"/>
  <c r="E13" i="5" s="1"/>
  <c r="E14" i="5" s="1"/>
  <c r="E15" i="5" s="1"/>
  <c r="E16" i="5" s="1"/>
  <c r="E17" i="5" s="1"/>
  <c r="E18" i="5" s="1"/>
  <c r="E19" i="5" s="1"/>
  <c r="E8" i="5"/>
  <c r="E9" i="5" s="1"/>
  <c r="E10" i="5" s="1"/>
  <c r="E6" i="5"/>
  <c r="E7" i="5" s="1"/>
  <c r="E5" i="5"/>
  <c r="E4" i="5"/>
  <c r="E3" i="5"/>
  <c r="D11" i="5"/>
  <c r="D12" i="5" s="1"/>
  <c r="D13" i="5" s="1"/>
  <c r="D14" i="5" s="1"/>
  <c r="D15" i="5" s="1"/>
  <c r="D16" i="5" s="1"/>
  <c r="D17" i="5" s="1"/>
  <c r="D18" i="5" s="1"/>
  <c r="D19" i="5" s="1"/>
  <c r="D8" i="5"/>
  <c r="D9" i="5" s="1"/>
  <c r="D10" i="5" s="1"/>
  <c r="D6" i="5"/>
  <c r="D7" i="5" s="1"/>
  <c r="D5" i="5"/>
  <c r="D4" i="5"/>
  <c r="D3" i="5"/>
  <c r="C11" i="5"/>
  <c r="C12" i="5" s="1"/>
  <c r="C13" i="5" s="1"/>
  <c r="C14" i="5" s="1"/>
  <c r="C15" i="5" s="1"/>
  <c r="C16" i="5" s="1"/>
  <c r="C17" i="5" s="1"/>
  <c r="C18" i="5" s="1"/>
  <c r="C19" i="5" s="1"/>
  <c r="C8" i="5"/>
  <c r="C9" i="5" s="1"/>
  <c r="C10" i="5" s="1"/>
  <c r="C6" i="5"/>
  <c r="C7" i="5" s="1"/>
  <c r="C5" i="5"/>
  <c r="C4" i="5"/>
  <c r="C3" i="5"/>
  <c r="B12" i="5"/>
  <c r="B13" i="5"/>
  <c r="B14" i="5"/>
  <c r="B15" i="5"/>
  <c r="B16" i="5"/>
  <c r="B17" i="5"/>
  <c r="B18" i="5"/>
  <c r="B19" i="5"/>
  <c r="B11" i="5"/>
  <c r="B10" i="5"/>
  <c r="B9" i="5"/>
  <c r="B8" i="5"/>
  <c r="B7" i="5"/>
  <c r="B6" i="5"/>
  <c r="B5" i="5"/>
  <c r="B4" i="5"/>
  <c r="B3" i="5"/>
  <c r="O13" i="29" l="1"/>
  <c r="O12" i="29"/>
  <c r="O11" i="29"/>
  <c r="O10" i="29"/>
  <c r="O9" i="29"/>
  <c r="O8" i="29"/>
  <c r="O7" i="29"/>
  <c r="O6" i="29"/>
  <c r="O5" i="29"/>
  <c r="C13" i="7"/>
  <c r="B13" i="7"/>
  <c r="C12" i="7"/>
  <c r="B12" i="7"/>
  <c r="C11" i="7"/>
  <c r="B11" i="7"/>
  <c r="C10" i="7"/>
  <c r="B10" i="7"/>
  <c r="C9" i="7"/>
  <c r="B9" i="7"/>
  <c r="C6" i="7"/>
  <c r="B6" i="7"/>
  <c r="C8" i="7"/>
  <c r="B8" i="7"/>
  <c r="C7" i="7"/>
  <c r="B7" i="7"/>
  <c r="B5" i="7"/>
  <c r="C5" i="7"/>
  <c r="C4" i="7"/>
  <c r="B4" i="7"/>
  <c r="J78" i="45"/>
  <c r="H78" i="45"/>
  <c r="J77" i="45"/>
  <c r="H77" i="45"/>
  <c r="J76" i="45"/>
  <c r="H76" i="45"/>
  <c r="K76" i="45" s="1"/>
  <c r="J75" i="45"/>
  <c r="J74" i="45"/>
  <c r="H74" i="45"/>
  <c r="J73" i="45"/>
  <c r="J72" i="45"/>
  <c r="H72" i="45"/>
  <c r="J71" i="45"/>
  <c r="J70" i="45"/>
  <c r="H70" i="45"/>
  <c r="J69" i="45"/>
  <c r="H69" i="45"/>
  <c r="J68" i="45"/>
  <c r="H68" i="45"/>
  <c r="J67" i="45"/>
  <c r="J66" i="45"/>
  <c r="H66" i="45"/>
  <c r="K66" i="45" s="1"/>
  <c r="J65" i="45"/>
  <c r="J64" i="45"/>
  <c r="H64" i="45"/>
  <c r="J63" i="45"/>
  <c r="J62" i="45"/>
  <c r="H62" i="45"/>
  <c r="J61" i="45"/>
  <c r="H61" i="45"/>
  <c r="J60" i="45"/>
  <c r="H60" i="45"/>
  <c r="J59" i="45"/>
  <c r="J58" i="45"/>
  <c r="H58" i="45"/>
  <c r="J57" i="45"/>
  <c r="J56" i="45"/>
  <c r="H56" i="45"/>
  <c r="K56" i="45" s="1"/>
  <c r="J55" i="45"/>
  <c r="J54" i="45"/>
  <c r="H54" i="45"/>
  <c r="J53" i="45"/>
  <c r="H53" i="45"/>
  <c r="J52" i="45"/>
  <c r="H52" i="45"/>
  <c r="J51" i="45"/>
  <c r="J50" i="45"/>
  <c r="H50" i="45"/>
  <c r="J49" i="45"/>
  <c r="J48" i="45"/>
  <c r="H48" i="45"/>
  <c r="J47" i="45"/>
  <c r="J46" i="45"/>
  <c r="H46" i="45"/>
  <c r="J45" i="45"/>
  <c r="H45" i="45"/>
  <c r="J44" i="45"/>
  <c r="H44" i="45"/>
  <c r="J43" i="45"/>
  <c r="J42" i="45"/>
  <c r="H42" i="45"/>
  <c r="J41" i="45"/>
  <c r="J40" i="45"/>
  <c r="H40" i="45"/>
  <c r="J39" i="45"/>
  <c r="J38" i="45"/>
  <c r="H38" i="45"/>
  <c r="J37" i="45"/>
  <c r="H37" i="45"/>
  <c r="J36" i="45"/>
  <c r="H36" i="45"/>
  <c r="J35" i="45"/>
  <c r="J34" i="45"/>
  <c r="H34" i="45"/>
  <c r="J33" i="45"/>
  <c r="J32" i="45"/>
  <c r="H32" i="45"/>
  <c r="J31" i="45"/>
  <c r="J30" i="45"/>
  <c r="H30" i="45"/>
  <c r="J29" i="45"/>
  <c r="H29" i="45"/>
  <c r="J28" i="45"/>
  <c r="H28" i="45"/>
  <c r="J27" i="45"/>
  <c r="J26" i="45"/>
  <c r="H26" i="45"/>
  <c r="J25" i="45"/>
  <c r="J24" i="45"/>
  <c r="H24" i="45"/>
  <c r="J23" i="45"/>
  <c r="J22" i="45"/>
  <c r="H22" i="45"/>
  <c r="J21" i="45"/>
  <c r="H21" i="45"/>
  <c r="J20" i="45"/>
  <c r="H20" i="45"/>
  <c r="J19" i="45"/>
  <c r="J18" i="45"/>
  <c r="H18" i="45"/>
  <c r="J17" i="45"/>
  <c r="J16" i="45"/>
  <c r="H16" i="45"/>
  <c r="J15" i="45"/>
  <c r="J14" i="45"/>
  <c r="H14" i="45"/>
  <c r="J13" i="45"/>
  <c r="H13" i="45"/>
  <c r="J12" i="45"/>
  <c r="H12" i="45"/>
  <c r="K12" i="45" s="1"/>
  <c r="J11" i="45"/>
  <c r="J10" i="45"/>
  <c r="H10" i="45"/>
  <c r="J9" i="45"/>
  <c r="J8" i="45"/>
  <c r="H8" i="45"/>
  <c r="J7" i="45"/>
  <c r="J6" i="45"/>
  <c r="H6" i="45"/>
  <c r="J5" i="45"/>
  <c r="H5" i="45"/>
  <c r="J4" i="45"/>
  <c r="I78" i="45"/>
  <c r="I71" i="45"/>
  <c r="I68" i="45"/>
  <c r="I67" i="45"/>
  <c r="I64" i="45"/>
  <c r="I59" i="45"/>
  <c r="I55" i="45"/>
  <c r="I54" i="45"/>
  <c r="I52" i="45"/>
  <c r="I46" i="45"/>
  <c r="I43" i="45"/>
  <c r="I40" i="45"/>
  <c r="I39" i="45"/>
  <c r="I32" i="45"/>
  <c r="I30" i="45"/>
  <c r="I29" i="45"/>
  <c r="I24" i="45"/>
  <c r="I22" i="45"/>
  <c r="I21" i="45"/>
  <c r="I16" i="45"/>
  <c r="I14" i="45"/>
  <c r="I13" i="45"/>
  <c r="I8" i="45"/>
  <c r="I6" i="45"/>
  <c r="I5" i="45"/>
  <c r="I75" i="45"/>
  <c r="K34" i="45" l="1"/>
  <c r="K60" i="45"/>
  <c r="K32" i="45"/>
  <c r="K42" i="45"/>
  <c r="K52" i="45"/>
  <c r="K28" i="45"/>
  <c r="K8" i="45"/>
  <c r="K18" i="45"/>
  <c r="K72" i="45"/>
  <c r="K36" i="45"/>
  <c r="K50" i="45"/>
  <c r="K58" i="45"/>
  <c r="K44" i="45"/>
  <c r="K10" i="45"/>
  <c r="K20" i="45"/>
  <c r="K64" i="45"/>
  <c r="K74" i="45"/>
  <c r="K24" i="45"/>
  <c r="K48" i="45"/>
  <c r="K68" i="45"/>
  <c r="K16" i="45"/>
  <c r="K26" i="45"/>
  <c r="K40" i="45"/>
  <c r="K78" i="45"/>
  <c r="L5" i="45"/>
  <c r="L55" i="45"/>
  <c r="L71" i="45"/>
  <c r="I7" i="45"/>
  <c r="L7" i="45" s="1"/>
  <c r="I15" i="45"/>
  <c r="L15" i="45" s="1"/>
  <c r="I23" i="45"/>
  <c r="L23" i="45" s="1"/>
  <c r="I31" i="45"/>
  <c r="L31" i="45" s="1"/>
  <c r="I44" i="45"/>
  <c r="L44" i="45" s="1"/>
  <c r="I56" i="45"/>
  <c r="L56" i="45" s="1"/>
  <c r="I70" i="45"/>
  <c r="L70" i="45" s="1"/>
  <c r="H11" i="45"/>
  <c r="H19" i="45"/>
  <c r="K19" i="45" s="1"/>
  <c r="H27" i="45"/>
  <c r="K27" i="45" s="1"/>
  <c r="H35" i="45"/>
  <c r="K35" i="45" s="1"/>
  <c r="H43" i="45"/>
  <c r="K43" i="45" s="1"/>
  <c r="H51" i="45"/>
  <c r="K51" i="45" s="1"/>
  <c r="L52" i="45"/>
  <c r="H59" i="45"/>
  <c r="H67" i="45"/>
  <c r="K67" i="45" s="1"/>
  <c r="L68" i="45"/>
  <c r="H75" i="45"/>
  <c r="K75" i="45" s="1"/>
  <c r="L39" i="45"/>
  <c r="L6" i="45"/>
  <c r="L14" i="45"/>
  <c r="L22" i="45"/>
  <c r="L30" i="45"/>
  <c r="L46" i="45"/>
  <c r="L54" i="45"/>
  <c r="L78" i="45"/>
  <c r="I9" i="45"/>
  <c r="L9" i="45" s="1"/>
  <c r="I17" i="45"/>
  <c r="L17" i="45" s="1"/>
  <c r="I25" i="45"/>
  <c r="L25" i="45" s="1"/>
  <c r="I35" i="45"/>
  <c r="L35" i="45" s="1"/>
  <c r="I47" i="45"/>
  <c r="L47" i="45" s="1"/>
  <c r="I60" i="45"/>
  <c r="L60" i="45" s="1"/>
  <c r="I72" i="45"/>
  <c r="L72" i="45" s="1"/>
  <c r="H4" i="45"/>
  <c r="K4" i="45" s="1"/>
  <c r="I10" i="45"/>
  <c r="L10" i="45" s="1"/>
  <c r="I18" i="45"/>
  <c r="L18" i="45" s="1"/>
  <c r="I26" i="45"/>
  <c r="L26" i="45" s="1"/>
  <c r="I36" i="45"/>
  <c r="L36" i="45" s="1"/>
  <c r="I48" i="45"/>
  <c r="L48" i="45" s="1"/>
  <c r="I62" i="45"/>
  <c r="L62" i="45" s="1"/>
  <c r="K6" i="45"/>
  <c r="K14" i="45"/>
  <c r="K22" i="45"/>
  <c r="K30" i="45"/>
  <c r="K38" i="45"/>
  <c r="L43" i="45"/>
  <c r="K46" i="45"/>
  <c r="K54" i="45"/>
  <c r="L59" i="45"/>
  <c r="K62" i="45"/>
  <c r="L67" i="45"/>
  <c r="K70" i="45"/>
  <c r="L75" i="45"/>
  <c r="I77" i="45"/>
  <c r="L77" i="45" s="1"/>
  <c r="I69" i="45"/>
  <c r="L69" i="45" s="1"/>
  <c r="I61" i="45"/>
  <c r="L61" i="45" s="1"/>
  <c r="I53" i="45"/>
  <c r="L53" i="45" s="1"/>
  <c r="I45" i="45"/>
  <c r="L45" i="45" s="1"/>
  <c r="I37" i="45"/>
  <c r="L37" i="45" s="1"/>
  <c r="I74" i="45"/>
  <c r="L74" i="45" s="1"/>
  <c r="I66" i="45"/>
  <c r="L66" i="45" s="1"/>
  <c r="I58" i="45"/>
  <c r="L58" i="45" s="1"/>
  <c r="I50" i="45"/>
  <c r="I42" i="45"/>
  <c r="L42" i="45" s="1"/>
  <c r="I34" i="45"/>
  <c r="L34" i="45" s="1"/>
  <c r="I73" i="45"/>
  <c r="L73" i="45" s="1"/>
  <c r="I65" i="45"/>
  <c r="L65" i="45" s="1"/>
  <c r="I57" i="45"/>
  <c r="L57" i="45" s="1"/>
  <c r="I49" i="45"/>
  <c r="L49" i="45" s="1"/>
  <c r="I41" i="45"/>
  <c r="L41" i="45" s="1"/>
  <c r="I33" i="45"/>
  <c r="L33" i="45" s="1"/>
  <c r="I11" i="45"/>
  <c r="L11" i="45" s="1"/>
  <c r="I19" i="45"/>
  <c r="L19" i="45" s="1"/>
  <c r="I27" i="45"/>
  <c r="L27" i="45" s="1"/>
  <c r="I38" i="45"/>
  <c r="L38" i="45" s="1"/>
  <c r="I51" i="45"/>
  <c r="L51" i="45" s="1"/>
  <c r="I63" i="45"/>
  <c r="L63" i="45" s="1"/>
  <c r="I76" i="45"/>
  <c r="L76" i="45" s="1"/>
  <c r="H7" i="45"/>
  <c r="K7" i="45" s="1"/>
  <c r="L8" i="45"/>
  <c r="K11" i="45"/>
  <c r="H15" i="45"/>
  <c r="K15" i="45" s="1"/>
  <c r="L16" i="45"/>
  <c r="H23" i="45"/>
  <c r="K23" i="45" s="1"/>
  <c r="L24" i="45"/>
  <c r="H31" i="45"/>
  <c r="K31" i="45" s="1"/>
  <c r="L32" i="45"/>
  <c r="H39" i="45"/>
  <c r="K39" i="45" s="1"/>
  <c r="L40" i="45"/>
  <c r="H47" i="45"/>
  <c r="K47" i="45" s="1"/>
  <c r="H55" i="45"/>
  <c r="K55" i="45" s="1"/>
  <c r="K59" i="45"/>
  <c r="H63" i="45"/>
  <c r="K63" i="45" s="1"/>
  <c r="L64" i="45"/>
  <c r="H71" i="45"/>
  <c r="K71" i="45" s="1"/>
  <c r="C79" i="45"/>
  <c r="I12" i="45"/>
  <c r="L12" i="45" s="1"/>
  <c r="I28" i="45"/>
  <c r="L28" i="45" s="1"/>
  <c r="L13" i="45"/>
  <c r="L21" i="45"/>
  <c r="L29" i="45"/>
  <c r="I4" i="45"/>
  <c r="L4" i="45" s="1"/>
  <c r="I20" i="45"/>
  <c r="L20" i="45" s="1"/>
  <c r="K5" i="45"/>
  <c r="H9" i="45"/>
  <c r="K9" i="45" s="1"/>
  <c r="K13" i="45"/>
  <c r="H17" i="45"/>
  <c r="K17" i="45" s="1"/>
  <c r="K21" i="45"/>
  <c r="H25" i="45"/>
  <c r="K25" i="45" s="1"/>
  <c r="K29" i="45"/>
  <c r="H33" i="45"/>
  <c r="K33" i="45" s="1"/>
  <c r="K37" i="45"/>
  <c r="H41" i="45"/>
  <c r="K41" i="45" s="1"/>
  <c r="K45" i="45"/>
  <c r="H49" i="45"/>
  <c r="K49" i="45" s="1"/>
  <c r="L50" i="45"/>
  <c r="K53" i="45"/>
  <c r="H57" i="45"/>
  <c r="K57" i="45" s="1"/>
  <c r="K61" i="45"/>
  <c r="H65" i="45"/>
  <c r="K65" i="45" s="1"/>
  <c r="K69" i="45"/>
  <c r="H73" i="45"/>
  <c r="K73" i="45" s="1"/>
  <c r="K77" i="45"/>
  <c r="C87" i="45" l="1"/>
  <c r="C86" i="45"/>
  <c r="B88" i="45"/>
  <c r="B85" i="45"/>
  <c r="B87" i="45"/>
  <c r="C85" i="45"/>
  <c r="B89" i="45"/>
  <c r="D79" i="45"/>
  <c r="C88" i="45"/>
  <c r="C89" i="45"/>
  <c r="B86" i="45"/>
  <c r="F108" i="44" l="1"/>
  <c r="Q113" i="44"/>
  <c r="P113" i="44"/>
  <c r="O113" i="44"/>
  <c r="N113" i="44"/>
  <c r="M113" i="44"/>
  <c r="L113" i="44"/>
  <c r="K113" i="44"/>
  <c r="J113" i="44"/>
  <c r="I113" i="44"/>
  <c r="H113" i="44"/>
  <c r="G113" i="44"/>
  <c r="F113" i="44"/>
  <c r="E113" i="44"/>
  <c r="D113" i="44"/>
  <c r="C113" i="44"/>
  <c r="B113" i="44"/>
  <c r="AY96" i="44"/>
  <c r="AZ96" i="44" s="1"/>
  <c r="AX96" i="44"/>
  <c r="AX95" i="44"/>
  <c r="AY95" i="44" s="1"/>
  <c r="BA94" i="44"/>
  <c r="O106" i="44" s="1"/>
  <c r="AY94" i="44"/>
  <c r="AZ94" i="44" s="1"/>
  <c r="AX94" i="44"/>
  <c r="AX93" i="44"/>
  <c r="AY93" i="44" s="1"/>
  <c r="AY92" i="44"/>
  <c r="AZ92" i="44" s="1"/>
  <c r="AX92" i="44"/>
  <c r="AX91" i="44"/>
  <c r="AY91" i="44" s="1"/>
  <c r="BA90" i="44"/>
  <c r="P108" i="44" s="1"/>
  <c r="AY90" i="44"/>
  <c r="AZ90" i="44" s="1"/>
  <c r="AX90" i="44"/>
  <c r="AX89" i="44"/>
  <c r="AY89" i="44" s="1"/>
  <c r="AY88" i="44"/>
  <c r="AZ88" i="44" s="1"/>
  <c r="AX88" i="44"/>
  <c r="AX87" i="44"/>
  <c r="AY87" i="44" s="1"/>
  <c r="BA86" i="44"/>
  <c r="Q105" i="44" s="1"/>
  <c r="AY86" i="44"/>
  <c r="AZ86" i="44" s="1"/>
  <c r="AX86" i="44"/>
  <c r="AX85" i="44"/>
  <c r="AY85" i="44" s="1"/>
  <c r="AY84" i="44"/>
  <c r="AZ84" i="44" s="1"/>
  <c r="AX84" i="44"/>
  <c r="AX83" i="44"/>
  <c r="AY83" i="44" s="1"/>
  <c r="BA82" i="44"/>
  <c r="Q107" i="44" s="1"/>
  <c r="AY82" i="44"/>
  <c r="AZ82" i="44" s="1"/>
  <c r="AX82" i="44"/>
  <c r="AX81" i="44"/>
  <c r="AY81" i="44" s="1"/>
  <c r="AY80" i="44"/>
  <c r="AZ80" i="44" s="1"/>
  <c r="AX80" i="44"/>
  <c r="AX79" i="44"/>
  <c r="AY79" i="44" s="1"/>
  <c r="BA78" i="44"/>
  <c r="AY78" i="44"/>
  <c r="AZ78" i="44" s="1"/>
  <c r="AX78" i="44"/>
  <c r="AX77" i="44"/>
  <c r="AY77" i="44" s="1"/>
  <c r="AY76" i="44"/>
  <c r="AZ76" i="44" s="1"/>
  <c r="AX76" i="44"/>
  <c r="AX75" i="44"/>
  <c r="AY75" i="44" s="1"/>
  <c r="BA74" i="44"/>
  <c r="AY74" i="44"/>
  <c r="AZ74" i="44" s="1"/>
  <c r="AX74" i="44"/>
  <c r="AX73" i="44"/>
  <c r="AY73" i="44" s="1"/>
  <c r="AY72" i="44"/>
  <c r="AZ72" i="44" s="1"/>
  <c r="AX72" i="44"/>
  <c r="AX71" i="44"/>
  <c r="AY71" i="44" s="1"/>
  <c r="BA70" i="44"/>
  <c r="AY70" i="44"/>
  <c r="AZ70" i="44" s="1"/>
  <c r="AX70" i="44"/>
  <c r="AX69" i="44"/>
  <c r="AY69" i="44" s="1"/>
  <c r="AY68" i="44"/>
  <c r="AZ68" i="44" s="1"/>
  <c r="AX68" i="44"/>
  <c r="AX67" i="44"/>
  <c r="AY67" i="44" s="1"/>
  <c r="BA66" i="44"/>
  <c r="L105" i="44" s="1"/>
  <c r="AY66" i="44"/>
  <c r="AZ66" i="44" s="1"/>
  <c r="AX66" i="44"/>
  <c r="AX65" i="44"/>
  <c r="AY65" i="44" s="1"/>
  <c r="AY64" i="44"/>
  <c r="AZ64" i="44" s="1"/>
  <c r="AX64" i="44"/>
  <c r="AX63" i="44"/>
  <c r="AY63" i="44" s="1"/>
  <c r="BA62" i="44"/>
  <c r="L107" i="44" s="1"/>
  <c r="AY62" i="44"/>
  <c r="AZ62" i="44" s="1"/>
  <c r="AX62" i="44"/>
  <c r="AX61" i="44"/>
  <c r="AY61" i="44" s="1"/>
  <c r="AY60" i="44"/>
  <c r="AZ60" i="44" s="1"/>
  <c r="AX60" i="44"/>
  <c r="AX59" i="44"/>
  <c r="AY59" i="44" s="1"/>
  <c r="BA58" i="44"/>
  <c r="AY58" i="44"/>
  <c r="AZ58" i="44" s="1"/>
  <c r="AX58" i="44"/>
  <c r="AX57" i="44"/>
  <c r="AY57" i="44" s="1"/>
  <c r="AY56" i="44"/>
  <c r="AZ56" i="44" s="1"/>
  <c r="AX56" i="44"/>
  <c r="AX55" i="44"/>
  <c r="AY55" i="44" s="1"/>
  <c r="BA54" i="44"/>
  <c r="I106" i="44" s="1"/>
  <c r="AY54" i="44"/>
  <c r="AZ54" i="44" s="1"/>
  <c r="AX54" i="44"/>
  <c r="AX53" i="44"/>
  <c r="AY53" i="44" s="1"/>
  <c r="AY52" i="44"/>
  <c r="AZ52" i="44" s="1"/>
  <c r="AX52" i="44"/>
  <c r="AX51" i="44"/>
  <c r="AY51" i="44" s="1"/>
  <c r="BA50" i="44"/>
  <c r="AY50" i="44"/>
  <c r="AZ50" i="44" s="1"/>
  <c r="AX50" i="44"/>
  <c r="AX49" i="44"/>
  <c r="AY49" i="44" s="1"/>
  <c r="AY48" i="44"/>
  <c r="AZ48" i="44" s="1"/>
  <c r="AX48" i="44"/>
  <c r="AX47" i="44"/>
  <c r="AY47" i="44" s="1"/>
  <c r="BA46" i="44"/>
  <c r="C105" i="44" s="1"/>
  <c r="AY46" i="44"/>
  <c r="AZ46" i="44" s="1"/>
  <c r="AX46" i="44"/>
  <c r="AX45" i="44"/>
  <c r="AY45" i="44" s="1"/>
  <c r="AY44" i="44"/>
  <c r="AZ44" i="44" s="1"/>
  <c r="AX44" i="44"/>
  <c r="AX43" i="44"/>
  <c r="AY43" i="44" s="1"/>
  <c r="BA42" i="44"/>
  <c r="C107" i="44" s="1"/>
  <c r="AY42" i="44"/>
  <c r="AZ42" i="44" s="1"/>
  <c r="AX42" i="44"/>
  <c r="AX41" i="44"/>
  <c r="AY41" i="44" s="1"/>
  <c r="AY40" i="44"/>
  <c r="AZ40" i="44" s="1"/>
  <c r="AX40" i="44"/>
  <c r="AX39" i="44"/>
  <c r="AY39" i="44" s="1"/>
  <c r="BA38" i="44"/>
  <c r="G107" i="44" s="1"/>
  <c r="AY38" i="44"/>
  <c r="AZ38" i="44" s="1"/>
  <c r="AX38" i="44"/>
  <c r="AX37" i="44"/>
  <c r="AY37" i="44" s="1"/>
  <c r="AY36" i="44"/>
  <c r="AZ36" i="44" s="1"/>
  <c r="AX36" i="44"/>
  <c r="AX35" i="44"/>
  <c r="AY35" i="44" s="1"/>
  <c r="BA34" i="44"/>
  <c r="M108" i="44" s="1"/>
  <c r="AY34" i="44"/>
  <c r="AZ34" i="44" s="1"/>
  <c r="AX34" i="44"/>
  <c r="AX33" i="44"/>
  <c r="AY33" i="44" s="1"/>
  <c r="AY32" i="44"/>
  <c r="AZ32" i="44" s="1"/>
  <c r="AX32" i="44"/>
  <c r="AX31" i="44"/>
  <c r="AY31" i="44" s="1"/>
  <c r="BA30" i="44"/>
  <c r="AY30" i="44"/>
  <c r="AZ30" i="44" s="1"/>
  <c r="AX30" i="44"/>
  <c r="AX29" i="44"/>
  <c r="AY29" i="44" s="1"/>
  <c r="AY28" i="44"/>
  <c r="AZ28" i="44" s="1"/>
  <c r="AX28" i="44"/>
  <c r="AX27" i="44"/>
  <c r="AY27" i="44" s="1"/>
  <c r="BA26" i="44"/>
  <c r="K105" i="44" s="1"/>
  <c r="AY26" i="44"/>
  <c r="AZ26" i="44" s="1"/>
  <c r="AX26" i="44"/>
  <c r="AX25" i="44"/>
  <c r="AY25" i="44" s="1"/>
  <c r="AY24" i="44"/>
  <c r="AZ24" i="44" s="1"/>
  <c r="AX24" i="44"/>
  <c r="AX23" i="44"/>
  <c r="AY23" i="44" s="1"/>
  <c r="BA22" i="44"/>
  <c r="K106" i="44" s="1"/>
  <c r="AY22" i="44"/>
  <c r="AZ22" i="44" s="1"/>
  <c r="AX22" i="44"/>
  <c r="AX21" i="44"/>
  <c r="AY21" i="44" s="1"/>
  <c r="AY20" i="44"/>
  <c r="AZ20" i="44" s="1"/>
  <c r="AX20" i="44"/>
  <c r="AX19" i="44"/>
  <c r="AY19" i="44" s="1"/>
  <c r="BA18" i="44"/>
  <c r="H107" i="44" s="1"/>
  <c r="AY18" i="44"/>
  <c r="AZ18" i="44" s="1"/>
  <c r="AX18" i="44"/>
  <c r="AX17" i="44"/>
  <c r="AY17" i="44" s="1"/>
  <c r="AY16" i="44"/>
  <c r="AZ16" i="44" s="1"/>
  <c r="AX16" i="44"/>
  <c r="AX15" i="44"/>
  <c r="AY15" i="44" s="1"/>
  <c r="BA14" i="44"/>
  <c r="B108" i="44" s="1"/>
  <c r="AY14" i="44"/>
  <c r="AZ14" i="44" s="1"/>
  <c r="AX14" i="44"/>
  <c r="AX13" i="44"/>
  <c r="AY13" i="44" s="1"/>
  <c r="AY12" i="44"/>
  <c r="AZ12" i="44" s="1"/>
  <c r="AX12" i="44"/>
  <c r="AX11" i="44"/>
  <c r="AY11" i="44" s="1"/>
  <c r="BA10" i="44"/>
  <c r="D108" i="44" s="1"/>
  <c r="AY10" i="44"/>
  <c r="AZ10" i="44" s="1"/>
  <c r="AX10" i="44"/>
  <c r="AX9" i="44"/>
  <c r="AY9" i="44" s="1"/>
  <c r="AY8" i="44"/>
  <c r="AZ8" i="44" s="1"/>
  <c r="AX8" i="44"/>
  <c r="AX7" i="44"/>
  <c r="AY7" i="44" s="1"/>
  <c r="AY6" i="44"/>
  <c r="AZ6" i="44" s="1"/>
  <c r="AX6" i="44"/>
  <c r="AX5" i="44"/>
  <c r="AY5" i="44" s="1"/>
  <c r="AY4" i="44"/>
  <c r="AZ4" i="44" s="1"/>
  <c r="AX4" i="44"/>
  <c r="AX3" i="44"/>
  <c r="AY3" i="44" s="1"/>
  <c r="AY2" i="44"/>
  <c r="AZ2" i="44" s="1"/>
  <c r="AX2" i="44"/>
  <c r="N114" i="44" l="1"/>
  <c r="BA4" i="44"/>
  <c r="E108" i="44" s="1"/>
  <c r="BA16" i="44"/>
  <c r="B105" i="44" s="1"/>
  <c r="BA20" i="44"/>
  <c r="BA32" i="44"/>
  <c r="M106" i="44" s="1"/>
  <c r="BA36" i="44"/>
  <c r="M105" i="44" s="1"/>
  <c r="BA40" i="44"/>
  <c r="BA48" i="44"/>
  <c r="BA56" i="44"/>
  <c r="I105" i="44" s="1"/>
  <c r="BA60" i="44"/>
  <c r="BA64" i="44"/>
  <c r="L106" i="44" s="1"/>
  <c r="BA68" i="44"/>
  <c r="BA72" i="44"/>
  <c r="BA76" i="44"/>
  <c r="BA80" i="44"/>
  <c r="J108" i="44" s="1"/>
  <c r="BA84" i="44"/>
  <c r="Q106" i="44" s="1"/>
  <c r="BA88" i="44"/>
  <c r="BA92" i="44"/>
  <c r="O107" i="44" s="1"/>
  <c r="BA96" i="44"/>
  <c r="O105" i="44" s="1"/>
  <c r="BA12" i="44"/>
  <c r="B106" i="44" s="1"/>
  <c r="BA24" i="44"/>
  <c r="K108" i="44" s="1"/>
  <c r="BA44" i="44"/>
  <c r="C106" i="44" s="1"/>
  <c r="L115" i="44"/>
  <c r="F114" i="44" s="1"/>
  <c r="BA8" i="44"/>
  <c r="BA28" i="44"/>
  <c r="N107" i="44" s="1"/>
  <c r="BA52" i="44"/>
  <c r="I107" i="44" s="1"/>
  <c r="BA2" i="44"/>
  <c r="E106" i="44" s="1"/>
  <c r="BA6" i="44"/>
  <c r="E105" i="44" s="1"/>
  <c r="Q115" i="44"/>
  <c r="BA3" i="44"/>
  <c r="E107" i="44" s="1"/>
  <c r="AZ3" i="44"/>
  <c r="BA27" i="44"/>
  <c r="N106" i="44" s="1"/>
  <c r="AZ27" i="44"/>
  <c r="AZ35" i="44"/>
  <c r="BA35" i="44"/>
  <c r="AZ43" i="44"/>
  <c r="BA43" i="44"/>
  <c r="BA51" i="44"/>
  <c r="AZ51" i="44"/>
  <c r="BA59" i="44"/>
  <c r="AZ59" i="44"/>
  <c r="AZ67" i="44"/>
  <c r="BA67" i="44"/>
  <c r="F107" i="44" s="1"/>
  <c r="BA75" i="44"/>
  <c r="AZ75" i="44"/>
  <c r="BA79" i="44"/>
  <c r="J106" i="44" s="1"/>
  <c r="AZ79" i="44"/>
  <c r="BA87" i="44"/>
  <c r="P107" i="44" s="1"/>
  <c r="AZ87" i="44"/>
  <c r="BA91" i="44"/>
  <c r="P105" i="44" s="1"/>
  <c r="AZ91" i="44"/>
  <c r="BA95" i="44"/>
  <c r="O108" i="44" s="1"/>
  <c r="AZ95" i="44"/>
  <c r="L114" i="44"/>
  <c r="C114" i="44"/>
  <c r="K114" i="44"/>
  <c r="BA7" i="44"/>
  <c r="D107" i="44" s="1"/>
  <c r="AZ7" i="44"/>
  <c r="BA11" i="44"/>
  <c r="D105" i="44" s="1"/>
  <c r="AZ11" i="44"/>
  <c r="BA15" i="44"/>
  <c r="AZ15" i="44"/>
  <c r="AZ19" i="44"/>
  <c r="BA19" i="44"/>
  <c r="H108" i="44" s="1"/>
  <c r="AZ23" i="44"/>
  <c r="BA23" i="44"/>
  <c r="K107" i="44" s="1"/>
  <c r="BA31" i="44"/>
  <c r="N105" i="44" s="1"/>
  <c r="AZ31" i="44"/>
  <c r="BA39" i="44"/>
  <c r="G108" i="44" s="1"/>
  <c r="AZ39" i="44"/>
  <c r="AZ47" i="44"/>
  <c r="BA47" i="44"/>
  <c r="BA55" i="44"/>
  <c r="I108" i="44" s="1"/>
  <c r="AZ55" i="44"/>
  <c r="BA63" i="44"/>
  <c r="AZ63" i="44"/>
  <c r="BA71" i="44"/>
  <c r="F105" i="44" s="1"/>
  <c r="AZ71" i="44"/>
  <c r="BA83" i="44"/>
  <c r="AZ83" i="44"/>
  <c r="E114" i="44"/>
  <c r="J114" i="44"/>
  <c r="G114" i="44"/>
  <c r="O114" i="44"/>
  <c r="BA9" i="44"/>
  <c r="D106" i="44" s="1"/>
  <c r="AZ9" i="44"/>
  <c r="BA21" i="44"/>
  <c r="H105" i="44" s="1"/>
  <c r="AZ21" i="44"/>
  <c r="AZ29" i="44"/>
  <c r="BA29" i="44"/>
  <c r="N108" i="44" s="1"/>
  <c r="AZ37" i="44"/>
  <c r="BA37" i="44"/>
  <c r="G106" i="44" s="1"/>
  <c r="BA45" i="44"/>
  <c r="C108" i="44" s="1"/>
  <c r="AZ45" i="44"/>
  <c r="AZ53" i="44"/>
  <c r="BA53" i="44"/>
  <c r="AZ61" i="44"/>
  <c r="BA61" i="44"/>
  <c r="AZ73" i="44"/>
  <c r="BA73" i="44"/>
  <c r="BA81" i="44"/>
  <c r="J105" i="44" s="1"/>
  <c r="AZ81" i="44"/>
  <c r="BA93" i="44"/>
  <c r="AZ93" i="44"/>
  <c r="H114" i="44"/>
  <c r="P114" i="44"/>
  <c r="AZ5" i="44"/>
  <c r="BA5" i="44"/>
  <c r="AZ13" i="44"/>
  <c r="BA13" i="44"/>
  <c r="B107" i="44" s="1"/>
  <c r="BA17" i="44"/>
  <c r="H106" i="44" s="1"/>
  <c r="AZ17" i="44"/>
  <c r="AZ25" i="44"/>
  <c r="BA25" i="44"/>
  <c r="BA33" i="44"/>
  <c r="M107" i="44" s="1"/>
  <c r="AZ33" i="44"/>
  <c r="AZ41" i="44"/>
  <c r="BA41" i="44"/>
  <c r="G105" i="44" s="1"/>
  <c r="BA49" i="44"/>
  <c r="AZ49" i="44"/>
  <c r="BA57" i="44"/>
  <c r="AZ57" i="44"/>
  <c r="BA65" i="44"/>
  <c r="L108" i="44" s="1"/>
  <c r="AZ65" i="44"/>
  <c r="BA69" i="44"/>
  <c r="F106" i="44" s="1"/>
  <c r="AZ69" i="44"/>
  <c r="BA77" i="44"/>
  <c r="J107" i="44" s="1"/>
  <c r="AZ77" i="44"/>
  <c r="BA85" i="44"/>
  <c r="Q108" i="44" s="1"/>
  <c r="AZ85" i="44"/>
  <c r="BA89" i="44"/>
  <c r="P106" i="44" s="1"/>
  <c r="AZ89" i="44"/>
  <c r="I114" i="44"/>
  <c r="Q114" i="44"/>
  <c r="M114" i="44"/>
  <c r="B114" i="44"/>
  <c r="D114" i="44" l="1"/>
  <c r="B127" i="44" s="1"/>
  <c r="B125" i="44"/>
  <c r="C127" i="44"/>
  <c r="C126" i="44"/>
  <c r="C125" i="44"/>
  <c r="M168" i="43"/>
  <c r="E168" i="43"/>
  <c r="E174" i="43"/>
  <c r="P173" i="43"/>
  <c r="P174" i="43" s="1"/>
  <c r="O173" i="43"/>
  <c r="N173" i="43"/>
  <c r="O174" i="43" s="1"/>
  <c r="M173" i="43"/>
  <c r="M174" i="43" s="1"/>
  <c r="L173" i="43"/>
  <c r="K173" i="43"/>
  <c r="J173" i="43"/>
  <c r="I173" i="43"/>
  <c r="H173" i="43"/>
  <c r="H174" i="43" s="1"/>
  <c r="G173" i="43"/>
  <c r="F173" i="43"/>
  <c r="G174" i="43" s="1"/>
  <c r="E173" i="43"/>
  <c r="D173" i="43"/>
  <c r="C173" i="43"/>
  <c r="B173" i="43"/>
  <c r="J161" i="43"/>
  <c r="J160" i="43"/>
  <c r="J159" i="43"/>
  <c r="J156" i="43"/>
  <c r="J155" i="43"/>
  <c r="J154" i="43"/>
  <c r="J151" i="43"/>
  <c r="J150" i="43"/>
  <c r="J149" i="43"/>
  <c r="J146" i="43"/>
  <c r="J145" i="43"/>
  <c r="J144" i="43"/>
  <c r="K143" i="43"/>
  <c r="J143" i="43"/>
  <c r="J141" i="43"/>
  <c r="J140" i="43"/>
  <c r="J139" i="43"/>
  <c r="J136" i="43"/>
  <c r="J135" i="43"/>
  <c r="J134" i="43"/>
  <c r="J133" i="43"/>
  <c r="K131" i="43"/>
  <c r="K136" i="43" s="1"/>
  <c r="K141" i="43" s="1"/>
  <c r="J131" i="43"/>
  <c r="K130" i="43"/>
  <c r="K135" i="43" s="1"/>
  <c r="K140" i="43" s="1"/>
  <c r="J130" i="43"/>
  <c r="K129" i="43"/>
  <c r="K134" i="43" s="1"/>
  <c r="K139" i="43" s="1"/>
  <c r="J129" i="43"/>
  <c r="K128" i="43"/>
  <c r="K133" i="43" s="1"/>
  <c r="K138" i="43" s="1"/>
  <c r="J128" i="43"/>
  <c r="O126" i="43"/>
  <c r="P126" i="43" s="1"/>
  <c r="J126" i="43"/>
  <c r="O125" i="43"/>
  <c r="P125" i="43" s="1"/>
  <c r="J125" i="43"/>
  <c r="O124" i="43"/>
  <c r="J124" i="43"/>
  <c r="J123" i="43"/>
  <c r="J121" i="43"/>
  <c r="J120" i="43"/>
  <c r="J119" i="43"/>
  <c r="J118" i="43"/>
  <c r="J116" i="43"/>
  <c r="J115" i="43"/>
  <c r="J114" i="43"/>
  <c r="J113" i="43"/>
  <c r="J111" i="43"/>
  <c r="J110" i="43"/>
  <c r="J109" i="43"/>
  <c r="J108" i="43"/>
  <c r="J106" i="43"/>
  <c r="J105" i="43"/>
  <c r="J104" i="43"/>
  <c r="J103" i="43"/>
  <c r="J101" i="43"/>
  <c r="J100" i="43"/>
  <c r="J99" i="43"/>
  <c r="J98" i="43"/>
  <c r="J96" i="43"/>
  <c r="J95" i="43"/>
  <c r="J94" i="43"/>
  <c r="J93" i="43"/>
  <c r="K91" i="43"/>
  <c r="K106" i="43" s="1"/>
  <c r="K111" i="43" s="1"/>
  <c r="J91" i="43"/>
  <c r="K90" i="43"/>
  <c r="K105" i="43" s="1"/>
  <c r="K110" i="43" s="1"/>
  <c r="J90" i="43"/>
  <c r="K89" i="43"/>
  <c r="K104" i="43" s="1"/>
  <c r="K109" i="43" s="1"/>
  <c r="J89" i="43"/>
  <c r="K88" i="43"/>
  <c r="K103" i="43" s="1"/>
  <c r="K108" i="43" s="1"/>
  <c r="J88" i="43"/>
  <c r="J86" i="43"/>
  <c r="J85" i="43"/>
  <c r="J84" i="43"/>
  <c r="J83" i="43"/>
  <c r="J81" i="43"/>
  <c r="J80" i="43"/>
  <c r="J79" i="43"/>
  <c r="J78" i="43"/>
  <c r="J76" i="43"/>
  <c r="J75" i="43"/>
  <c r="J74" i="43"/>
  <c r="J73" i="43"/>
  <c r="J71" i="43"/>
  <c r="J70" i="43"/>
  <c r="J69" i="43"/>
  <c r="J68" i="43"/>
  <c r="K66" i="43"/>
  <c r="K71" i="43" s="1"/>
  <c r="J66" i="43"/>
  <c r="J65" i="43"/>
  <c r="J64" i="43"/>
  <c r="J63" i="43"/>
  <c r="J61" i="43"/>
  <c r="J59" i="43"/>
  <c r="K56" i="43"/>
  <c r="K61" i="43" s="1"/>
  <c r="J56" i="43"/>
  <c r="J54" i="43"/>
  <c r="K51" i="43"/>
  <c r="J51" i="43"/>
  <c r="K50" i="43"/>
  <c r="K65" i="43" s="1"/>
  <c r="K70" i="43" s="1"/>
  <c r="K49" i="43"/>
  <c r="K64" i="43" s="1"/>
  <c r="K69" i="43" s="1"/>
  <c r="J49" i="43"/>
  <c r="K48" i="43"/>
  <c r="K53" i="43" s="1"/>
  <c r="K58" i="43" s="1"/>
  <c r="J46" i="43"/>
  <c r="J44" i="43"/>
  <c r="J41" i="43"/>
  <c r="J40" i="43"/>
  <c r="I168" i="43" s="1"/>
  <c r="J39" i="43"/>
  <c r="J38" i="43"/>
  <c r="B168" i="43" s="1"/>
  <c r="J36" i="43"/>
  <c r="M167" i="43" s="1"/>
  <c r="J35" i="43"/>
  <c r="I167" i="43" s="1"/>
  <c r="J34" i="43"/>
  <c r="E167" i="43" s="1"/>
  <c r="J33" i="43"/>
  <c r="B167" i="43" s="1"/>
  <c r="J31" i="43"/>
  <c r="M166" i="43" s="1"/>
  <c r="J30" i="43"/>
  <c r="I166" i="43" s="1"/>
  <c r="J29" i="43"/>
  <c r="E166" i="43" s="1"/>
  <c r="J28" i="43"/>
  <c r="B166" i="43" s="1"/>
  <c r="O32" i="32" l="1"/>
  <c r="O28" i="32"/>
  <c r="O24" i="32"/>
  <c r="O20" i="32"/>
  <c r="O16" i="32"/>
  <c r="O12" i="32"/>
  <c r="O8" i="32"/>
  <c r="O31" i="32"/>
  <c r="O27" i="32"/>
  <c r="O23" i="32"/>
  <c r="O19" i="32"/>
  <c r="O15" i="32"/>
  <c r="O11" i="32"/>
  <c r="O30" i="32"/>
  <c r="O26" i="32"/>
  <c r="O22" i="32"/>
  <c r="O18" i="32"/>
  <c r="O14" i="32"/>
  <c r="O10" i="32"/>
  <c r="O29" i="32"/>
  <c r="O25" i="32"/>
  <c r="O21" i="32"/>
  <c r="O17" i="32"/>
  <c r="O13" i="32"/>
  <c r="O9" i="32"/>
  <c r="P7" i="32"/>
  <c r="P3" i="32"/>
  <c r="P4" i="32"/>
  <c r="P5" i="32"/>
  <c r="P6" i="32"/>
  <c r="P32" i="32"/>
  <c r="P28" i="32"/>
  <c r="P24" i="32"/>
  <c r="P20" i="32"/>
  <c r="P16" i="32"/>
  <c r="P12" i="32"/>
  <c r="P8" i="32"/>
  <c r="P31" i="32"/>
  <c r="P27" i="32"/>
  <c r="P23" i="32"/>
  <c r="P19" i="32"/>
  <c r="P15" i="32"/>
  <c r="P11" i="32"/>
  <c r="P30" i="32"/>
  <c r="P26" i="32"/>
  <c r="P22" i="32"/>
  <c r="P18" i="32"/>
  <c r="P14" i="32"/>
  <c r="P10" i="32"/>
  <c r="P29" i="32"/>
  <c r="P25" i="32"/>
  <c r="P21" i="32"/>
  <c r="P17" i="32"/>
  <c r="P13" i="32"/>
  <c r="P9" i="32"/>
  <c r="O7" i="32"/>
  <c r="O4" i="32"/>
  <c r="O3" i="32"/>
  <c r="O5" i="32"/>
  <c r="O6" i="32"/>
  <c r="B126" i="44"/>
  <c r="P124" i="43"/>
  <c r="K146" i="43"/>
  <c r="K151" i="43" s="1"/>
  <c r="K54" i="43"/>
  <c r="K59" i="43" s="1"/>
  <c r="J174" i="43"/>
  <c r="K55" i="43"/>
  <c r="K60" i="43" s="1"/>
  <c r="C174" i="43"/>
  <c r="K174" i="43"/>
  <c r="L109" i="43"/>
  <c r="G166" i="43" s="1"/>
  <c r="K114" i="43"/>
  <c r="K156" i="43"/>
  <c r="L151" i="43"/>
  <c r="P166" i="43" s="1"/>
  <c r="K113" i="43"/>
  <c r="L108" i="43"/>
  <c r="D166" i="43" s="1"/>
  <c r="K75" i="43"/>
  <c r="L70" i="43"/>
  <c r="J166" i="43" s="1"/>
  <c r="K115" i="43"/>
  <c r="L110" i="43"/>
  <c r="K166" i="43" s="1"/>
  <c r="L69" i="43"/>
  <c r="F166" i="43" s="1"/>
  <c r="K74" i="43"/>
  <c r="K76" i="43"/>
  <c r="L71" i="43"/>
  <c r="N166" i="43" s="1"/>
  <c r="K116" i="43"/>
  <c r="L111" i="43"/>
  <c r="O166" i="43" s="1"/>
  <c r="K96" i="43"/>
  <c r="K101" i="43" s="1"/>
  <c r="K144" i="43"/>
  <c r="K149" i="43" s="1"/>
  <c r="F174" i="43"/>
  <c r="E177" i="43" s="1"/>
  <c r="C185" i="43" s="1"/>
  <c r="N174" i="43"/>
  <c r="D174" i="43"/>
  <c r="K145" i="43"/>
  <c r="K150" i="43" s="1"/>
  <c r="K63" i="43"/>
  <c r="K68" i="43" s="1"/>
  <c r="K93" i="43"/>
  <c r="K98" i="43" s="1"/>
  <c r="K94" i="43"/>
  <c r="K99" i="43" s="1"/>
  <c r="I174" i="43"/>
  <c r="L174" i="43"/>
  <c r="B174" i="43"/>
  <c r="K95" i="43"/>
  <c r="K100" i="43" s="1"/>
  <c r="M178" i="43" l="1"/>
  <c r="E186" i="43" s="1"/>
  <c r="K81" i="43"/>
  <c r="L81" i="43" s="1"/>
  <c r="N168" i="43" s="1"/>
  <c r="L76" i="43"/>
  <c r="N167" i="43" s="1"/>
  <c r="K79" i="43"/>
  <c r="L79" i="43" s="1"/>
  <c r="L74" i="43"/>
  <c r="F167" i="43" s="1"/>
  <c r="K118" i="43"/>
  <c r="L118" i="43" s="1"/>
  <c r="D168" i="43" s="1"/>
  <c r="L113" i="43"/>
  <c r="D167" i="43" s="1"/>
  <c r="K154" i="43"/>
  <c r="L149" i="43"/>
  <c r="H166" i="43" s="1"/>
  <c r="L156" i="43"/>
  <c r="P167" i="43" s="1"/>
  <c r="K161" i="43"/>
  <c r="L161" i="43" s="1"/>
  <c r="P168" i="43" s="1"/>
  <c r="K119" i="43"/>
  <c r="L119" i="43" s="1"/>
  <c r="G168" i="43" s="1"/>
  <c r="L114" i="43"/>
  <c r="G167" i="43" s="1"/>
  <c r="L115" i="43"/>
  <c r="K167" i="43" s="1"/>
  <c r="K120" i="43"/>
  <c r="L120" i="43" s="1"/>
  <c r="L75" i="43"/>
  <c r="K80" i="43"/>
  <c r="L80" i="43" s="1"/>
  <c r="J168" i="43" s="1"/>
  <c r="I177" i="43"/>
  <c r="D185" i="43" s="1"/>
  <c r="K73" i="43"/>
  <c r="L68" i="43"/>
  <c r="C166" i="43" s="1"/>
  <c r="K155" i="43"/>
  <c r="L150" i="43"/>
  <c r="L166" i="43" s="1"/>
  <c r="B177" i="43"/>
  <c r="B185" i="43" s="1"/>
  <c r="K121" i="43"/>
  <c r="L121" i="43" s="1"/>
  <c r="L116" i="43"/>
  <c r="O167" i="43" s="1"/>
  <c r="M177" i="43"/>
  <c r="E185" i="43" s="1"/>
  <c r="I179" i="43" l="1"/>
  <c r="K168" i="43"/>
  <c r="N32" i="32"/>
  <c r="N24" i="32"/>
  <c r="N16" i="32"/>
  <c r="N8" i="32"/>
  <c r="N31" i="32"/>
  <c r="N23" i="32"/>
  <c r="N15" i="32"/>
  <c r="N30" i="32"/>
  <c r="N22" i="32"/>
  <c r="N14" i="32"/>
  <c r="N29" i="32"/>
  <c r="N21" i="32"/>
  <c r="N13" i="32"/>
  <c r="N9" i="32"/>
  <c r="N28" i="32"/>
  <c r="N20" i="32"/>
  <c r="N12" i="32"/>
  <c r="N25" i="32"/>
  <c r="N27" i="32"/>
  <c r="N19" i="32"/>
  <c r="N11" i="32"/>
  <c r="N26" i="32"/>
  <c r="N18" i="32"/>
  <c r="N10" i="32"/>
  <c r="N17" i="32"/>
  <c r="M179" i="43"/>
  <c r="O168" i="43"/>
  <c r="I178" i="43"/>
  <c r="D186" i="43" s="1"/>
  <c r="J167" i="43"/>
  <c r="F168" i="43"/>
  <c r="E179" i="43" s="1"/>
  <c r="K159" i="43"/>
  <c r="L159" i="43" s="1"/>
  <c r="H168" i="43" s="1"/>
  <c r="L154" i="43"/>
  <c r="H167" i="43" s="1"/>
  <c r="L73" i="43"/>
  <c r="K78" i="43"/>
  <c r="L78" i="43" s="1"/>
  <c r="E178" i="43"/>
  <c r="C186" i="43" s="1"/>
  <c r="K160" i="43"/>
  <c r="L160" i="43" s="1"/>
  <c r="L168" i="43" s="1"/>
  <c r="L155" i="43"/>
  <c r="L167" i="43" s="1"/>
  <c r="M16" i="32" l="1"/>
  <c r="M24" i="32"/>
  <c r="M32" i="32"/>
  <c r="M9" i="32"/>
  <c r="M17" i="32"/>
  <c r="M25" i="32"/>
  <c r="M8" i="32"/>
  <c r="M10" i="32"/>
  <c r="M18" i="32"/>
  <c r="M26" i="32"/>
  <c r="M11" i="32"/>
  <c r="M19" i="32"/>
  <c r="M27" i="32"/>
  <c r="M31" i="32"/>
  <c r="M12" i="32"/>
  <c r="M20" i="32"/>
  <c r="M28" i="32"/>
  <c r="M13" i="32"/>
  <c r="M21" i="32"/>
  <c r="M29" i="32"/>
  <c r="M15" i="32"/>
  <c r="M23" i="32"/>
  <c r="M14" i="32"/>
  <c r="M22" i="32"/>
  <c r="M30" i="32"/>
  <c r="L26" i="32"/>
  <c r="L18" i="32"/>
  <c r="L10" i="32"/>
  <c r="L25" i="32"/>
  <c r="L17" i="32"/>
  <c r="L9" i="32"/>
  <c r="L11" i="32"/>
  <c r="L32" i="32"/>
  <c r="L24" i="32"/>
  <c r="L16" i="32"/>
  <c r="L8" i="32"/>
  <c r="L31" i="32"/>
  <c r="L23" i="32"/>
  <c r="L15" i="32"/>
  <c r="L30" i="32"/>
  <c r="L22" i="32"/>
  <c r="L14" i="32"/>
  <c r="L27" i="32"/>
  <c r="L29" i="32"/>
  <c r="L21" i="32"/>
  <c r="L13" i="32"/>
  <c r="L19" i="32"/>
  <c r="L28" i="32"/>
  <c r="L20" i="32"/>
  <c r="L12" i="32"/>
  <c r="B179" i="43"/>
  <c r="C168" i="43"/>
  <c r="C167" i="43"/>
  <c r="B178" i="43" s="1"/>
  <c r="B186" i="43" s="1"/>
  <c r="W23" i="10"/>
  <c r="V23" i="10"/>
  <c r="U23" i="10"/>
  <c r="T23" i="10"/>
  <c r="S23" i="10"/>
  <c r="R23" i="10"/>
  <c r="Q23" i="10"/>
  <c r="P23" i="10"/>
  <c r="O23" i="10"/>
  <c r="N23" i="10"/>
  <c r="M23" i="10"/>
  <c r="L23" i="10"/>
  <c r="K23" i="10"/>
  <c r="J23" i="10"/>
  <c r="I23" i="10"/>
  <c r="W10" i="10"/>
  <c r="W11" i="10"/>
  <c r="W12" i="10"/>
  <c r="W13" i="10"/>
  <c r="W14" i="10"/>
  <c r="W15" i="10"/>
  <c r="W16" i="10"/>
  <c r="W17" i="10"/>
  <c r="W18" i="10"/>
  <c r="W19" i="10"/>
  <c r="W20" i="10"/>
  <c r="W21" i="10"/>
  <c r="W22" i="10"/>
  <c r="W9" i="10"/>
  <c r="K27" i="32" l="1"/>
  <c r="K19" i="32"/>
  <c r="K11" i="32"/>
  <c r="K26" i="32"/>
  <c r="K18" i="32"/>
  <c r="K10" i="32"/>
  <c r="K25" i="32"/>
  <c r="K17" i="32"/>
  <c r="K9" i="32"/>
  <c r="K20" i="32"/>
  <c r="K32" i="32"/>
  <c r="K24" i="32"/>
  <c r="K16" i="32"/>
  <c r="K8" i="32"/>
  <c r="K28" i="32"/>
  <c r="K31" i="32"/>
  <c r="K23" i="32"/>
  <c r="K15" i="32"/>
  <c r="K30" i="32"/>
  <c r="K22" i="32"/>
  <c r="K14" i="32"/>
  <c r="K29" i="32"/>
  <c r="K21" i="32"/>
  <c r="K13" i="32"/>
  <c r="K12" i="32"/>
  <c r="N27" i="42"/>
  <c r="M27" i="42"/>
  <c r="L27" i="42"/>
  <c r="K27" i="42"/>
  <c r="F73" i="42"/>
  <c r="E73" i="42"/>
  <c r="D73" i="42"/>
  <c r="C73" i="42"/>
  <c r="F72" i="42"/>
  <c r="E72" i="42"/>
  <c r="D72" i="42"/>
  <c r="C72" i="42"/>
  <c r="D67" i="42"/>
  <c r="E67" i="42"/>
  <c r="F67" i="42"/>
  <c r="D68" i="42"/>
  <c r="E68" i="42"/>
  <c r="F68" i="42"/>
  <c r="C68" i="42"/>
  <c r="C67" i="42"/>
  <c r="G63" i="42"/>
  <c r="D61" i="42"/>
  <c r="E61" i="42"/>
  <c r="F61" i="42"/>
  <c r="D62" i="42"/>
  <c r="E62" i="42"/>
  <c r="F62" i="42"/>
  <c r="D63" i="42"/>
  <c r="E63" i="42"/>
  <c r="F63" i="42"/>
  <c r="C63" i="42"/>
  <c r="C62" i="42"/>
  <c r="C61" i="42"/>
  <c r="D57" i="42"/>
  <c r="E57" i="42"/>
  <c r="F57" i="42"/>
  <c r="D51" i="42"/>
  <c r="E51" i="42"/>
  <c r="F51" i="42"/>
  <c r="G48" i="42"/>
  <c r="C49" i="42" s="1"/>
  <c r="F48" i="42"/>
  <c r="F49" i="42" s="1"/>
  <c r="E48" i="42"/>
  <c r="E49" i="42" s="1"/>
  <c r="D48" i="42"/>
  <c r="D49" i="42" s="1"/>
  <c r="C48" i="42"/>
  <c r="W26" i="32"/>
  <c r="W31" i="32" s="1"/>
  <c r="V26" i="32"/>
  <c r="V31" i="32" s="1"/>
  <c r="U26" i="32"/>
  <c r="U31" i="32" s="1"/>
  <c r="X25" i="32"/>
  <c r="X30" i="32" s="1"/>
  <c r="V25" i="32"/>
  <c r="V30" i="32" s="1"/>
  <c r="U25" i="32"/>
  <c r="U30" i="32" s="1"/>
  <c r="X24" i="32"/>
  <c r="X29" i="32" s="1"/>
  <c r="W24" i="32"/>
  <c r="W29" i="32" s="1"/>
  <c r="U24" i="32"/>
  <c r="U29" i="32" s="1"/>
  <c r="X23" i="32"/>
  <c r="X28" i="32" s="1"/>
  <c r="W23" i="32"/>
  <c r="W28" i="32" s="1"/>
  <c r="V23" i="32"/>
  <c r="V28" i="32" s="1"/>
  <c r="G32" i="32"/>
  <c r="F32" i="32"/>
  <c r="E32" i="32"/>
  <c r="B32" i="32"/>
  <c r="G31" i="32"/>
  <c r="F31" i="32"/>
  <c r="E31" i="32"/>
  <c r="B31" i="32"/>
  <c r="G30" i="32"/>
  <c r="F30" i="32"/>
  <c r="E30" i="32"/>
  <c r="B30" i="32"/>
  <c r="G29" i="32"/>
  <c r="F29" i="32"/>
  <c r="E29" i="32"/>
  <c r="B29" i="32"/>
  <c r="G28" i="32"/>
  <c r="F28" i="32"/>
  <c r="E28" i="32"/>
  <c r="B28" i="32"/>
  <c r="J23" i="32"/>
  <c r="J24" i="32" s="1"/>
  <c r="J25" i="32" s="1"/>
  <c r="J26" i="32" s="1"/>
  <c r="J27" i="32" s="1"/>
  <c r="I23" i="32"/>
  <c r="I24" i="32" s="1"/>
  <c r="I25" i="32" s="1"/>
  <c r="I26" i="32" s="1"/>
  <c r="I27" i="32" s="1"/>
  <c r="H23" i="32"/>
  <c r="H24" i="32" s="1"/>
  <c r="H25" i="32" s="1"/>
  <c r="H26" i="32" s="1"/>
  <c r="H27" i="32" s="1"/>
  <c r="G23" i="32"/>
  <c r="G24" i="32" s="1"/>
  <c r="G25" i="32" s="1"/>
  <c r="G26" i="32" s="1"/>
  <c r="G27" i="32" s="1"/>
  <c r="F23" i="32"/>
  <c r="F24" i="32" s="1"/>
  <c r="F25" i="32" s="1"/>
  <c r="F26" i="32" s="1"/>
  <c r="F27" i="32" s="1"/>
  <c r="E23" i="32"/>
  <c r="E24" i="32" s="1"/>
  <c r="E25" i="32" s="1"/>
  <c r="E26" i="32" s="1"/>
  <c r="E27" i="32" s="1"/>
  <c r="B23" i="32"/>
  <c r="B24" i="32" s="1"/>
  <c r="B25" i="32" s="1"/>
  <c r="B26" i="32" s="1"/>
  <c r="B27" i="32" s="1"/>
  <c r="C51" i="42"/>
  <c r="G22" i="32"/>
  <c r="F22" i="32"/>
  <c r="E22" i="32"/>
  <c r="B22" i="32"/>
  <c r="G21" i="32"/>
  <c r="F21" i="32"/>
  <c r="E21" i="32"/>
  <c r="B21" i="32"/>
  <c r="G20" i="32"/>
  <c r="F20" i="32"/>
  <c r="E20" i="32"/>
  <c r="B20" i="32"/>
  <c r="G19" i="32"/>
  <c r="F19" i="32"/>
  <c r="E19" i="32"/>
  <c r="B19" i="32"/>
  <c r="G18" i="32"/>
  <c r="F18" i="32"/>
  <c r="E18" i="32"/>
  <c r="B18" i="32"/>
  <c r="J13" i="32"/>
  <c r="I13" i="32"/>
  <c r="H13" i="32"/>
  <c r="G13" i="32"/>
  <c r="G14" i="32" s="1"/>
  <c r="G15" i="32" s="1"/>
  <c r="G16" i="32" s="1"/>
  <c r="G17" i="32" s="1"/>
  <c r="F13" i="32"/>
  <c r="F14" i="32" s="1"/>
  <c r="F15" i="32" s="1"/>
  <c r="F16" i="32" s="1"/>
  <c r="F17" i="32" s="1"/>
  <c r="E13" i="32"/>
  <c r="B13" i="32"/>
  <c r="B14" i="32" s="1"/>
  <c r="B15" i="32" s="1"/>
  <c r="B16" i="32" s="1"/>
  <c r="B17" i="32" s="1"/>
  <c r="R13" i="32"/>
  <c r="R18" i="32" s="1"/>
  <c r="S13" i="32"/>
  <c r="S18" i="32" s="1"/>
  <c r="T13" i="32"/>
  <c r="T18" i="32" s="1"/>
  <c r="S14" i="32"/>
  <c r="S19" i="32" s="1"/>
  <c r="T14" i="32"/>
  <c r="T19" i="32" s="1"/>
  <c r="R15" i="32"/>
  <c r="R20" i="32" s="1"/>
  <c r="T15" i="32"/>
  <c r="T20" i="32" s="1"/>
  <c r="R16" i="32"/>
  <c r="R21" i="32" s="1"/>
  <c r="S16" i="32"/>
  <c r="S21" i="32" s="1"/>
  <c r="Q14" i="32"/>
  <c r="Q19" i="32" s="1"/>
  <c r="Q15" i="32"/>
  <c r="Q20" i="32" s="1"/>
  <c r="Q16" i="32"/>
  <c r="Q21" i="32" s="1"/>
  <c r="E14" i="32"/>
  <c r="E15" i="32" s="1"/>
  <c r="E16" i="32" s="1"/>
  <c r="E17" i="32" s="1"/>
  <c r="G49" i="42" l="1"/>
  <c r="D54" i="42" l="1"/>
  <c r="E54" i="42"/>
  <c r="F54" i="42"/>
  <c r="D55" i="42"/>
  <c r="E55" i="42"/>
  <c r="F55" i="42"/>
  <c r="D56" i="42"/>
  <c r="E56" i="42"/>
  <c r="F56" i="42"/>
  <c r="G51" i="42"/>
  <c r="C56" i="42"/>
  <c r="C55" i="42"/>
  <c r="C54" i="42"/>
  <c r="F42" i="42"/>
  <c r="E42" i="42"/>
  <c r="D42" i="42"/>
  <c r="C42" i="42"/>
  <c r="H12" i="32"/>
  <c r="C12" i="32"/>
  <c r="N7" i="32"/>
  <c r="M7" i="32"/>
  <c r="L7" i="32"/>
  <c r="K7" i="32"/>
  <c r="H7" i="32"/>
  <c r="C7" i="32"/>
  <c r="D7" i="32" s="1"/>
  <c r="A14" i="34"/>
  <c r="B14" i="34"/>
  <c r="C14" i="34"/>
  <c r="B15" i="34"/>
  <c r="A15" i="34" s="1"/>
  <c r="C15" i="34"/>
  <c r="B16" i="34"/>
  <c r="A16" i="34" s="1"/>
  <c r="C16" i="34"/>
  <c r="B17" i="34"/>
  <c r="A17" i="34" s="1"/>
  <c r="H14" i="32" l="1"/>
  <c r="H15" i="32" s="1"/>
  <c r="H16" i="32" s="1"/>
  <c r="H17" i="32" s="1"/>
  <c r="H32" i="32"/>
  <c r="H19" i="32"/>
  <c r="H28" i="32"/>
  <c r="H20" i="32"/>
  <c r="H22" i="32"/>
  <c r="H29" i="32"/>
  <c r="H21" i="32"/>
  <c r="H30" i="32"/>
  <c r="H31" i="32"/>
  <c r="H18" i="32"/>
  <c r="C22" i="32"/>
  <c r="C31" i="32"/>
  <c r="C28" i="32"/>
  <c r="C18" i="32"/>
  <c r="C19" i="32"/>
  <c r="C29" i="32"/>
  <c r="C30" i="32"/>
  <c r="C20" i="32"/>
  <c r="C21" i="32"/>
  <c r="C32" i="32"/>
  <c r="F52" i="42"/>
  <c r="C52" i="42"/>
  <c r="D52" i="42"/>
  <c r="E52" i="42"/>
  <c r="C57" i="42"/>
  <c r="D12" i="32"/>
  <c r="G42" i="42"/>
  <c r="C17" i="34"/>
  <c r="D28" i="32" l="1"/>
  <c r="D18" i="32"/>
  <c r="D29" i="32"/>
  <c r="D32" i="32"/>
  <c r="D19" i="32"/>
  <c r="D30" i="32"/>
  <c r="D31" i="32"/>
  <c r="D21" i="32"/>
  <c r="D22" i="32"/>
  <c r="D20" i="32"/>
  <c r="G52" i="42"/>
  <c r="C58" i="42"/>
  <c r="G57" i="42"/>
  <c r="C10" i="32"/>
  <c r="D10" i="32" s="1"/>
  <c r="J11" i="32"/>
  <c r="J12" i="32" s="1"/>
  <c r="I11" i="32"/>
  <c r="I12" i="32" s="1"/>
  <c r="H11" i="32"/>
  <c r="J6" i="32"/>
  <c r="J7" i="32" s="1"/>
  <c r="I6" i="32"/>
  <c r="I7" i="32" s="1"/>
  <c r="H6" i="32"/>
  <c r="C5" i="32"/>
  <c r="D5" i="32" s="1"/>
  <c r="J14" i="32" l="1"/>
  <c r="J15" i="32" s="1"/>
  <c r="J16" i="32" s="1"/>
  <c r="J17" i="32" s="1"/>
  <c r="J21" i="32"/>
  <c r="J22" i="32"/>
  <c r="J28" i="32"/>
  <c r="J29" i="32"/>
  <c r="J30" i="32"/>
  <c r="J31" i="32"/>
  <c r="J18" i="32"/>
  <c r="J32" i="32"/>
  <c r="J19" i="32"/>
  <c r="J20" i="32"/>
  <c r="I14" i="32"/>
  <c r="I15" i="32" s="1"/>
  <c r="I16" i="32" s="1"/>
  <c r="I17" i="32" s="1"/>
  <c r="I20" i="32"/>
  <c r="I30" i="32"/>
  <c r="I21" i="32"/>
  <c r="I28" i="32"/>
  <c r="I29" i="32"/>
  <c r="I22" i="32"/>
  <c r="I31" i="32"/>
  <c r="I18" i="32"/>
  <c r="I32" i="32"/>
  <c r="I19" i="32"/>
  <c r="E58" i="42"/>
  <c r="D58" i="42"/>
  <c r="G58" i="42" s="1"/>
  <c r="F58" i="42"/>
  <c r="H51" i="42"/>
  <c r="H57" i="42"/>
  <c r="DW4" i="4"/>
  <c r="DV4" i="4"/>
  <c r="DU4" i="4"/>
  <c r="DT4" i="4"/>
  <c r="N53" i="42" l="1"/>
  <c r="M53" i="42"/>
  <c r="L53" i="42"/>
  <c r="K53" i="42"/>
  <c r="L31" i="42"/>
  <c r="N31" i="42"/>
  <c r="K31" i="42"/>
  <c r="M31" i="42"/>
  <c r="L3" i="37"/>
  <c r="M3" i="37" s="1"/>
  <c r="L4" i="37"/>
  <c r="M4" i="37" s="1"/>
  <c r="L5" i="37"/>
  <c r="M5" i="37" s="1"/>
  <c r="AB75" i="3"/>
  <c r="AD75" i="3" s="1"/>
  <c r="AB67" i="3"/>
  <c r="AD67" i="3" s="1"/>
  <c r="AB59" i="3"/>
  <c r="AD59" i="3" s="1"/>
  <c r="AB51" i="3"/>
  <c r="AD51" i="3" s="1"/>
  <c r="AB43" i="3"/>
  <c r="AD43" i="3" s="1"/>
  <c r="AB35" i="3"/>
  <c r="AD35" i="3" s="1"/>
  <c r="AB31" i="3"/>
  <c r="AD31" i="3" s="1"/>
  <c r="AB8" i="3"/>
  <c r="AD8" i="3" s="1"/>
  <c r="W8" i="3"/>
  <c r="W9" i="3"/>
  <c r="W10" i="3"/>
  <c r="W11" i="3"/>
  <c r="W12" i="3"/>
  <c r="W13" i="3"/>
  <c r="W14" i="3"/>
  <c r="W15" i="3"/>
  <c r="W16" i="3"/>
  <c r="W17" i="3"/>
  <c r="W18" i="3"/>
  <c r="W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7" i="3"/>
  <c r="R18" i="3"/>
  <c r="R19" i="3"/>
  <c r="R20" i="3"/>
  <c r="R21" i="3"/>
  <c r="R22" i="3"/>
  <c r="R23" i="3"/>
  <c r="R24" i="3"/>
  <c r="R25" i="3"/>
  <c r="R26" i="3"/>
  <c r="R27" i="3"/>
  <c r="R28" i="3"/>
  <c r="R17" i="3"/>
  <c r="K11" i="3"/>
  <c r="A6" i="31" s="1"/>
  <c r="K19" i="3"/>
  <c r="A14" i="31" s="1"/>
  <c r="K27" i="3"/>
  <c r="A22" i="31" s="1"/>
  <c r="G11" i="3"/>
  <c r="G19" i="3"/>
  <c r="G27" i="3"/>
  <c r="G35" i="3"/>
  <c r="G43" i="3"/>
  <c r="G51" i="3"/>
  <c r="G59" i="3"/>
  <c r="G67" i="3"/>
  <c r="G75" i="3"/>
  <c r="A118" i="3"/>
  <c r="K24" i="3" s="1"/>
  <c r="A19" i="31" s="1"/>
  <c r="A119" i="3"/>
  <c r="K25" i="3" s="1"/>
  <c r="A20" i="31" s="1"/>
  <c r="A120" i="3"/>
  <c r="K26" i="3" s="1"/>
  <c r="A21" i="31" s="1"/>
  <c r="A121" i="3"/>
  <c r="A122" i="3"/>
  <c r="K28" i="3" s="1"/>
  <c r="A23" i="31" s="1"/>
  <c r="A123" i="3"/>
  <c r="K29" i="3" s="1"/>
  <c r="A24" i="31" s="1"/>
  <c r="A124" i="3"/>
  <c r="K30" i="3" s="1"/>
  <c r="A25" i="31" s="1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11" i="3"/>
  <c r="K17" i="3" s="1"/>
  <c r="A12" i="31" s="1"/>
  <c r="A112" i="3"/>
  <c r="K18" i="3" s="1"/>
  <c r="A13" i="31" s="1"/>
  <c r="A113" i="3"/>
  <c r="A114" i="3"/>
  <c r="K20" i="3" s="1"/>
  <c r="A15" i="31" s="1"/>
  <c r="A115" i="3"/>
  <c r="K21" i="3" s="1"/>
  <c r="A16" i="31" s="1"/>
  <c r="A116" i="3"/>
  <c r="K22" i="3" s="1"/>
  <c r="A17" i="31" s="1"/>
  <c r="A117" i="3"/>
  <c r="K23" i="3" s="1"/>
  <c r="A18" i="31" s="1"/>
  <c r="A102" i="3"/>
  <c r="K8" i="3" s="1"/>
  <c r="A3" i="31" s="1"/>
  <c r="A103" i="3"/>
  <c r="K9" i="3" s="1"/>
  <c r="A4" i="31" s="1"/>
  <c r="A104" i="3"/>
  <c r="K10" i="3" s="1"/>
  <c r="A5" i="31" s="1"/>
  <c r="A105" i="3"/>
  <c r="A106" i="3"/>
  <c r="K12" i="3" s="1"/>
  <c r="A7" i="31" s="1"/>
  <c r="A107" i="3"/>
  <c r="K13" i="3" s="1"/>
  <c r="A8" i="31" s="1"/>
  <c r="A108" i="3"/>
  <c r="K14" i="3" s="1"/>
  <c r="A9" i="31" s="1"/>
  <c r="A109" i="3"/>
  <c r="K15" i="3" s="1"/>
  <c r="A10" i="31" s="1"/>
  <c r="A110" i="3"/>
  <c r="K16" i="3" s="1"/>
  <c r="A11" i="31" s="1"/>
  <c r="A100" i="3"/>
  <c r="A101" i="3"/>
  <c r="K7" i="3" s="1"/>
  <c r="A88" i="3"/>
  <c r="A89" i="3"/>
  <c r="A90" i="3"/>
  <c r="A91" i="3"/>
  <c r="A92" i="3"/>
  <c r="A93" i="3"/>
  <c r="A94" i="3"/>
  <c r="A95" i="3"/>
  <c r="A96" i="3"/>
  <c r="A97" i="3"/>
  <c r="A98" i="3"/>
  <c r="A99" i="3"/>
  <c r="A81" i="3"/>
  <c r="A82" i="3"/>
  <c r="A83" i="3"/>
  <c r="A84" i="3"/>
  <c r="A85" i="3"/>
  <c r="A86" i="3"/>
  <c r="A87" i="3"/>
  <c r="A78" i="3"/>
  <c r="AB78" i="3" s="1"/>
  <c r="A79" i="3"/>
  <c r="G79" i="3" s="1"/>
  <c r="A80" i="3"/>
  <c r="AB80" i="3" s="1"/>
  <c r="AD80" i="3" s="1"/>
  <c r="A71" i="3"/>
  <c r="G71" i="3" s="1"/>
  <c r="A72" i="3"/>
  <c r="AB72" i="3" s="1"/>
  <c r="AD72" i="3" s="1"/>
  <c r="A73" i="3"/>
  <c r="AB73" i="3" s="1"/>
  <c r="AD73" i="3" s="1"/>
  <c r="A74" i="3"/>
  <c r="AB74" i="3" s="1"/>
  <c r="A75" i="3"/>
  <c r="A76" i="3"/>
  <c r="G76" i="3" s="1"/>
  <c r="A77" i="3"/>
  <c r="G77" i="3" s="1"/>
  <c r="A62" i="3"/>
  <c r="AB62" i="3" s="1"/>
  <c r="A63" i="3"/>
  <c r="G63" i="3" s="1"/>
  <c r="A64" i="3"/>
  <c r="AB64" i="3" s="1"/>
  <c r="AD64" i="3" s="1"/>
  <c r="A65" i="3"/>
  <c r="AB65" i="3" s="1"/>
  <c r="AD65" i="3" s="1"/>
  <c r="A66" i="3"/>
  <c r="AB66" i="3" s="1"/>
  <c r="A67" i="3"/>
  <c r="A68" i="3"/>
  <c r="G68" i="3" s="1"/>
  <c r="A69" i="3"/>
  <c r="G69" i="3" s="1"/>
  <c r="A70" i="3"/>
  <c r="AB70" i="3" s="1"/>
  <c r="A53" i="3"/>
  <c r="G53" i="3" s="1"/>
  <c r="A54" i="3"/>
  <c r="AB54" i="3" s="1"/>
  <c r="A55" i="3"/>
  <c r="G55" i="3" s="1"/>
  <c r="A56" i="3"/>
  <c r="AB56" i="3" s="1"/>
  <c r="AD56" i="3" s="1"/>
  <c r="A57" i="3"/>
  <c r="AB57" i="3" s="1"/>
  <c r="AD57" i="3" s="1"/>
  <c r="A58" i="3"/>
  <c r="AB58" i="3" s="1"/>
  <c r="A59" i="3"/>
  <c r="A60" i="3"/>
  <c r="G60" i="3" s="1"/>
  <c r="A61" i="3"/>
  <c r="G61" i="3" s="1"/>
  <c r="A44" i="3"/>
  <c r="G44" i="3" s="1"/>
  <c r="A45" i="3"/>
  <c r="G45" i="3" s="1"/>
  <c r="A46" i="3"/>
  <c r="AB46" i="3" s="1"/>
  <c r="A47" i="3"/>
  <c r="G47" i="3" s="1"/>
  <c r="A48" i="3"/>
  <c r="AB48" i="3" s="1"/>
  <c r="AD48" i="3" s="1"/>
  <c r="A49" i="3"/>
  <c r="AB49" i="3" s="1"/>
  <c r="AC49" i="3" s="1"/>
  <c r="A50" i="3"/>
  <c r="AB50" i="3" s="1"/>
  <c r="A51" i="3"/>
  <c r="A52" i="3"/>
  <c r="G52" i="3" s="1"/>
  <c r="A38" i="3"/>
  <c r="AB38" i="3" s="1"/>
  <c r="A39" i="3"/>
  <c r="G39" i="3" s="1"/>
  <c r="A40" i="3"/>
  <c r="AB40" i="3" s="1"/>
  <c r="AD40" i="3" s="1"/>
  <c r="A41" i="3"/>
  <c r="AB41" i="3" s="1"/>
  <c r="AC41" i="3" s="1"/>
  <c r="A42" i="3"/>
  <c r="AB42" i="3" s="1"/>
  <c r="A43" i="3"/>
  <c r="A25" i="3"/>
  <c r="AB25" i="3" s="1"/>
  <c r="AC25" i="3" s="1"/>
  <c r="A26" i="3"/>
  <c r="AB26" i="3" s="1"/>
  <c r="A27" i="3"/>
  <c r="AB27" i="3" s="1"/>
  <c r="A28" i="3"/>
  <c r="G28" i="3" s="1"/>
  <c r="A29" i="3"/>
  <c r="G29" i="3" s="1"/>
  <c r="A30" i="3"/>
  <c r="AB30" i="3" s="1"/>
  <c r="A31" i="3"/>
  <c r="G31" i="3" s="1"/>
  <c r="A32" i="3"/>
  <c r="AB32" i="3" s="1"/>
  <c r="AD32" i="3" s="1"/>
  <c r="A33" i="3"/>
  <c r="AB33" i="3" s="1"/>
  <c r="AC33" i="3" s="1"/>
  <c r="A34" i="3"/>
  <c r="AB34" i="3" s="1"/>
  <c r="A35" i="3"/>
  <c r="A36" i="3"/>
  <c r="G36" i="3" s="1"/>
  <c r="A37" i="3"/>
  <c r="G37" i="3" s="1"/>
  <c r="A8" i="3"/>
  <c r="G8" i="3" s="1"/>
  <c r="A9" i="3"/>
  <c r="G9" i="3" s="1"/>
  <c r="A10" i="3"/>
  <c r="AB10" i="3" s="1"/>
  <c r="A11" i="3"/>
  <c r="AB11" i="3" s="1"/>
  <c r="A12" i="3"/>
  <c r="G12" i="3" s="1"/>
  <c r="A13" i="3"/>
  <c r="G13" i="3" s="1"/>
  <c r="A14" i="3"/>
  <c r="G14" i="3" s="1"/>
  <c r="A15" i="3"/>
  <c r="AB15" i="3" s="1"/>
  <c r="A16" i="3"/>
  <c r="G16" i="3" s="1"/>
  <c r="A17" i="3"/>
  <c r="AB17" i="3" s="1"/>
  <c r="AC17" i="3" s="1"/>
  <c r="A18" i="3"/>
  <c r="AB18" i="3" s="1"/>
  <c r="A19" i="3"/>
  <c r="AB19" i="3" s="1"/>
  <c r="A20" i="3"/>
  <c r="G20" i="3" s="1"/>
  <c r="A21" i="3"/>
  <c r="G21" i="3" s="1"/>
  <c r="A22" i="3"/>
  <c r="G22" i="3" s="1"/>
  <c r="A23" i="3"/>
  <c r="AB23" i="3" s="1"/>
  <c r="A24" i="3"/>
  <c r="G24" i="3" s="1"/>
  <c r="A7" i="3"/>
  <c r="AB7" i="3" s="1"/>
  <c r="G49" i="1"/>
  <c r="G50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27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M54" i="42" l="1"/>
  <c r="M55" i="42" s="1"/>
  <c r="M58" i="42"/>
  <c r="L54" i="42"/>
  <c r="L55" i="42" s="1"/>
  <c r="L58" i="42"/>
  <c r="N54" i="42"/>
  <c r="N55" i="42" s="1"/>
  <c r="N58" i="42"/>
  <c r="M36" i="42"/>
  <c r="M32" i="42"/>
  <c r="M33" i="42" s="1"/>
  <c r="K36" i="42"/>
  <c r="K32" i="42"/>
  <c r="K33" i="42" s="1"/>
  <c r="N36" i="42"/>
  <c r="N32" i="42"/>
  <c r="N33" i="42" s="1"/>
  <c r="L32" i="42"/>
  <c r="L33" i="42" s="1"/>
  <c r="L36" i="42"/>
  <c r="K54" i="42"/>
  <c r="K55" i="42" s="1"/>
  <c r="K58" i="42"/>
  <c r="AC58" i="3"/>
  <c r="AD58" i="3"/>
  <c r="AC78" i="3"/>
  <c r="AD78" i="3"/>
  <c r="AC23" i="3"/>
  <c r="AD23" i="3"/>
  <c r="AC15" i="3"/>
  <c r="AD15" i="3"/>
  <c r="AD7" i="3"/>
  <c r="AC7" i="3"/>
  <c r="AC46" i="3"/>
  <c r="AD46" i="3"/>
  <c r="AC66" i="3"/>
  <c r="AD66" i="3"/>
  <c r="AC74" i="3"/>
  <c r="AD74" i="3"/>
  <c r="AC27" i="3"/>
  <c r="AD27" i="3"/>
  <c r="AC38" i="3"/>
  <c r="AD38" i="3"/>
  <c r="AC42" i="3"/>
  <c r="AD42" i="3"/>
  <c r="AD30" i="3"/>
  <c r="AC30" i="3"/>
  <c r="AD34" i="3"/>
  <c r="AC34" i="3"/>
  <c r="AD26" i="3"/>
  <c r="AC26" i="3"/>
  <c r="AC54" i="3"/>
  <c r="AD54" i="3"/>
  <c r="AC19" i="3"/>
  <c r="AD19" i="3"/>
  <c r="AD11" i="3"/>
  <c r="AC11" i="3"/>
  <c r="AD18" i="3"/>
  <c r="AC18" i="3"/>
  <c r="AD10" i="3"/>
  <c r="AC10" i="3"/>
  <c r="AC50" i="3"/>
  <c r="AD50" i="3"/>
  <c r="AC70" i="3"/>
  <c r="AD70" i="3"/>
  <c r="AC62" i="3"/>
  <c r="AD62" i="3"/>
  <c r="G74" i="3"/>
  <c r="G66" i="3"/>
  <c r="G58" i="3"/>
  <c r="G50" i="3"/>
  <c r="G42" i="3"/>
  <c r="G34" i="3"/>
  <c r="G26" i="3"/>
  <c r="G18" i="3"/>
  <c r="G10" i="3"/>
  <c r="AB9" i="3"/>
  <c r="AD9" i="3" s="1"/>
  <c r="AB13" i="3"/>
  <c r="AB16" i="3"/>
  <c r="AD16" i="3" s="1"/>
  <c r="AB20" i="3"/>
  <c r="AD20" i="3" s="1"/>
  <c r="AC31" i="3"/>
  <c r="AC35" i="3"/>
  <c r="AB39" i="3"/>
  <c r="AC43" i="3"/>
  <c r="AB47" i="3"/>
  <c r="AC51" i="3"/>
  <c r="AB55" i="3"/>
  <c r="AC59" i="3"/>
  <c r="AB63" i="3"/>
  <c r="AC67" i="3"/>
  <c r="AB71" i="3"/>
  <c r="AC75" i="3"/>
  <c r="AB79" i="3"/>
  <c r="G7" i="3"/>
  <c r="G73" i="3"/>
  <c r="G65" i="3"/>
  <c r="G57" i="3"/>
  <c r="G49" i="3"/>
  <c r="G41" i="3"/>
  <c r="G33" i="3"/>
  <c r="G25" i="3"/>
  <c r="G17" i="3"/>
  <c r="AB21" i="3"/>
  <c r="AB24" i="3"/>
  <c r="AD24" i="3" s="1"/>
  <c r="AB28" i="3"/>
  <c r="AD28" i="3" s="1"/>
  <c r="G80" i="3"/>
  <c r="G72" i="3"/>
  <c r="G64" i="3"/>
  <c r="G56" i="3"/>
  <c r="G48" i="3"/>
  <c r="G40" i="3"/>
  <c r="G32" i="3"/>
  <c r="AB14" i="3"/>
  <c r="AB29" i="3"/>
  <c r="AB36" i="3"/>
  <c r="AD36" i="3" s="1"/>
  <c r="AB44" i="3"/>
  <c r="AD44" i="3" s="1"/>
  <c r="AB52" i="3"/>
  <c r="AD52" i="3" s="1"/>
  <c r="AB60" i="3"/>
  <c r="AD60" i="3" s="1"/>
  <c r="AB68" i="3"/>
  <c r="AD68" i="3" s="1"/>
  <c r="AB76" i="3"/>
  <c r="AD76" i="3" s="1"/>
  <c r="G23" i="3"/>
  <c r="G15" i="3"/>
  <c r="AB22" i="3"/>
  <c r="AB37" i="3"/>
  <c r="AB45" i="3"/>
  <c r="AB53" i="3"/>
  <c r="AB61" i="3"/>
  <c r="AB69" i="3"/>
  <c r="AB77" i="3"/>
  <c r="G78" i="3"/>
  <c r="G70" i="3"/>
  <c r="G62" i="3"/>
  <c r="G54" i="3"/>
  <c r="G46" i="3"/>
  <c r="G38" i="3"/>
  <c r="G30" i="3"/>
  <c r="AB12" i="3"/>
  <c r="AD12" i="3" s="1"/>
  <c r="AC9" i="3"/>
  <c r="AC57" i="3"/>
  <c r="AC65" i="3"/>
  <c r="AC73" i="3"/>
  <c r="AC12" i="3"/>
  <c r="AD17" i="3"/>
  <c r="AC20" i="3"/>
  <c r="AD25" i="3"/>
  <c r="AC28" i="3"/>
  <c r="AD33" i="3"/>
  <c r="AC36" i="3"/>
  <c r="AD41" i="3"/>
  <c r="AC44" i="3"/>
  <c r="AD49" i="3"/>
  <c r="AC52" i="3"/>
  <c r="AC60" i="3"/>
  <c r="AC76" i="3"/>
  <c r="AC8" i="3"/>
  <c r="AC24" i="3"/>
  <c r="AC32" i="3"/>
  <c r="AC40" i="3"/>
  <c r="AC48" i="3"/>
  <c r="AC56" i="3"/>
  <c r="AC64" i="3"/>
  <c r="AC72" i="3"/>
  <c r="AC80" i="3"/>
  <c r="M48" i="42" l="1"/>
  <c r="N48" i="42"/>
  <c r="L48" i="42"/>
  <c r="K48" i="42"/>
  <c r="S36" i="42"/>
  <c r="N37" i="42"/>
  <c r="N38" i="42" s="1"/>
  <c r="V27" i="32"/>
  <c r="V32" i="32" s="1"/>
  <c r="Q17" i="32"/>
  <c r="Q22" i="32" s="1"/>
  <c r="R58" i="42"/>
  <c r="M59" i="42"/>
  <c r="M60" i="42" s="1"/>
  <c r="P36" i="42"/>
  <c r="K37" i="42"/>
  <c r="K38" i="42" s="1"/>
  <c r="W27" i="32"/>
  <c r="W32" i="32" s="1"/>
  <c r="P58" i="42"/>
  <c r="K59" i="42"/>
  <c r="K60" i="42" s="1"/>
  <c r="S17" i="32"/>
  <c r="S22" i="32" s="1"/>
  <c r="U27" i="32"/>
  <c r="U32" i="32" s="1"/>
  <c r="R36" i="42"/>
  <c r="M37" i="42"/>
  <c r="M38" i="42" s="1"/>
  <c r="Q36" i="42"/>
  <c r="L37" i="42"/>
  <c r="L38" i="42" s="1"/>
  <c r="S58" i="42"/>
  <c r="N59" i="42"/>
  <c r="N60" i="42" s="1"/>
  <c r="R17" i="32"/>
  <c r="R22" i="32" s="1"/>
  <c r="X27" i="32"/>
  <c r="X32" i="32" s="1"/>
  <c r="T17" i="32"/>
  <c r="T22" i="32" s="1"/>
  <c r="Q58" i="42"/>
  <c r="L59" i="42"/>
  <c r="L60" i="42" s="1"/>
  <c r="AD53" i="3"/>
  <c r="AC53" i="3"/>
  <c r="AD13" i="3"/>
  <c r="AC13" i="3"/>
  <c r="AC16" i="3"/>
  <c r="AD45" i="3"/>
  <c r="AC45" i="3"/>
  <c r="AD79" i="3"/>
  <c r="AC79" i="3"/>
  <c r="AD47" i="3"/>
  <c r="AC47" i="3"/>
  <c r="AD37" i="3"/>
  <c r="AC37" i="3"/>
  <c r="AD61" i="3"/>
  <c r="AC61" i="3"/>
  <c r="AD22" i="3"/>
  <c r="AC22" i="3"/>
  <c r="AD71" i="3"/>
  <c r="AC71" i="3"/>
  <c r="AD39" i="3"/>
  <c r="AC39" i="3"/>
  <c r="AC68" i="3"/>
  <c r="AD29" i="3"/>
  <c r="AC29" i="3"/>
  <c r="AD55" i="3"/>
  <c r="AC55" i="3"/>
  <c r="AD77" i="3"/>
  <c r="AC77" i="3"/>
  <c r="AD14" i="3"/>
  <c r="AC14" i="3"/>
  <c r="AD63" i="3"/>
  <c r="AC63" i="3"/>
  <c r="AD21" i="3"/>
  <c r="AC21" i="3"/>
  <c r="AD69" i="3"/>
  <c r="AC69" i="3"/>
  <c r="K42" i="42" l="1"/>
  <c r="Q13" i="32" s="1"/>
  <c r="Q18" i="32" s="1"/>
  <c r="N67" i="42"/>
  <c r="X26" i="32" s="1"/>
  <c r="X31" i="32" s="1"/>
  <c r="L43" i="42"/>
  <c r="R14" i="32" s="1"/>
  <c r="R19" i="32" s="1"/>
  <c r="K64" i="42"/>
  <c r="N45" i="42"/>
  <c r="T16" i="32" s="1"/>
  <c r="T21" i="32" s="1"/>
  <c r="M66" i="42"/>
  <c r="W25" i="32" s="1"/>
  <c r="W30" i="32" s="1"/>
  <c r="M44" i="42"/>
  <c r="S15" i="32" s="1"/>
  <c r="S20" i="32" s="1"/>
  <c r="L65" i="42"/>
  <c r="V24" i="32" s="1"/>
  <c r="V29" i="32" s="1"/>
  <c r="K6" i="32"/>
  <c r="C11" i="32"/>
  <c r="D11" i="32" s="1"/>
  <c r="C9" i="32"/>
  <c r="D9" i="32" s="1"/>
  <c r="C8" i="32"/>
  <c r="C6" i="32"/>
  <c r="D6" i="32" s="1"/>
  <c r="C4" i="32"/>
  <c r="D4" i="32" s="1"/>
  <c r="C3" i="32"/>
  <c r="D3" i="32" s="1"/>
  <c r="B13" i="41"/>
  <c r="B12" i="41"/>
  <c r="B11" i="41"/>
  <c r="B10" i="41"/>
  <c r="B9" i="41"/>
  <c r="B8" i="41"/>
  <c r="B7" i="41"/>
  <c r="B6" i="41"/>
  <c r="B3" i="41"/>
  <c r="B4" i="41"/>
  <c r="B5" i="41"/>
  <c r="B2" i="41"/>
  <c r="D8" i="32" l="1"/>
  <c r="C23" i="32"/>
  <c r="C24" i="32" s="1"/>
  <c r="C25" i="32" s="1"/>
  <c r="C26" i="32" s="1"/>
  <c r="C27" i="32" s="1"/>
  <c r="C13" i="32"/>
  <c r="C14" i="32" s="1"/>
  <c r="C15" i="32" s="1"/>
  <c r="C16" i="32" s="1"/>
  <c r="C17" i="32" s="1"/>
  <c r="U23" i="32"/>
  <c r="U28" i="32" s="1"/>
  <c r="N6" i="32"/>
  <c r="M6" i="32"/>
  <c r="L6" i="32"/>
  <c r="D13" i="32" l="1"/>
  <c r="D14" i="32" s="1"/>
  <c r="D15" i="32" s="1"/>
  <c r="D16" i="32" s="1"/>
  <c r="D17" i="32" s="1"/>
  <c r="D23" i="32"/>
  <c r="D24" i="32" s="1"/>
  <c r="D25" i="32" s="1"/>
  <c r="D26" i="32" s="1"/>
  <c r="D27" i="32" s="1"/>
  <c r="B3" i="34" l="1"/>
  <c r="B4" i="34"/>
  <c r="B5" i="34"/>
  <c r="B6" i="34"/>
  <c r="B7" i="34"/>
  <c r="B8" i="34"/>
  <c r="B9" i="34"/>
  <c r="B10" i="34"/>
  <c r="B11" i="34"/>
  <c r="B12" i="34"/>
  <c r="B13" i="34"/>
  <c r="B2" i="34"/>
  <c r="A27" i="1" l="1"/>
  <c r="F9" i="12" l="1"/>
  <c r="B9" i="12" s="1"/>
  <c r="F8" i="12"/>
  <c r="B8" i="12" s="1"/>
  <c r="F7" i="12"/>
  <c r="B7" i="12" s="1"/>
  <c r="F6" i="12"/>
  <c r="B6" i="12" s="1"/>
  <c r="A27" i="23" l="1"/>
  <c r="A28" i="23"/>
  <c r="B3" i="23"/>
  <c r="A3" i="23" s="1"/>
  <c r="B4" i="23"/>
  <c r="A4" i="23" s="1"/>
  <c r="B5" i="23"/>
  <c r="A5" i="23" s="1"/>
  <c r="C3" i="34"/>
  <c r="C4" i="34"/>
  <c r="C5" i="34"/>
  <c r="C6" i="34"/>
  <c r="C7" i="34"/>
  <c r="C8" i="34"/>
  <c r="C9" i="34"/>
  <c r="C10" i="34"/>
  <c r="C11" i="34"/>
  <c r="C12" i="34"/>
  <c r="C13" i="34"/>
  <c r="A3" i="34"/>
  <c r="A4" i="34"/>
  <c r="A5" i="34"/>
  <c r="A6" i="34"/>
  <c r="A7" i="34"/>
  <c r="A8" i="34"/>
  <c r="A9" i="34"/>
  <c r="A10" i="34"/>
  <c r="A11" i="34"/>
  <c r="A12" i="34"/>
  <c r="A13" i="34"/>
  <c r="V28" i="10" l="1"/>
  <c r="U28" i="10"/>
  <c r="T28" i="10"/>
  <c r="S28" i="10"/>
  <c r="R28" i="10"/>
  <c r="Q28" i="10"/>
  <c r="P28" i="10"/>
  <c r="O28" i="10"/>
  <c r="N28" i="10"/>
  <c r="M28" i="10"/>
  <c r="L28" i="10"/>
  <c r="B11" i="10" s="1"/>
  <c r="B11" i="33" s="1"/>
  <c r="K28" i="10"/>
  <c r="J28" i="10"/>
  <c r="V27" i="10"/>
  <c r="U27" i="10"/>
  <c r="T27" i="10"/>
  <c r="S27" i="10"/>
  <c r="R27" i="10"/>
  <c r="Q27" i="10"/>
  <c r="P27" i="10"/>
  <c r="O27" i="10"/>
  <c r="N27" i="10"/>
  <c r="M27" i="10"/>
  <c r="L27" i="10"/>
  <c r="B10" i="10" s="1"/>
  <c r="B10" i="33" s="1"/>
  <c r="K27" i="10"/>
  <c r="J27" i="10"/>
  <c r="V26" i="10"/>
  <c r="U26" i="10"/>
  <c r="T26" i="10"/>
  <c r="S26" i="10"/>
  <c r="R26" i="10"/>
  <c r="Q26" i="10"/>
  <c r="P26" i="10"/>
  <c r="O26" i="10"/>
  <c r="N26" i="10"/>
  <c r="M26" i="10"/>
  <c r="L26" i="10"/>
  <c r="B9" i="10" s="1"/>
  <c r="B9" i="33" s="1"/>
  <c r="K26" i="10"/>
  <c r="J26" i="10"/>
  <c r="V25" i="10"/>
  <c r="U25" i="10"/>
  <c r="T25" i="10"/>
  <c r="T29" i="10" s="1"/>
  <c r="S25" i="10"/>
  <c r="R25" i="10"/>
  <c r="Q25" i="10"/>
  <c r="P25" i="10"/>
  <c r="O25" i="10"/>
  <c r="N25" i="10"/>
  <c r="M25" i="10"/>
  <c r="L25" i="10"/>
  <c r="K25" i="10"/>
  <c r="J25" i="10"/>
  <c r="I28" i="10"/>
  <c r="I27" i="10"/>
  <c r="I26" i="10"/>
  <c r="I25" i="10"/>
  <c r="P29" i="10" l="1"/>
  <c r="I29" i="10"/>
  <c r="M29" i="10"/>
  <c r="Q29" i="10"/>
  <c r="U29" i="10"/>
  <c r="J29" i="10"/>
  <c r="V29" i="10"/>
  <c r="N29" i="10"/>
  <c r="R29" i="10"/>
  <c r="K29" i="10"/>
  <c r="O29" i="10"/>
  <c r="S29" i="10"/>
  <c r="B8" i="10"/>
  <c r="B8" i="33" s="1"/>
  <c r="B3" i="33" s="1"/>
  <c r="L29" i="10"/>
  <c r="L36" i="10"/>
  <c r="M33" i="10"/>
  <c r="L33" i="10"/>
  <c r="G7" i="12" s="1"/>
  <c r="C7" i="12" s="1"/>
  <c r="M34" i="10"/>
  <c r="L34" i="10"/>
  <c r="G8" i="12" s="1"/>
  <c r="C8" i="12" s="1"/>
  <c r="M32" i="10"/>
  <c r="L32" i="10"/>
  <c r="G6" i="12" s="1"/>
  <c r="C6" i="12" s="1"/>
  <c r="M35" i="10"/>
  <c r="L35" i="10"/>
  <c r="G9" i="12" s="1"/>
  <c r="C9" i="12" s="1"/>
  <c r="B21" i="1"/>
  <c r="N30" i="1"/>
  <c r="N29" i="1"/>
  <c r="N28" i="1"/>
  <c r="N27" i="1"/>
  <c r="K30" i="1"/>
  <c r="K29" i="1"/>
  <c r="K28" i="1"/>
  <c r="K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27" i="1"/>
  <c r="M36" i="10" l="1"/>
  <c r="B3" i="10"/>
  <c r="B21" i="31"/>
  <c r="B18" i="31"/>
  <c r="B20" i="31"/>
  <c r="B13" i="31"/>
  <c r="B16" i="31"/>
  <c r="B25" i="31"/>
  <c r="B14" i="31"/>
  <c r="B24" i="31"/>
  <c r="B17" i="31"/>
  <c r="B23" i="31"/>
  <c r="B22" i="31"/>
  <c r="B19" i="31"/>
  <c r="B15" i="31"/>
  <c r="A19" i="24"/>
  <c r="B19" i="24" s="1"/>
  <c r="B12" i="37"/>
  <c r="A12" i="37" s="1"/>
  <c r="A15" i="24"/>
  <c r="B15" i="24" s="1"/>
  <c r="B8" i="37"/>
  <c r="A8" i="37" s="1"/>
  <c r="A11" i="24"/>
  <c r="B11" i="24" s="1"/>
  <c r="B4" i="37"/>
  <c r="A4" i="37" s="1"/>
  <c r="A18" i="24"/>
  <c r="B18" i="24" s="1"/>
  <c r="B11" i="37"/>
  <c r="A11" i="37" s="1"/>
  <c r="A20" i="24"/>
  <c r="B20" i="24" s="1"/>
  <c r="B13" i="37"/>
  <c r="A13" i="37" s="1"/>
  <c r="A12" i="24"/>
  <c r="B12" i="24" s="1"/>
  <c r="B5" i="37"/>
  <c r="A5" i="37" s="1"/>
  <c r="A14" i="24"/>
  <c r="B14" i="24" s="1"/>
  <c r="B7" i="37"/>
  <c r="A7" i="37" s="1"/>
  <c r="A16" i="24"/>
  <c r="B16" i="24" s="1"/>
  <c r="B9" i="37"/>
  <c r="A9" i="37" s="1"/>
  <c r="A21" i="24"/>
  <c r="B21" i="24" s="1"/>
  <c r="A17" i="24"/>
  <c r="B17" i="24" s="1"/>
  <c r="B10" i="37"/>
  <c r="A10" i="37" s="1"/>
  <c r="A13" i="24"/>
  <c r="B13" i="24" s="1"/>
  <c r="B6" i="37"/>
  <c r="A6" i="37" s="1"/>
  <c r="B2" i="37"/>
  <c r="A2" i="37" s="1"/>
  <c r="A10" i="24"/>
  <c r="B10" i="24" s="1"/>
  <c r="B3" i="37"/>
  <c r="A3" i="37" s="1"/>
  <c r="L2" i="37"/>
  <c r="M2" i="37" s="1"/>
  <c r="A6" i="24"/>
  <c r="B6" i="24" s="1"/>
  <c r="A3" i="24"/>
  <c r="B3" i="24" s="1"/>
  <c r="A9" i="24"/>
  <c r="B9" i="24" s="1"/>
  <c r="A7" i="24"/>
  <c r="B7" i="24" s="1"/>
  <c r="A8" i="24"/>
  <c r="B8" i="24" s="1"/>
  <c r="A4" i="24"/>
  <c r="B4" i="24" s="1"/>
  <c r="A5" i="24"/>
  <c r="B5" i="24" s="1"/>
  <c r="B11" i="31" l="1"/>
  <c r="B8" i="31"/>
  <c r="B10" i="31"/>
  <c r="B12" i="31"/>
  <c r="B3" i="31"/>
  <c r="B9" i="31"/>
  <c r="B4" i="31"/>
  <c r="B7" i="31"/>
  <c r="B6" i="31"/>
  <c r="B5" i="31"/>
  <c r="C12" i="37"/>
  <c r="C10" i="37"/>
  <c r="C8" i="37"/>
  <c r="C6" i="37"/>
  <c r="C4" i="37"/>
  <c r="C2" i="37"/>
  <c r="C3" i="37" l="1"/>
  <c r="F3" i="37"/>
  <c r="G3" i="37" s="1"/>
  <c r="I3" i="37"/>
  <c r="J3" i="37" s="1"/>
  <c r="F5" i="37"/>
  <c r="G5" i="37" s="1"/>
  <c r="I5" i="37"/>
  <c r="J5" i="37" s="1"/>
  <c r="C7" i="37"/>
  <c r="F7" i="37"/>
  <c r="G7" i="37" s="1"/>
  <c r="I7" i="37"/>
  <c r="J7" i="37" s="1"/>
  <c r="F9" i="37"/>
  <c r="G9" i="37" s="1"/>
  <c r="I9" i="37"/>
  <c r="J9" i="37" s="1"/>
  <c r="C11" i="37"/>
  <c r="F11" i="37"/>
  <c r="G11" i="37" s="1"/>
  <c r="I11" i="37"/>
  <c r="J11" i="37" s="1"/>
  <c r="F13" i="37"/>
  <c r="G13" i="37" s="1"/>
  <c r="I13" i="37"/>
  <c r="J13" i="37" s="1"/>
  <c r="I2" i="37"/>
  <c r="J2" i="37" s="1"/>
  <c r="F2" i="37"/>
  <c r="G2" i="37" s="1"/>
  <c r="F4" i="37"/>
  <c r="G4" i="37" s="1"/>
  <c r="I4" i="37"/>
  <c r="J4" i="37" s="1"/>
  <c r="I6" i="37"/>
  <c r="J6" i="37" s="1"/>
  <c r="F6" i="37"/>
  <c r="G6" i="37" s="1"/>
  <c r="F8" i="37"/>
  <c r="G8" i="37" s="1"/>
  <c r="I8" i="37"/>
  <c r="J8" i="37" s="1"/>
  <c r="I10" i="37"/>
  <c r="J10" i="37" s="1"/>
  <c r="F10" i="37"/>
  <c r="G10" i="37" s="1"/>
  <c r="F12" i="37"/>
  <c r="G12" i="37" s="1"/>
  <c r="I12" i="37"/>
  <c r="J12" i="37" s="1"/>
  <c r="C5" i="37"/>
  <c r="C9" i="37"/>
  <c r="C13" i="37"/>
  <c r="C2" i="34" l="1"/>
  <c r="A2" i="34"/>
  <c r="B22" i="8" l="1"/>
  <c r="B41" i="8" s="1"/>
  <c r="B60" i="8" s="1"/>
  <c r="B79" i="8" s="1"/>
  <c r="B98" i="8" s="1"/>
  <c r="B21" i="8"/>
  <c r="B40" i="8" s="1"/>
  <c r="B59" i="8" s="1"/>
  <c r="B78" i="8" s="1"/>
  <c r="B97" i="8" s="1"/>
  <c r="B20" i="8"/>
  <c r="B39" i="8" s="1"/>
  <c r="B58" i="8" s="1"/>
  <c r="B77" i="8" s="1"/>
  <c r="B96" i="8" s="1"/>
  <c r="B19" i="8"/>
  <c r="B38" i="8" s="1"/>
  <c r="B57" i="8" s="1"/>
  <c r="B76" i="8" s="1"/>
  <c r="B95" i="8" s="1"/>
  <c r="B18" i="8"/>
  <c r="B37" i="8" s="1"/>
  <c r="B56" i="8" s="1"/>
  <c r="B75" i="8" s="1"/>
  <c r="B94" i="8" s="1"/>
  <c r="B17" i="8"/>
  <c r="B36" i="8" s="1"/>
  <c r="B55" i="8" s="1"/>
  <c r="B74" i="8" s="1"/>
  <c r="B93" i="8" s="1"/>
  <c r="B16" i="8"/>
  <c r="B35" i="8" s="1"/>
  <c r="B54" i="8" s="1"/>
  <c r="B73" i="8" s="1"/>
  <c r="B92" i="8" s="1"/>
  <c r="B15" i="8"/>
  <c r="B34" i="8" s="1"/>
  <c r="B53" i="8" s="1"/>
  <c r="B72" i="8" s="1"/>
  <c r="B91" i="8" s="1"/>
  <c r="B14" i="8"/>
  <c r="B33" i="8" s="1"/>
  <c r="B52" i="8" s="1"/>
  <c r="B71" i="8" s="1"/>
  <c r="B90" i="8" s="1"/>
  <c r="B13" i="8"/>
  <c r="B32" i="8" s="1"/>
  <c r="B51" i="8" s="1"/>
  <c r="B70" i="8" s="1"/>
  <c r="B89" i="8" s="1"/>
  <c r="B12" i="8"/>
  <c r="B31" i="8" s="1"/>
  <c r="B50" i="8" s="1"/>
  <c r="B69" i="8" s="1"/>
  <c r="B88" i="8" s="1"/>
  <c r="B11" i="8"/>
  <c r="B30" i="8" s="1"/>
  <c r="B49" i="8" s="1"/>
  <c r="B68" i="8" s="1"/>
  <c r="B87" i="8" s="1"/>
  <c r="B10" i="8"/>
  <c r="B29" i="8" s="1"/>
  <c r="B48" i="8" s="1"/>
  <c r="B67" i="8" s="1"/>
  <c r="B86" i="8" s="1"/>
  <c r="B9" i="8"/>
  <c r="B28" i="8" s="1"/>
  <c r="B47" i="8" s="1"/>
  <c r="B66" i="8" s="1"/>
  <c r="B85" i="8" s="1"/>
  <c r="B8" i="8"/>
  <c r="B27" i="8" s="1"/>
  <c r="B46" i="8" s="1"/>
  <c r="B65" i="8" s="1"/>
  <c r="B84" i="8" s="1"/>
  <c r="B7" i="8"/>
  <c r="B26" i="8" s="1"/>
  <c r="B45" i="8" s="1"/>
  <c r="B64" i="8" s="1"/>
  <c r="B83" i="8" s="1"/>
  <c r="B6" i="8"/>
  <c r="B25" i="8" s="1"/>
  <c r="B44" i="8" s="1"/>
  <c r="B63" i="8" s="1"/>
  <c r="B82" i="8" s="1"/>
  <c r="B5" i="8"/>
  <c r="B24" i="8" s="1"/>
  <c r="B43" i="8" s="1"/>
  <c r="B62" i="8" s="1"/>
  <c r="B81" i="8" s="1"/>
  <c r="B4" i="8"/>
  <c r="B23" i="8" s="1"/>
  <c r="B42" i="8" s="1"/>
  <c r="B61" i="8" s="1"/>
  <c r="B80" i="8" s="1"/>
  <c r="C4" i="23" l="1"/>
  <c r="B2" i="23"/>
  <c r="A2" i="23" s="1"/>
  <c r="C3" i="23" l="1"/>
  <c r="C5" i="23"/>
  <c r="B20" i="1"/>
  <c r="B19" i="1"/>
  <c r="B18" i="1"/>
  <c r="B17" i="1"/>
  <c r="B16" i="1"/>
  <c r="B15" i="1"/>
  <c r="B14" i="1"/>
  <c r="B13" i="1"/>
  <c r="B11" i="1"/>
  <c r="B15" i="29" l="1"/>
  <c r="B16" i="29" s="1"/>
  <c r="B17" i="29" s="1"/>
  <c r="B18" i="29" s="1"/>
  <c r="B19" i="29" s="1"/>
  <c r="B20" i="29" s="1"/>
  <c r="B21" i="29" s="1"/>
  <c r="B22" i="29" s="1"/>
  <c r="B14" i="29"/>
  <c r="B13" i="29"/>
  <c r="B7" i="29"/>
  <c r="B8" i="29"/>
  <c r="B6" i="29"/>
  <c r="B9" i="29" s="1"/>
  <c r="B10" i="29" s="1"/>
  <c r="B11" i="29" s="1"/>
  <c r="B12" i="29" s="1"/>
  <c r="B5" i="29"/>
  <c r="B4" i="29"/>
  <c r="C2" i="23" l="1"/>
  <c r="A2" i="31" l="1"/>
  <c r="B2" i="31" s="1"/>
  <c r="B12" i="1" l="1"/>
  <c r="A1" i="1"/>
  <c r="A2" i="24" l="1"/>
  <c r="B2" i="2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O3" authorId="0" shapeId="0" xr:uid="{A23D583D-6D4E-4AAC-9D39-4774DB2C408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Elasticity of substitution between domestic and imported goods in the Armington aggregation structure for all agents in all regions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2" authorId="0" shapeId="0" xr:uid="{1D0D8BD9-4513-4270-B701-561097D6F4D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Chapter 14, Table 14.2</t>
        </r>
      </text>
    </comment>
    <comment ref="G3" authorId="0" shapeId="0" xr:uid="{C9A65FBC-BBD3-4408-8864-E94CCA3227C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Elasticity of substitution between primary
factors in the production of commodity j</t>
        </r>
      </text>
    </comment>
  </commentList>
</comments>
</file>

<file path=xl/sharedStrings.xml><?xml version="1.0" encoding="utf-8"?>
<sst xmlns="http://schemas.openxmlformats.org/spreadsheetml/2006/main" count="3215" uniqueCount="1117">
  <si>
    <t>Regions</t>
  </si>
  <si>
    <t>Actual administrative regions</t>
  </si>
  <si>
    <t>Dakar</t>
  </si>
  <si>
    <t>Country</t>
  </si>
  <si>
    <t>Senegal</t>
  </si>
  <si>
    <t>Social Accounting Matrix</t>
  </si>
  <si>
    <t>Year</t>
  </si>
  <si>
    <t>Unit</t>
  </si>
  <si>
    <t>Billions of CFA Francs</t>
  </si>
  <si>
    <t>Activities</t>
  </si>
  <si>
    <t>Commodities</t>
  </si>
  <si>
    <t xml:space="preserve">Factors </t>
  </si>
  <si>
    <t xml:space="preserve">   Labor</t>
  </si>
  <si>
    <t xml:space="preserve">   Capital</t>
  </si>
  <si>
    <t xml:space="preserve">   Land</t>
  </si>
  <si>
    <t>Enterprises</t>
  </si>
  <si>
    <t>Households</t>
  </si>
  <si>
    <t xml:space="preserve">   Urban</t>
  </si>
  <si>
    <t xml:space="preserve">   Rural</t>
  </si>
  <si>
    <t>Trading regions</t>
  </si>
  <si>
    <t>Documentation</t>
  </si>
  <si>
    <t>Factors</t>
  </si>
  <si>
    <t>Other accounts</t>
  </si>
  <si>
    <t>SAM</t>
  </si>
  <si>
    <t>Description</t>
  </si>
  <si>
    <t>gov</t>
  </si>
  <si>
    <t>Government</t>
  </si>
  <si>
    <t>dtax</t>
  </si>
  <si>
    <t>Taxes - direct</t>
  </si>
  <si>
    <t>ftax</t>
  </si>
  <si>
    <t>Taxes - factor</t>
  </si>
  <si>
    <t>mtax</t>
  </si>
  <si>
    <t>Taxes - import</t>
  </si>
  <si>
    <t>stax</t>
  </si>
  <si>
    <t>Taxes - sales</t>
  </si>
  <si>
    <t>s-i</t>
  </si>
  <si>
    <t>Savings-investment</t>
  </si>
  <si>
    <t>dstk</t>
  </si>
  <si>
    <t>Change in stocks</t>
  </si>
  <si>
    <t>row</t>
  </si>
  <si>
    <t>Rest of world</t>
  </si>
  <si>
    <t>total</t>
  </si>
  <si>
    <t>Total</t>
  </si>
  <si>
    <t>trc</t>
  </si>
  <si>
    <t>Transaction costs</t>
  </si>
  <si>
    <t>coman</t>
  </si>
  <si>
    <t>Other manufacturing</t>
  </si>
  <si>
    <t>ccons</t>
  </si>
  <si>
    <t>Construction</t>
  </si>
  <si>
    <t>ctrad</t>
  </si>
  <si>
    <t>Wholesale and retail trade</t>
  </si>
  <si>
    <t>ctran</t>
  </si>
  <si>
    <t>Transportation and storage</t>
  </si>
  <si>
    <t>ccomm</t>
  </si>
  <si>
    <t>Information and communication</t>
  </si>
  <si>
    <t>cfsrv</t>
  </si>
  <si>
    <t>Finance and insurance</t>
  </si>
  <si>
    <t>creal</t>
  </si>
  <si>
    <t>Real estate activities</t>
  </si>
  <si>
    <t>cbsrv</t>
  </si>
  <si>
    <t>Business services</t>
  </si>
  <si>
    <t>ceduc</t>
  </si>
  <si>
    <t>Education</t>
  </si>
  <si>
    <t>cosrv</t>
  </si>
  <si>
    <t>Other services</t>
  </si>
  <si>
    <t>cpadm</t>
  </si>
  <si>
    <t>Public administration</t>
  </si>
  <si>
    <t>apadm</t>
  </si>
  <si>
    <t>GDX index</t>
  </si>
  <si>
    <t>IFPRI recursive dynamic model (version 3)</t>
  </si>
  <si>
    <t>Type</t>
  </si>
  <si>
    <t>Name</t>
  </si>
  <si>
    <t>Location</t>
  </si>
  <si>
    <t>Row</t>
  </si>
  <si>
    <t>Column</t>
  </si>
  <si>
    <t>rdim</t>
  </si>
  <si>
    <t>cdim</t>
  </si>
  <si>
    <t>dset</t>
  </si>
  <si>
    <t>AC</t>
  </si>
  <si>
    <t>Sets!A7</t>
  </si>
  <si>
    <t>RG</t>
  </si>
  <si>
    <t>Sets!D7</t>
  </si>
  <si>
    <t>A</t>
  </si>
  <si>
    <t>Sets!F7</t>
  </si>
  <si>
    <t>ARG</t>
  </si>
  <si>
    <t>sets!g7</t>
  </si>
  <si>
    <t>C</t>
  </si>
  <si>
    <t>sets!i7</t>
  </si>
  <si>
    <t>F</t>
  </si>
  <si>
    <t>sets!k7</t>
  </si>
  <si>
    <t>FLAB</t>
  </si>
  <si>
    <t>sets!m7</t>
  </si>
  <si>
    <t>FCAP</t>
  </si>
  <si>
    <t>sets!n7</t>
  </si>
  <si>
    <t>FLND</t>
  </si>
  <si>
    <t>sets!o7</t>
  </si>
  <si>
    <t>INS</t>
  </si>
  <si>
    <t>sets!r7</t>
  </si>
  <si>
    <t>INSD</t>
  </si>
  <si>
    <t>sets!s7</t>
  </si>
  <si>
    <t>INSDNG</t>
  </si>
  <si>
    <t>sets!t7</t>
  </si>
  <si>
    <t>EN</t>
  </si>
  <si>
    <t>sets!u7</t>
  </si>
  <si>
    <t>H</t>
  </si>
  <si>
    <t>sets!v7</t>
  </si>
  <si>
    <t>CTD</t>
  </si>
  <si>
    <t>sets!x7</t>
  </si>
  <si>
    <t>CTE</t>
  </si>
  <si>
    <t>sets!y7</t>
  </si>
  <si>
    <t>CTM</t>
  </si>
  <si>
    <t>sets!z7</t>
  </si>
  <si>
    <t>set</t>
  </si>
  <si>
    <t>MARG</t>
  </si>
  <si>
    <t>sets!ab7</t>
  </si>
  <si>
    <t>values=nodata</t>
  </si>
  <si>
    <t>par</t>
  </si>
  <si>
    <t>POPTAB</t>
  </si>
  <si>
    <t>population!a7</t>
  </si>
  <si>
    <t>LESELAS1</t>
  </si>
  <si>
    <t>LES!A2</t>
  </si>
  <si>
    <t>FRISCH</t>
  </si>
  <si>
    <t>TRADELAS</t>
  </si>
  <si>
    <t>tradelas!a3</t>
  </si>
  <si>
    <t>PRODELAS</t>
  </si>
  <si>
    <t>prodelas!a4</t>
  </si>
  <si>
    <t>fixed</t>
  </si>
  <si>
    <t>vars</t>
  </si>
  <si>
    <t>static</t>
  </si>
  <si>
    <t>dynamic</t>
  </si>
  <si>
    <t>hZ</t>
  </si>
  <si>
    <t>MM_T</t>
  </si>
  <si>
    <t>MM_X</t>
  </si>
  <si>
    <t>mm_inputs</t>
  </si>
  <si>
    <t>Set definitions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</si>
  <si>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</si>
  <si>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</si>
  <si>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</si>
  <si>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</si>
  <si>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</si>
  <si>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</si>
  <si>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</si>
  <si>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</si>
  <si>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</si>
  <si>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</si>
  <si>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</si>
  <si>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</si>
  <si>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</si>
  <si>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</si>
  <si>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</si>
  <si>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</si>
  <si>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</si>
  <si>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</si>
  <si>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</si>
  <si>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</si>
  <si>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</si>
  <si>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</si>
  <si>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</si>
  <si>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</si>
  <si>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</si>
  <si>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</si>
  <si>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</si>
  <si>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</si>
  <si>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</si>
  <si>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</si>
  <si>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Global set of accounts</t>
  </si>
  <si>
    <t>Institutions</t>
  </si>
  <si>
    <t>Transactions cost accounts</t>
  </si>
  <si>
    <t>Mapping</t>
  </si>
  <si>
    <t>Aggregate</t>
  </si>
  <si>
    <t>All</t>
  </si>
  <si>
    <t xml:space="preserve">All </t>
  </si>
  <si>
    <t>Labor</t>
  </si>
  <si>
    <t>Capital</t>
  </si>
  <si>
    <t>Land</t>
  </si>
  <si>
    <t>Domestic</t>
  </si>
  <si>
    <t>Non-gov.</t>
  </si>
  <si>
    <t>Enterp.</t>
  </si>
  <si>
    <t>H.holds</t>
  </si>
  <si>
    <t>Exports</t>
  </si>
  <si>
    <t>Imports</t>
  </si>
  <si>
    <t>trd</t>
  </si>
  <si>
    <t>tre</t>
  </si>
  <si>
    <t>trm</t>
  </si>
  <si>
    <t>aoman</t>
  </si>
  <si>
    <t>acons</t>
  </si>
  <si>
    <t>atrad</t>
  </si>
  <si>
    <t>atran</t>
  </si>
  <si>
    <t>acomm</t>
  </si>
  <si>
    <t>afsrv</t>
  </si>
  <si>
    <t>areal</t>
  </si>
  <si>
    <t>absrv</t>
  </si>
  <si>
    <t>aeduc</t>
  </si>
  <si>
    <t>aosrv</t>
  </si>
  <si>
    <t>rx</t>
  </si>
  <si>
    <t>Transaction cost</t>
  </si>
  <si>
    <t>Direct taxes</t>
  </si>
  <si>
    <t>Factor taxes</t>
  </si>
  <si>
    <t>Import tariffs</t>
  </si>
  <si>
    <t>Sales taxes</t>
  </si>
  <si>
    <t>Inventories</t>
  </si>
  <si>
    <t>Rest of the world</t>
  </si>
  <si>
    <t>Total (do not remove)</t>
  </si>
  <si>
    <t>National (do not remove)</t>
  </si>
  <si>
    <t>Transaction costs - domestic (do not remove)</t>
  </si>
  <si>
    <t>Transaction costs - export (do not remove)</t>
  </si>
  <si>
    <t>Transaction costs - import (do not remove)</t>
  </si>
  <si>
    <t>factax</t>
  </si>
  <si>
    <t>Factor taxes (do not remove)</t>
  </si>
  <si>
    <t>exptax</t>
  </si>
  <si>
    <t>Export taxes (do not remove)</t>
  </si>
  <si>
    <t>vatax</t>
  </si>
  <si>
    <t>Excise taxes (do not remove)</t>
  </si>
  <si>
    <t>dum</t>
  </si>
  <si>
    <t>Dummy (do not remove)</t>
  </si>
  <si>
    <t>instax</t>
  </si>
  <si>
    <t>Insitituional taxes (do not remove)</t>
  </si>
  <si>
    <t>imptax</t>
  </si>
  <si>
    <t>Import tariffs (do not remove)</t>
  </si>
  <si>
    <t>acttax</t>
  </si>
  <si>
    <t>Activity taxes (do not remove)</t>
  </si>
  <si>
    <t>comtax</t>
  </si>
  <si>
    <t>Sales taxes (do not remove)</t>
  </si>
  <si>
    <t>Aggregate activities</t>
  </si>
  <si>
    <t>2015 Senegal CGE Model</t>
  </si>
  <si>
    <t>Frisch</t>
  </si>
  <si>
    <t>SIGMAQ</t>
  </si>
  <si>
    <t>SIGMAT</t>
  </si>
  <si>
    <t>Prodelas</t>
  </si>
  <si>
    <t>Household population (POPTAB)</t>
  </si>
  <si>
    <t>Actual number of people</t>
  </si>
  <si>
    <t>survey</t>
  </si>
  <si>
    <t>flnd</t>
  </si>
  <si>
    <t>eps</t>
  </si>
  <si>
    <t>fcap_nat</t>
  </si>
  <si>
    <t>All variables</t>
  </si>
  <si>
    <t>Static inputs</t>
  </si>
  <si>
    <t>Dynamic inputs</t>
  </si>
  <si>
    <t>Output variables</t>
  </si>
  <si>
    <t>Simulation horizon MM_T</t>
  </si>
  <si>
    <t>SAM!A7</t>
  </si>
  <si>
    <t>Model parameters that are fixed</t>
  </si>
  <si>
    <t>Trade</t>
  </si>
  <si>
    <t>ZGDP1</t>
  </si>
  <si>
    <t>ZGDP2</t>
  </si>
  <si>
    <t>ZGDP3</t>
  </si>
  <si>
    <t>ZGDP4</t>
  </si>
  <si>
    <t>ZGDP5</t>
  </si>
  <si>
    <t>ZGDP6</t>
  </si>
  <si>
    <t>ZGDP7</t>
  </si>
  <si>
    <t>ZGDP8</t>
  </si>
  <si>
    <t>ZTRD1</t>
  </si>
  <si>
    <t>ZTRD2</t>
  </si>
  <si>
    <t>ZTRD3</t>
  </si>
  <si>
    <t>ZTRD4</t>
  </si>
  <si>
    <t>ZEMP1</t>
  </si>
  <si>
    <t>ZEMP2</t>
  </si>
  <si>
    <t>ZEMP3</t>
  </si>
  <si>
    <t>ZEMP4</t>
  </si>
  <si>
    <t>ZEMP5</t>
  </si>
  <si>
    <t>ZEMP6</t>
  </si>
  <si>
    <t>ZEMP7</t>
  </si>
  <si>
    <t>ZEMP8</t>
  </si>
  <si>
    <t>ZEMP9</t>
  </si>
  <si>
    <t>ZEMP10</t>
  </si>
  <si>
    <t>ZEMP11</t>
  </si>
  <si>
    <t>ZEMP12</t>
  </si>
  <si>
    <t>ZEMP13</t>
  </si>
  <si>
    <t>ZEMP14</t>
  </si>
  <si>
    <t>ZEMP15</t>
  </si>
  <si>
    <t>ZEMP16</t>
  </si>
  <si>
    <t>ZEMP17</t>
  </si>
  <si>
    <t>ZEMP18</t>
  </si>
  <si>
    <t>ZEMP19</t>
  </si>
  <si>
    <t>ZFAC1</t>
  </si>
  <si>
    <t>ZFAC3</t>
  </si>
  <si>
    <t>ZFAC4</t>
  </si>
  <si>
    <t>ZFAC5</t>
  </si>
  <si>
    <t>ZFAC6</t>
  </si>
  <si>
    <t>ZFAC7</t>
  </si>
  <si>
    <t>ZFAC8</t>
  </si>
  <si>
    <t>ZFAC9</t>
  </si>
  <si>
    <t>ZFAC14</t>
  </si>
  <si>
    <t>ZFAC15</t>
  </si>
  <si>
    <t>ZFAC16</t>
  </si>
  <si>
    <t>ZFAC17</t>
  </si>
  <si>
    <t>ZFAC18</t>
  </si>
  <si>
    <t>ZFAC19</t>
  </si>
  <si>
    <t>ZFAC20</t>
  </si>
  <si>
    <t>ZFAC21</t>
  </si>
  <si>
    <t>ZFAC22</t>
  </si>
  <si>
    <t>ZFAC23</t>
  </si>
  <si>
    <t>ZFAC24</t>
  </si>
  <si>
    <t>ZFAC25</t>
  </si>
  <si>
    <t>ZFAC26</t>
  </si>
  <si>
    <t>ZFAC34</t>
  </si>
  <si>
    <t>ZFAC38</t>
  </si>
  <si>
    <t>ZFAC42</t>
  </si>
  <si>
    <t>ZFAC46</t>
  </si>
  <si>
    <t>ZFAC48</t>
  </si>
  <si>
    <t>ZFAC49</t>
  </si>
  <si>
    <t>ZFAC50</t>
  </si>
  <si>
    <t>ZFAC51</t>
  </si>
  <si>
    <t>ZFAC52</t>
  </si>
  <si>
    <t>ZFAC53</t>
  </si>
  <si>
    <t>ZFAC54</t>
  </si>
  <si>
    <t>Scenario</t>
  </si>
  <si>
    <t>ZGDP9</t>
  </si>
  <si>
    <t>ZGDP10</t>
  </si>
  <si>
    <t>ZGDP11</t>
  </si>
  <si>
    <t>ZGDP12</t>
  </si>
  <si>
    <t>ZGDP13</t>
  </si>
  <si>
    <t>ZGDP14</t>
  </si>
  <si>
    <t>ZGDP15</t>
  </si>
  <si>
    <t>ZGDP16</t>
  </si>
  <si>
    <t>ZGDP17</t>
  </si>
  <si>
    <t>ZGDP18</t>
  </si>
  <si>
    <t>ZGDP19</t>
  </si>
  <si>
    <t>ZGDP20</t>
  </si>
  <si>
    <t>ZGDP21</t>
  </si>
  <si>
    <t>ZGDP22</t>
  </si>
  <si>
    <t>ZGDP23</t>
  </si>
  <si>
    <t>ZGDP24</t>
  </si>
  <si>
    <t>ZTRD5</t>
  </si>
  <si>
    <t>ZTRD6</t>
  </si>
  <si>
    <t>ZTRD7</t>
  </si>
  <si>
    <t>ZTRD8</t>
  </si>
  <si>
    <t>ZTRD9</t>
  </si>
  <si>
    <t>ZTRD10</t>
  </si>
  <si>
    <t>ccrop</t>
  </si>
  <si>
    <t>coagr</t>
  </si>
  <si>
    <t>cmini</t>
  </si>
  <si>
    <t>coprc</t>
  </si>
  <si>
    <t>ccprc</t>
  </si>
  <si>
    <t>colig</t>
  </si>
  <si>
    <t>cutil</t>
  </si>
  <si>
    <t>cacfo</t>
  </si>
  <si>
    <t>Crops</t>
  </si>
  <si>
    <t>Other agriculture</t>
  </si>
  <si>
    <t>Mining</t>
  </si>
  <si>
    <t>Agroprocessing - other agriculture</t>
  </si>
  <si>
    <t>Agroprocessing - crops</t>
  </si>
  <si>
    <t>Utilities</t>
  </si>
  <si>
    <t>Accommodation and food service</t>
  </si>
  <si>
    <t>LES!A22</t>
  </si>
  <si>
    <t>amini</t>
  </si>
  <si>
    <t>autil</t>
  </si>
  <si>
    <t>acrop</t>
  </si>
  <si>
    <t>aoagr</t>
  </si>
  <si>
    <t>aolig</t>
  </si>
  <si>
    <t>aacfo</t>
  </si>
  <si>
    <t>pw_ccrop</t>
  </si>
  <si>
    <t>aoprc</t>
  </si>
  <si>
    <t>acprc</t>
  </si>
  <si>
    <t>pw_oagr</t>
  </si>
  <si>
    <t>Value-added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</si>
  <si>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</si>
  <si>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</si>
  <si>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</si>
  <si>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</si>
  <si>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</si>
  <si>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</si>
  <si>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</si>
  <si>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</si>
  <si>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Bovine cattle, sheep and goats,</t>
  </si>
  <si>
    <t>Animal products nec</t>
  </si>
  <si>
    <t>Raw milk</t>
  </si>
  <si>
    <t>Wool, silk-worm cocoons</t>
  </si>
  <si>
    <t>Forestry</t>
  </si>
  <si>
    <t>Fishing</t>
  </si>
  <si>
    <t>Coal</t>
  </si>
  <si>
    <t>Oil</t>
  </si>
  <si>
    <t>Gas</t>
  </si>
  <si>
    <t>Minerals nec</t>
  </si>
  <si>
    <t>Bovine meat prods</t>
  </si>
  <si>
    <t>Meat products nec</t>
  </si>
  <si>
    <t>Vegetable oils and fats</t>
  </si>
  <si>
    <t>Dairy products</t>
  </si>
  <si>
    <t>Processed rice</t>
  </si>
  <si>
    <t>Sugar</t>
  </si>
  <si>
    <t>Food products nec</t>
  </si>
  <si>
    <t>Beverages and tobacco products</t>
  </si>
  <si>
    <t>Textiles</t>
  </si>
  <si>
    <t>Wearing apparel</t>
  </si>
  <si>
    <t>Leather products</t>
  </si>
  <si>
    <t>Wood products</t>
  </si>
  <si>
    <t>Paper products, publishing</t>
  </si>
  <si>
    <t>Petroleum, coal products</t>
  </si>
  <si>
    <t>Chemical, rubber, plastic products</t>
  </si>
  <si>
    <t>Mineral products nec</t>
  </si>
  <si>
    <t>Ferrous metals</t>
  </si>
  <si>
    <t>metals nec</t>
  </si>
  <si>
    <t>Metal products</t>
  </si>
  <si>
    <t>Motor vehicles and parts</t>
  </si>
  <si>
    <t>Transport equipment nec</t>
  </si>
  <si>
    <t>Electronic equipment</t>
  </si>
  <si>
    <t>Machinery and equipment nec</t>
  </si>
  <si>
    <t>Manufactures nec</t>
  </si>
  <si>
    <t>Electricity</t>
  </si>
  <si>
    <t>Gas manufacture, distribution</t>
  </si>
  <si>
    <t>Water</t>
  </si>
  <si>
    <t>Transport nec</t>
  </si>
  <si>
    <t>Water transport</t>
  </si>
  <si>
    <t>Air transport</t>
  </si>
  <si>
    <t>Communication</t>
  </si>
  <si>
    <t>Financial services nec</t>
  </si>
  <si>
    <t>Insurance</t>
  </si>
  <si>
    <t>Business services nec</t>
  </si>
  <si>
    <t>Recreational and other services</t>
  </si>
  <si>
    <t>Public Admin, Defense, Education,</t>
  </si>
  <si>
    <t>Dwellings</t>
  </si>
  <si>
    <t>ZFAC59</t>
  </si>
  <si>
    <t>ZFAC60</t>
  </si>
  <si>
    <t>ZFAC61</t>
  </si>
  <si>
    <t>ZFAC62</t>
  </si>
  <si>
    <t>ZFAC63</t>
  </si>
  <si>
    <t>ZFAC64</t>
  </si>
  <si>
    <t>ZFAC65</t>
  </si>
  <si>
    <t>ZFAC66</t>
  </si>
  <si>
    <t>ZFAC67</t>
  </si>
  <si>
    <t>ZFAC68</t>
  </si>
  <si>
    <t>ZFAC69</t>
  </si>
  <si>
    <t>ZFAC70</t>
  </si>
  <si>
    <t>ins_reg</t>
  </si>
  <si>
    <t>ins_reg!a2</t>
  </si>
  <si>
    <t>fac_reg!a2</t>
  </si>
  <si>
    <t>ZFACCHECK1</t>
  </si>
  <si>
    <t>ZMAC1</t>
  </si>
  <si>
    <t>ZMAC2</t>
  </si>
  <si>
    <t>ZMAC3</t>
  </si>
  <si>
    <t>ZMAC4</t>
  </si>
  <si>
    <t>ZMAC5</t>
  </si>
  <si>
    <t>ZMAC6</t>
  </si>
  <si>
    <t>ZMAC7</t>
  </si>
  <si>
    <t>ZMAC8</t>
  </si>
  <si>
    <t>ZMAC9</t>
  </si>
  <si>
    <t>SAME AS TRADELAS</t>
  </si>
  <si>
    <t>SIGMAT_ccrop</t>
  </si>
  <si>
    <t>SIGMAQ_ccrop</t>
  </si>
  <si>
    <t>SIGMAT_coagr</t>
  </si>
  <si>
    <t>SIGMAQ_coagr</t>
  </si>
  <si>
    <t>SIGMAT_cagrib</t>
  </si>
  <si>
    <t>SIGMAQ_cagrib</t>
  </si>
  <si>
    <t>SIGMAT_coind</t>
  </si>
  <si>
    <t>SIGMAQ_coind</t>
  </si>
  <si>
    <t>SIGMA_cprserv</t>
  </si>
  <si>
    <t>ELASCES</t>
  </si>
  <si>
    <t>ELASCES!a4</t>
  </si>
  <si>
    <t>flabnational</t>
  </si>
  <si>
    <t>flab_map</t>
  </si>
  <si>
    <t>flab_map!f2</t>
  </si>
  <si>
    <t>flab_map!a2</t>
  </si>
  <si>
    <t>fac_reg</t>
  </si>
  <si>
    <t>tfp_all</t>
  </si>
  <si>
    <t>Elast</t>
  </si>
  <si>
    <t>thousands</t>
  </si>
  <si>
    <t>labforce</t>
  </si>
  <si>
    <t>facnational</t>
  </si>
  <si>
    <t>fcap-c</t>
  </si>
  <si>
    <t>fcap-l</t>
  </si>
  <si>
    <t>fcap-m</t>
  </si>
  <si>
    <t>fcap-n</t>
  </si>
  <si>
    <t>fcapnational</t>
  </si>
  <si>
    <t>fcap_map!f2</t>
  </si>
  <si>
    <t>fcap_map!e2</t>
  </si>
  <si>
    <t>fcap_map</t>
  </si>
  <si>
    <t>fcap_map!a2</t>
  </si>
  <si>
    <t>Household populations</t>
  </si>
  <si>
    <t>ZMAC10</t>
  </si>
  <si>
    <t>Ziguinchor</t>
  </si>
  <si>
    <t>Diourbel</t>
  </si>
  <si>
    <t>Tambacounda</t>
  </si>
  <si>
    <t>Kaolack</t>
  </si>
  <si>
    <t>Thies</t>
  </si>
  <si>
    <t>Louga</t>
  </si>
  <si>
    <t>Fatick</t>
  </si>
  <si>
    <t>Kolda</t>
  </si>
  <si>
    <t>Matam</t>
  </si>
  <si>
    <t>Kaffrine</t>
  </si>
  <si>
    <t>Kedougou</t>
  </si>
  <si>
    <t>Saint-Louis</t>
  </si>
  <si>
    <t>https://public.knoema.com/kmgbrxb/key-indicators-on-senegal-by-region</t>
  </si>
  <si>
    <t>Sedhiou</t>
  </si>
  <si>
    <t>Origin flab</t>
  </si>
  <si>
    <t>Potential destination region</t>
  </si>
  <si>
    <t>Potential immigrtants</t>
  </si>
  <si>
    <t>Potential destination (immigrants)</t>
  </si>
  <si>
    <t>Potential emigrants (all)</t>
  </si>
  <si>
    <t>Potential immigrants</t>
  </si>
  <si>
    <t>Host counterpart</t>
  </si>
  <si>
    <t>emigr_immigr</t>
  </si>
  <si>
    <t>immigr_orig_FLAB</t>
  </si>
  <si>
    <t>immigr_dest</t>
  </si>
  <si>
    <t>migrH!A2</t>
  </si>
  <si>
    <t>migrH!F2</t>
  </si>
  <si>
    <t>migrH!I2</t>
  </si>
  <si>
    <t>Light industry</t>
  </si>
  <si>
    <t>acrop-TH</t>
  </si>
  <si>
    <t>aoagr-TH</t>
  </si>
  <si>
    <t>amini-TH</t>
  </si>
  <si>
    <t>aoprc-TH</t>
  </si>
  <si>
    <t>acprc-TH</t>
  </si>
  <si>
    <t>aolig-TH</t>
  </si>
  <si>
    <t>aoman-TH</t>
  </si>
  <si>
    <t>autil-TH</t>
  </si>
  <si>
    <t>acons-TH</t>
  </si>
  <si>
    <t>atrad-TH</t>
  </si>
  <si>
    <t>atran-TH</t>
  </si>
  <si>
    <t>aacfo-TH</t>
  </si>
  <si>
    <t>acomm-TH</t>
  </si>
  <si>
    <t>afsrv-TH</t>
  </si>
  <si>
    <t>areal-TH</t>
  </si>
  <si>
    <t>absrv-TH</t>
  </si>
  <si>
    <t>apadm-TH</t>
  </si>
  <si>
    <t>aeduc-TH</t>
  </si>
  <si>
    <t>aosrv-TH</t>
  </si>
  <si>
    <t>acrop-NO</t>
  </si>
  <si>
    <t>aoagr-NO</t>
  </si>
  <si>
    <t>amini-NO</t>
  </si>
  <si>
    <t>aoprc-NO</t>
  </si>
  <si>
    <t>acprc-NO</t>
  </si>
  <si>
    <t>aolig-NO</t>
  </si>
  <si>
    <t>autil-NO</t>
  </si>
  <si>
    <t>acons-NO</t>
  </si>
  <si>
    <t>atrad-NO</t>
  </si>
  <si>
    <t>atran-NO</t>
  </si>
  <si>
    <t>aacfo-NO</t>
  </si>
  <si>
    <t>acomm-NO</t>
  </si>
  <si>
    <t>afsrv-NO</t>
  </si>
  <si>
    <t>areal-NO</t>
  </si>
  <si>
    <t>absrv-NO</t>
  </si>
  <si>
    <t>apadm-NO</t>
  </si>
  <si>
    <t>aeduc-NO</t>
  </si>
  <si>
    <t>aosrv-NO</t>
  </si>
  <si>
    <t>acrop-CE</t>
  </si>
  <si>
    <t>aoagr-CE</t>
  </si>
  <si>
    <t>amini-CE</t>
  </si>
  <si>
    <t>aoprc-CE</t>
  </si>
  <si>
    <t>acprc-CE</t>
  </si>
  <si>
    <t>aolig-CE</t>
  </si>
  <si>
    <t>aoman-CE</t>
  </si>
  <si>
    <t>autil-CE</t>
  </si>
  <si>
    <t>acons-CE</t>
  </si>
  <si>
    <t>atrad-CE</t>
  </si>
  <si>
    <t>atran-CE</t>
  </si>
  <si>
    <t>aacfo-CE</t>
  </si>
  <si>
    <t>acomm-CE</t>
  </si>
  <si>
    <t>afsrv-CE</t>
  </si>
  <si>
    <t>areal-CE</t>
  </si>
  <si>
    <t>absrv-CE</t>
  </si>
  <si>
    <t>apadm-CE</t>
  </si>
  <si>
    <t>aeduc-CE</t>
  </si>
  <si>
    <t>aosrv-CE</t>
  </si>
  <si>
    <t>acrop-SO</t>
  </si>
  <si>
    <t>aoagr-SO</t>
  </si>
  <si>
    <t>amini-SO</t>
  </si>
  <si>
    <t>aoprc-SO</t>
  </si>
  <si>
    <t>acprc-SO</t>
  </si>
  <si>
    <t>aolig-SO</t>
  </si>
  <si>
    <t>autil-SO</t>
  </si>
  <si>
    <t>acons-SO</t>
  </si>
  <si>
    <t>atrad-SO</t>
  </si>
  <si>
    <t>atran-SO</t>
  </si>
  <si>
    <t>aacfo-SO</t>
  </si>
  <si>
    <t>acomm-SO</t>
  </si>
  <si>
    <t>afsrv-SO</t>
  </si>
  <si>
    <t>areal-SO</t>
  </si>
  <si>
    <t>absrv-SO</t>
  </si>
  <si>
    <t>apadm-SO</t>
  </si>
  <si>
    <t>aeduc-SO</t>
  </si>
  <si>
    <t>aosrv-SO</t>
  </si>
  <si>
    <t>flnd-NO</t>
  </si>
  <si>
    <t>fcap-c-NO</t>
  </si>
  <si>
    <t>fcap-l-NO</t>
  </si>
  <si>
    <t>fcap-m-NO</t>
  </si>
  <si>
    <t>fcap-n-NO</t>
  </si>
  <si>
    <t>flnd-CE</t>
  </si>
  <si>
    <t>fcap-c-CE</t>
  </si>
  <si>
    <t>fcap-l-CE</t>
  </si>
  <si>
    <t>fcap-m-CE</t>
  </si>
  <si>
    <t>fcap-n-CE</t>
  </si>
  <si>
    <t>flnd-SO</t>
  </si>
  <si>
    <t>fcap-c-SO</t>
  </si>
  <si>
    <t>fcap-l-SO</t>
  </si>
  <si>
    <t>fcap-m-SO</t>
  </si>
  <si>
    <t>fcap-n-SO</t>
  </si>
  <si>
    <t>ent-NO</t>
  </si>
  <si>
    <t>ent-CE</t>
  </si>
  <si>
    <t>ent-SO</t>
  </si>
  <si>
    <t>hhd-DK</t>
  </si>
  <si>
    <t>hhd-NO</t>
  </si>
  <si>
    <t>hhd-CE</t>
  </si>
  <si>
    <t>hhd-SO</t>
  </si>
  <si>
    <t>TH</t>
  </si>
  <si>
    <t>NO</t>
  </si>
  <si>
    <t>CE</t>
  </si>
  <si>
    <t>SO</t>
  </si>
  <si>
    <t>North</t>
  </si>
  <si>
    <t>Center</t>
  </si>
  <si>
    <t>South</t>
  </si>
  <si>
    <t>Capital - crops</t>
  </si>
  <si>
    <t>Capital - livestock</t>
  </si>
  <si>
    <t>Capital - mining</t>
  </si>
  <si>
    <t>Capital - other</t>
  </si>
  <si>
    <t>aoman-NO</t>
  </si>
  <si>
    <t>aoman-SO</t>
  </si>
  <si>
    <t>hhd-CE-NO</t>
  </si>
  <si>
    <t>hhd-SO-NO</t>
  </si>
  <si>
    <t>hhd-NO-CE</t>
  </si>
  <si>
    <t>hhd-SO-CE</t>
  </si>
  <si>
    <t>hhd-NO-SO</t>
  </si>
  <si>
    <t>hhd-CE-SO</t>
  </si>
  <si>
    <t>Potential migrant households</t>
  </si>
  <si>
    <t>FINAL QUANTITITES</t>
  </si>
  <si>
    <t>popgr</t>
  </si>
  <si>
    <t>Hosts</t>
  </si>
  <si>
    <t>host_orig_FLAB</t>
  </si>
  <si>
    <t>migrH!L2</t>
  </si>
  <si>
    <t>MIGRh</t>
  </si>
  <si>
    <t>migrh</t>
  </si>
  <si>
    <t>sets!w7</t>
  </si>
  <si>
    <t>natH</t>
  </si>
  <si>
    <t>sets!ag7</t>
  </si>
  <si>
    <t>Base-no-mob</t>
  </si>
  <si>
    <t>HADGEM-no-mob</t>
  </si>
  <si>
    <t>ZGDP2NO</t>
  </si>
  <si>
    <t>ZGDP5NO</t>
  </si>
  <si>
    <t>ZGDP6NO</t>
  </si>
  <si>
    <t>ZGDP9NO</t>
  </si>
  <si>
    <t>ZGDP14NO</t>
  </si>
  <si>
    <t>ZGDP24NO</t>
  </si>
  <si>
    <t>ZGDPNO</t>
  </si>
  <si>
    <t>ZGDP2CE</t>
  </si>
  <si>
    <t>ZGDP5CE</t>
  </si>
  <si>
    <t>ZGDP6CE</t>
  </si>
  <si>
    <t>ZGDP9CE</t>
  </si>
  <si>
    <t>ZGDP14CE</t>
  </si>
  <si>
    <t>ZGDP24CE</t>
  </si>
  <si>
    <t>ZGDPCE</t>
  </si>
  <si>
    <t>ZGDP2SO</t>
  </si>
  <si>
    <t>ZGDP5SO</t>
  </si>
  <si>
    <t>ZGDP6SO</t>
  </si>
  <si>
    <t>ZGDP9SO</t>
  </si>
  <si>
    <t>ZGDP14SO</t>
  </si>
  <si>
    <t>ZGDP24SO</t>
  </si>
  <si>
    <t>ZGDPSO</t>
  </si>
  <si>
    <t>ZPOP1</t>
  </si>
  <si>
    <t>ZPOP3</t>
  </si>
  <si>
    <t>ZPOP4</t>
  </si>
  <si>
    <t>ZPOP5</t>
  </si>
  <si>
    <t>ZPOP7</t>
  </si>
  <si>
    <t>ZPOP8</t>
  </si>
  <si>
    <t>ZPOP9</t>
  </si>
  <si>
    <t>ZCONS1</t>
  </si>
  <si>
    <t>ZCONS3</t>
  </si>
  <si>
    <t>ZCONS4</t>
  </si>
  <si>
    <t>ZCONS5</t>
  </si>
  <si>
    <t>ZCONS7</t>
  </si>
  <si>
    <t>ZCONS8</t>
  </si>
  <si>
    <t>ZCONS9</t>
  </si>
  <si>
    <t>ZYIF1</t>
  </si>
  <si>
    <t>ZYIF3</t>
  </si>
  <si>
    <t>ZYIF5</t>
  </si>
  <si>
    <t>ZYIF7</t>
  </si>
  <si>
    <t>ZYIF9</t>
  </si>
  <si>
    <t>ZYIF11</t>
  </si>
  <si>
    <t>ZYIF13</t>
  </si>
  <si>
    <t>ZYIF15</t>
  </si>
  <si>
    <t>ZYIF17</t>
  </si>
  <si>
    <t>ZYIF19</t>
  </si>
  <si>
    <t>ZYIF21</t>
  </si>
  <si>
    <t>ZYIF23</t>
  </si>
  <si>
    <t>ZYIF25</t>
  </si>
  <si>
    <t>ZYIF27</t>
  </si>
  <si>
    <t>ZYIF29</t>
  </si>
  <si>
    <t>ZYIF31</t>
  </si>
  <si>
    <t>ZYIF33</t>
  </si>
  <si>
    <t>ZYIF35</t>
  </si>
  <si>
    <t>ZYIF37</t>
  </si>
  <si>
    <t>ZYIF39</t>
  </si>
  <si>
    <t>ZYIF41</t>
  </si>
  <si>
    <t>ZYIF43</t>
  </si>
  <si>
    <t>ZYIF45</t>
  </si>
  <si>
    <t>ZYIF47</t>
  </si>
  <si>
    <t>ZYIF49</t>
  </si>
  <si>
    <t>ZYIF51</t>
  </si>
  <si>
    <t>nat</t>
  </si>
  <si>
    <t>acrop-DT</t>
  </si>
  <si>
    <t>aoagr-DT</t>
  </si>
  <si>
    <t>amini-DT</t>
  </si>
  <si>
    <t>aoprc-DT</t>
  </si>
  <si>
    <t>acprc-DT</t>
  </si>
  <si>
    <t>aolig-DT</t>
  </si>
  <si>
    <t>aoman-DT</t>
  </si>
  <si>
    <t>autil-DT</t>
  </si>
  <si>
    <t>acons-DT</t>
  </si>
  <si>
    <t>atrad-DT</t>
  </si>
  <si>
    <t>atran-DT</t>
  </si>
  <si>
    <t>aacfo-DT</t>
  </si>
  <si>
    <t>acomm-DT</t>
  </si>
  <si>
    <t>afsrv-DT</t>
  </si>
  <si>
    <t>areal-DT</t>
  </si>
  <si>
    <t>absrv-DT</t>
  </si>
  <si>
    <t>apadm-DT</t>
  </si>
  <si>
    <t>aeduc-DT</t>
  </si>
  <si>
    <t>aosrv-DT</t>
  </si>
  <si>
    <t>flnd-DT</t>
  </si>
  <si>
    <t>fcap-c-DT</t>
  </si>
  <si>
    <t>fcap-l-DT</t>
  </si>
  <si>
    <t>fcap-m-DT</t>
  </si>
  <si>
    <t>fcap-n-DT</t>
  </si>
  <si>
    <t>ent-DT</t>
  </si>
  <si>
    <t>hhd-DT</t>
  </si>
  <si>
    <t>DT</t>
  </si>
  <si>
    <t>hhd-NO-DT</t>
  </si>
  <si>
    <t>hhd-CE-DT</t>
  </si>
  <si>
    <t>hhd-SO-DT</t>
  </si>
  <si>
    <t>hhd-DT-NO</t>
  </si>
  <si>
    <t>hhd-DT-CE</t>
  </si>
  <si>
    <t>hhd-DT-SO</t>
  </si>
  <si>
    <t>ZGDP2DT</t>
  </si>
  <si>
    <t>ZGDP5DT</t>
  </si>
  <si>
    <t>ZGDP6DT</t>
  </si>
  <si>
    <t>ZGDP9DT</t>
  </si>
  <si>
    <t>ZGDP14DT</t>
  </si>
  <si>
    <t>ZGDP24DT</t>
  </si>
  <si>
    <t>ZGDPDT</t>
  </si>
  <si>
    <t>NO_prod_emigr</t>
  </si>
  <si>
    <t>CE_prod_emigr</t>
  </si>
  <si>
    <t>SO_prod_emigr</t>
  </si>
  <si>
    <t>Base-lab-no-cost</t>
  </si>
  <si>
    <t>HADGEM-lab-no-cost</t>
  </si>
  <si>
    <t>FP</t>
  </si>
  <si>
    <t>emigr_assest</t>
  </si>
  <si>
    <t>emigr_assest!A2</t>
  </si>
  <si>
    <t>reg_lab_elast_NO</t>
  </si>
  <si>
    <t>reg_lab_elast_CE</t>
  </si>
  <si>
    <t>reg_lab_elast_SO</t>
  </si>
  <si>
    <t>flab-DT</t>
  </si>
  <si>
    <t>flab-NO</t>
  </si>
  <si>
    <t>flab-CE</t>
  </si>
  <si>
    <t>flab-SO</t>
  </si>
  <si>
    <t>Dakar and Thies</t>
  </si>
  <si>
    <t>North (Saint-Louis, Matam)</t>
  </si>
  <si>
    <t>Center (Louga, Diourbel, Kaolack, Kaffrine, Fatick)</t>
  </si>
  <si>
    <t>South (Ziguinchor, Tambacounda, Kedougou, Sedhiou, Kolda)</t>
  </si>
  <si>
    <t>flab</t>
  </si>
  <si>
    <t>labor_force!a7</t>
  </si>
  <si>
    <t>ZDTflab</t>
  </si>
  <si>
    <t>ZNOflab</t>
  </si>
  <si>
    <t>ZCEflab</t>
  </si>
  <si>
    <t>ZSOflab</t>
  </si>
  <si>
    <t>Productivity of emigrated relative to remained</t>
  </si>
  <si>
    <t>Productivity of immigrants relative to DT</t>
  </si>
  <si>
    <t>Base-lab-immigr_less</t>
  </si>
  <si>
    <t>HADGEM-lab-immigr_less</t>
  </si>
  <si>
    <t>Base-lab-emigr_more</t>
  </si>
  <si>
    <t>HADGEM-lab-emigr_more</t>
  </si>
  <si>
    <t>NO_prod_imigr</t>
  </si>
  <si>
    <t>CE_prod_imigr</t>
  </si>
  <si>
    <t>SO_prod_imigr</t>
  </si>
  <si>
    <t>Base-lab-migr_cons</t>
  </si>
  <si>
    <t>HADGEM-lab-migr_cons</t>
  </si>
  <si>
    <t>yearly</t>
  </si>
  <si>
    <t>check</t>
  </si>
  <si>
    <t>total by 2035</t>
  </si>
  <si>
    <t>exclusive</t>
  </si>
  <si>
    <t>regional policies</t>
  </si>
  <si>
    <t>tot-non-ag</t>
  </si>
  <si>
    <t>tot-ag</t>
  </si>
  <si>
    <t>ag</t>
  </si>
  <si>
    <t>DT_non_ag_pol</t>
  </si>
  <si>
    <t>NO_non_ag_pol</t>
  </si>
  <si>
    <t>CE_non_ag_pol</t>
  </si>
  <si>
    <t>SO_non_ag_pol</t>
  </si>
  <si>
    <t>DT_non_ag_pol_no-mob</t>
  </si>
  <si>
    <t>NO_non_ag_pol_no-mob</t>
  </si>
  <si>
    <t>CE_non_ag_pol_no-mob</t>
  </si>
  <si>
    <t>SO_non_ag_pol_no-mob</t>
  </si>
  <si>
    <t>all_equal_non_ag_pol_no-mob</t>
  </si>
  <si>
    <t>DT_non_ag_pol_lab-migr_cons</t>
  </si>
  <si>
    <t>NO_non_ag_pol_lab-migr_cons</t>
  </si>
  <si>
    <t>CE_non_ag_pol_lab-migr_cons</t>
  </si>
  <si>
    <t>SO_non_ag_pol_lab-migr_cons</t>
  </si>
  <si>
    <t>all_equal_non_ag_pol_lab-migr_cons</t>
  </si>
  <si>
    <t>DT_ag_pol</t>
  </si>
  <si>
    <t>NO_ag_pol</t>
  </si>
  <si>
    <t>CE_ag_pol</t>
  </si>
  <si>
    <t>SO_ag_pol</t>
  </si>
  <si>
    <t>DT_ag_pol_no-mob</t>
  </si>
  <si>
    <t>NO_ag_pol_no-mob</t>
  </si>
  <si>
    <t>CE_ag_pol_no-mob</t>
  </si>
  <si>
    <t>SO_ag_pol_no-mob</t>
  </si>
  <si>
    <t>all_equal_ag_pol_no-mob</t>
  </si>
  <si>
    <t>DT_ag_pol_lab-migr_cons</t>
  </si>
  <si>
    <t>NO_ag_pol_lab-migr_cons</t>
  </si>
  <si>
    <t>CE_ag_pol_lab-migr_cons</t>
  </si>
  <si>
    <t>SO_ag_pol_lab-migr_cons</t>
  </si>
  <si>
    <t>all_equal_ag_pol_lab-migr_cons</t>
  </si>
  <si>
    <t>total non ag</t>
  </si>
  <si>
    <t>total ag</t>
  </si>
  <si>
    <t>share in tot non labor</t>
  </si>
  <si>
    <t>of considered policy space</t>
  </si>
  <si>
    <t>share</t>
  </si>
  <si>
    <t>share of non labor</t>
  </si>
  <si>
    <t>non-ag</t>
  </si>
  <si>
    <t>Dynamic component and scenarios are in the last 3 sheets</t>
  </si>
  <si>
    <t>comment_1</t>
  </si>
  <si>
    <t>comment_2</t>
  </si>
  <si>
    <t>comment_3</t>
  </si>
  <si>
    <t>region</t>
  </si>
  <si>
    <t>average_value</t>
  </si>
  <si>
    <t>total_value</t>
  </si>
  <si>
    <t>total_area</t>
  </si>
  <si>
    <t>positive_area</t>
  </si>
  <si>
    <t>average growth 2000-2050</t>
  </si>
  <si>
    <t>Weight in IR+RF</t>
  </si>
  <si>
    <t>Weighted avg (IR + RF)</t>
  </si>
  <si>
    <t>groundnuts</t>
  </si>
  <si>
    <t>IR</t>
  </si>
  <si>
    <t>base_2000</t>
  </si>
  <si>
    <t>Thies and Diourbel</t>
  </si>
  <si>
    <t>Northern</t>
  </si>
  <si>
    <t>Central</t>
  </si>
  <si>
    <t>Southern</t>
  </si>
  <si>
    <t>gfdl</t>
  </si>
  <si>
    <t>hadgem2</t>
  </si>
  <si>
    <t>ipsl</t>
  </si>
  <si>
    <t>RF</t>
  </si>
  <si>
    <t>sorghum</t>
  </si>
  <si>
    <t>maize</t>
  </si>
  <si>
    <t>rice</t>
  </si>
  <si>
    <t>TOTAL AREA</t>
  </si>
  <si>
    <t>WEIGHTS</t>
  </si>
  <si>
    <t>ASSUMED LOSSES BY REGION</t>
  </si>
  <si>
    <t>PRODUCTIVITY CHANGE</t>
  </si>
  <si>
    <t>agnut-DT</t>
  </si>
  <si>
    <t>asorg-DT</t>
  </si>
  <si>
    <t>amaiz-DT</t>
  </si>
  <si>
    <t>agnut-NO</t>
  </si>
  <si>
    <t>asorg-NO</t>
  </si>
  <si>
    <t>amaiz-NO</t>
  </si>
  <si>
    <t>arice-NO</t>
  </si>
  <si>
    <t>agnut-CE</t>
  </si>
  <si>
    <t>asorg-CE</t>
  </si>
  <si>
    <t>amaiz-CE</t>
  </si>
  <si>
    <t>arice-CE</t>
  </si>
  <si>
    <t>agnut-SO</t>
  </si>
  <si>
    <t>asorg-SO</t>
  </si>
  <si>
    <t>amaiz-SO</t>
  </si>
  <si>
    <t>arice-SO</t>
  </si>
  <si>
    <t>Sector</t>
  </si>
  <si>
    <t>Total 2015-2050</t>
  </si>
  <si>
    <t>Yearly</t>
  </si>
  <si>
    <t>Check</t>
  </si>
  <si>
    <t>Yearly gr rate</t>
  </si>
  <si>
    <t>wheat</t>
  </si>
  <si>
    <t>SSP2-MIROC</t>
  </si>
  <si>
    <t>NoCC</t>
  </si>
  <si>
    <t>SPP2-MIROC</t>
  </si>
  <si>
    <t>vegetables</t>
  </si>
  <si>
    <t>cotton</t>
  </si>
  <si>
    <t>poultry</t>
  </si>
  <si>
    <t>beef</t>
  </si>
  <si>
    <t>soybeans</t>
  </si>
  <si>
    <t>potatoes</t>
  </si>
  <si>
    <t>sub tropical &amp; tropical fruits</t>
  </si>
  <si>
    <t>temperate fruits</t>
  </si>
  <si>
    <t>sugar cane</t>
  </si>
  <si>
    <t>cassava</t>
  </si>
  <si>
    <t>coffee</t>
  </si>
  <si>
    <t>milk</t>
  </si>
  <si>
    <t>pork</t>
  </si>
  <si>
    <t>eggs</t>
  </si>
  <si>
    <t>pw_cmaiz</t>
  </si>
  <si>
    <t>pw_csorg</t>
  </si>
  <si>
    <t>pw_crice</t>
  </si>
  <si>
    <t>pw_cwhea</t>
  </si>
  <si>
    <t>pw_cgnut</t>
  </si>
  <si>
    <t>pw_coils</t>
  </si>
  <si>
    <t>pw_cvege</t>
  </si>
  <si>
    <t>pw_cfrui</t>
  </si>
  <si>
    <t>pw_cteal</t>
  </si>
  <si>
    <t>pw_ccatt</t>
  </si>
  <si>
    <t>pw_cpoul</t>
  </si>
  <si>
    <t>pw_coliv</t>
  </si>
  <si>
    <t>weights</t>
  </si>
  <si>
    <t>Maize</t>
  </si>
  <si>
    <t>Sorghum and millet</t>
  </si>
  <si>
    <t>Rice</t>
  </si>
  <si>
    <t>Groundnuts</t>
  </si>
  <si>
    <t>Other oilseeds</t>
  </si>
  <si>
    <t>Cassava</t>
  </si>
  <si>
    <t>Irish potatoes</t>
  </si>
  <si>
    <t>Sweet potatoes</t>
  </si>
  <si>
    <t>Leafy vegetables</t>
  </si>
  <si>
    <t>Other vegetables</t>
  </si>
  <si>
    <t>Bananas and plantains</t>
  </si>
  <si>
    <t>Other fruits</t>
  </si>
  <si>
    <t>Other cereals</t>
  </si>
  <si>
    <t>Pulses</t>
  </si>
  <si>
    <t>Sugarcane</t>
  </si>
  <si>
    <t>Tobacco</t>
  </si>
  <si>
    <t>Cotton and fibres</t>
  </si>
  <si>
    <t>Nuts</t>
  </si>
  <si>
    <t>Other crops</t>
  </si>
  <si>
    <t>Cattle</t>
  </si>
  <si>
    <t>Poultry</t>
  </si>
  <si>
    <t>Small ruminants</t>
  </si>
  <si>
    <t>Other livestock</t>
  </si>
  <si>
    <t>Aquaculture</t>
  </si>
  <si>
    <t>Capture fisheries</t>
  </si>
  <si>
    <t>Climate - productivity</t>
  </si>
  <si>
    <t>Climate - world prices</t>
  </si>
  <si>
    <t>dynamic_part_fixed!b3</t>
  </si>
  <si>
    <t>dynamic_part_sets!A2</t>
  </si>
  <si>
    <t>dynamic_part_sets!B2</t>
  </si>
  <si>
    <t>dynamic_part_sets!C2</t>
  </si>
  <si>
    <t>dynamic_part_sets!D2</t>
  </si>
  <si>
    <t>dynamic_part_sets!E2</t>
  </si>
  <si>
    <t>dynamic_part_scenarios!A3</t>
  </si>
  <si>
    <t>dynamic_part_scenarios!A2</t>
  </si>
  <si>
    <t>Weighted avg of TRADELAS</t>
  </si>
  <si>
    <t>original full SAM</t>
  </si>
  <si>
    <t>Export</t>
  </si>
  <si>
    <t>Import</t>
  </si>
  <si>
    <t>meso SAM - mapping</t>
  </si>
  <si>
    <t>Export - share of orig in meso</t>
  </si>
  <si>
    <t>Import - share of orig in meso</t>
  </si>
  <si>
    <t>meso export (for weighted avg)</t>
  </si>
  <si>
    <t>meso import (for weighted avg)</t>
  </si>
  <si>
    <t>Domestic / Consumptioned</t>
  </si>
  <si>
    <t>cmaiz</t>
  </si>
  <si>
    <t>csorg</t>
  </si>
  <si>
    <t>crice</t>
  </si>
  <si>
    <t>cwhea</t>
  </si>
  <si>
    <t>Wheat and barley</t>
  </si>
  <si>
    <t>cocer</t>
  </si>
  <si>
    <t>cpuls</t>
  </si>
  <si>
    <t>cgnut</t>
  </si>
  <si>
    <t>coils</t>
  </si>
  <si>
    <t>ccass</t>
  </si>
  <si>
    <t>cipot</t>
  </si>
  <si>
    <t>cspot</t>
  </si>
  <si>
    <t>cleaf</t>
  </si>
  <si>
    <t>cvege</t>
  </si>
  <si>
    <t>csugr</t>
  </si>
  <si>
    <t>ctoba</t>
  </si>
  <si>
    <t>ccott</t>
  </si>
  <si>
    <t>cnuts</t>
  </si>
  <si>
    <t>cbana</t>
  </si>
  <si>
    <t>cfrui</t>
  </si>
  <si>
    <t>cteal</t>
  </si>
  <si>
    <t>Leaf tea</t>
  </si>
  <si>
    <t>cocrp</t>
  </si>
  <si>
    <t>ccatt</t>
  </si>
  <si>
    <t>cmilk</t>
  </si>
  <si>
    <t>cpoul</t>
  </si>
  <si>
    <t>csmlr</t>
  </si>
  <si>
    <t>coliv</t>
  </si>
  <si>
    <t>cfore</t>
  </si>
  <si>
    <t>caqua</t>
  </si>
  <si>
    <t>cfish</t>
  </si>
  <si>
    <t>ccoil</t>
  </si>
  <si>
    <t>Crude oil</t>
  </si>
  <si>
    <t>coind</t>
  </si>
  <si>
    <t>comin</t>
  </si>
  <si>
    <t>Other mining</t>
  </si>
  <si>
    <t>cmeat</t>
  </si>
  <si>
    <t>Meat processing</t>
  </si>
  <si>
    <t>cagrib</t>
  </si>
  <si>
    <t>cfsea</t>
  </si>
  <si>
    <t>Fish and seafood processing</t>
  </si>
  <si>
    <t>cdair</t>
  </si>
  <si>
    <t>Dairy</t>
  </si>
  <si>
    <t>cfveg</t>
  </si>
  <si>
    <t>Fruit and vegetable processing</t>
  </si>
  <si>
    <t>cfoil</t>
  </si>
  <si>
    <t>Fats and oils</t>
  </si>
  <si>
    <t>cmmll</t>
  </si>
  <si>
    <t>Maize milling</t>
  </si>
  <si>
    <t>csmll</t>
  </si>
  <si>
    <t>Sorghum and millet milling</t>
  </si>
  <si>
    <t>crmll</t>
  </si>
  <si>
    <t>Rice milling</t>
  </si>
  <si>
    <t>cgmll</t>
  </si>
  <si>
    <t>Other grain milling</t>
  </si>
  <si>
    <t>csref</t>
  </si>
  <si>
    <t>Sugar refining</t>
  </si>
  <si>
    <t>cfood</t>
  </si>
  <si>
    <t>Other foods</t>
  </si>
  <si>
    <t>cfeed</t>
  </si>
  <si>
    <t>Animal feed</t>
  </si>
  <si>
    <t>cbeve</t>
  </si>
  <si>
    <t>Beverages</t>
  </si>
  <si>
    <t>cptob</t>
  </si>
  <si>
    <t>Tobacco processing</t>
  </si>
  <si>
    <t>cyarn</t>
  </si>
  <si>
    <t>Cotton yarn</t>
  </si>
  <si>
    <t>ctext</t>
  </si>
  <si>
    <t>cclth</t>
  </si>
  <si>
    <t>Clothing</t>
  </si>
  <si>
    <t>cleat</t>
  </si>
  <si>
    <t>Leather and footwear</t>
  </si>
  <si>
    <t>cwood</t>
  </si>
  <si>
    <t>cpapr</t>
  </si>
  <si>
    <t>Paper products and publishing</t>
  </si>
  <si>
    <t>cpetr</t>
  </si>
  <si>
    <t>Petroleum products</t>
  </si>
  <si>
    <t>cfert</t>
  </si>
  <si>
    <t>Fertilizers and herbicides</t>
  </si>
  <si>
    <t>cchem</t>
  </si>
  <si>
    <t>Other chemicals</t>
  </si>
  <si>
    <t>cnmet</t>
  </si>
  <si>
    <t>Non-metal minerals</t>
  </si>
  <si>
    <t>cmetl</t>
  </si>
  <si>
    <t>Metals and metal products</t>
  </si>
  <si>
    <t>cmach</t>
  </si>
  <si>
    <t>Machinery and other equipment</t>
  </si>
  <si>
    <t>cequi</t>
  </si>
  <si>
    <t>Electrical equipment</t>
  </si>
  <si>
    <t>cvehi</t>
  </si>
  <si>
    <t>Vehicles and transport equipment</t>
  </si>
  <si>
    <t>celec</t>
  </si>
  <si>
    <t>Electricity, gas and steam</t>
  </si>
  <si>
    <t>cwatr</t>
  </si>
  <si>
    <t>Water supply and sewage</t>
  </si>
  <si>
    <t>cprserv</t>
  </si>
  <si>
    <t>chotl</t>
  </si>
  <si>
    <t>Accommodation</t>
  </si>
  <si>
    <t>crest</t>
  </si>
  <si>
    <t>Restaurants and food services</t>
  </si>
  <si>
    <t>cpub</t>
  </si>
  <si>
    <t>cheal</t>
  </si>
  <si>
    <t>Health and social work</t>
  </si>
  <si>
    <t>Transformation</t>
  </si>
  <si>
    <t>Armington</t>
  </si>
  <si>
    <t/>
  </si>
  <si>
    <t>Crop farming</t>
  </si>
  <si>
    <t>Other agriculture (fisheries and aquaculture, forestry, livestock)</t>
  </si>
  <si>
    <t>Agri-business</t>
  </si>
  <si>
    <t>Other industry sector</t>
  </si>
  <si>
    <t>Income elasticities entering GAMS</t>
  </si>
  <si>
    <t>TRADELAS - trade elasticities (see sheet "tradelas_calc")</t>
  </si>
  <si>
    <t>original SAM TRADELAS mapped to GTAP</t>
  </si>
  <si>
    <t>GTAP elasticities (Aguiar et al. 2016, https://doi.org/10.21642/JGEA.010103AF)</t>
  </si>
  <si>
    <t>Final income elasticities entering model (after correcting for Engel's law, output of GAMS, here only for information)</t>
  </si>
  <si>
    <t>Own estimates based on the household survey and King and Byerlee (1978) http://dx.doi.org/10.2307/1240048.</t>
  </si>
  <si>
    <t>GTAP elasticities Aguiar et al. 2016, https://doi.org/10.21642/JGEA.010103AF</t>
  </si>
  <si>
    <t>Source: http://www.pc.gov.au/research/supporting/salter-model/workingpaper24</t>
  </si>
  <si>
    <t>SAM (exp, billion CFA)</t>
  </si>
  <si>
    <t>Populatuion, thousands</t>
  </si>
  <si>
    <t>Expenditure per capita, 2015 CFA</t>
  </si>
  <si>
    <t>Expenditure per capita, 1970 CFA</t>
  </si>
  <si>
    <t>Expenditure per capita, 1970 USD</t>
  </si>
  <si>
    <t>Frisch parameter</t>
  </si>
  <si>
    <t>Series Name</t>
  </si>
  <si>
    <t>Series Code</t>
  </si>
  <si>
    <t>Country Name</t>
  </si>
  <si>
    <t>Country Code</t>
  </si>
  <si>
    <t>1970 [YR1970]</t>
  </si>
  <si>
    <t>1971 [YR1971]</t>
  </si>
  <si>
    <t>1972 [YR1972]</t>
  </si>
  <si>
    <t>1973 [YR1973]</t>
  </si>
  <si>
    <t>1974 [YR1974]</t>
  </si>
  <si>
    <t>1975 [YR1975]</t>
  </si>
  <si>
    <t>1976 [YR1976]</t>
  </si>
  <si>
    <t>1977 [YR1977]</t>
  </si>
  <si>
    <t>1978 [YR1978]</t>
  </si>
  <si>
    <t>1979 [YR1979]</t>
  </si>
  <si>
    <t>1980 [YR1980]</t>
  </si>
  <si>
    <t>1981 [YR1981]</t>
  </si>
  <si>
    <t>1982 [YR1982]</t>
  </si>
  <si>
    <t>1983 [YR1983]</t>
  </si>
  <si>
    <t>1984 [YR1984]</t>
  </si>
  <si>
    <t>1985 [YR1985]</t>
  </si>
  <si>
    <t>1986 [YR1986]</t>
  </si>
  <si>
    <t>1987 [YR1987]</t>
  </si>
  <si>
    <t>1988 [YR1988]</t>
  </si>
  <si>
    <t>1989 [YR1989]</t>
  </si>
  <si>
    <t>1990 [YR1990]</t>
  </si>
  <si>
    <t>1991 [YR1991]</t>
  </si>
  <si>
    <t>1992 [YR1992]</t>
  </si>
  <si>
    <t>1993 [YR1993]</t>
  </si>
  <si>
    <t>1994 [YR1994]</t>
  </si>
  <si>
    <t>1995 [YR1995]</t>
  </si>
  <si>
    <t>1996 [YR1996]</t>
  </si>
  <si>
    <t>1997 [YR1997]</t>
  </si>
  <si>
    <t>1998 [YR1998]</t>
  </si>
  <si>
    <t>1999 [YR1999]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</si>
  <si>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</si>
  <si>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</si>
  <si>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</si>
  <si>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</si>
  <si>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</si>
  <si>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</si>
  <si>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</si>
  <si>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</si>
  <si>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</si>
  <si>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</si>
  <si>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</si>
  <si>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</si>
  <si>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</si>
  <si>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</si>
  <si>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</si>
  <si>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</si>
  <si>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</si>
  <si>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</si>
  <si>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Consumer price index (2010 = 100)</t>
  </si>
  <si>
    <t>FP.CPI.TOTL</t>
  </si>
  <si>
    <t>United States</t>
  </si>
  <si>
    <t>USA</t>
  </si>
  <si>
    <t>..</t>
  </si>
  <si>
    <t>SEN</t>
  </si>
  <si>
    <t>Official exchange rate (LCU per US$, period average)</t>
  </si>
  <si>
    <t>PA.NUS.FCRF</t>
  </si>
  <si>
    <t>WDI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</si>
</sst>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\ %"/>
    <numFmt numFmtId="165" formatCode="#,##0.000"/>
    <numFmt numFmtId="166" formatCode="#,##0.0"/>
    <numFmt numFmtId="167" formatCode="0.0%"/>
  </numFmts>
  <fonts count="69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b/>
      <sz val="10"/>
      <name val="Arial"/>
      <family val="2"/>
      <charset val="1"/>
    </font>
    <font>
      <b/>
      <u/>
      <sz val="10"/>
      <name val="Arial"/>
      <family val="2"/>
      <charset val="1"/>
    </font>
    <font>
      <b/>
      <sz val="12"/>
      <color rgb="FFFF000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2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0"/>
      <color rgb="FF808080"/>
      <name val="Arial"/>
      <family val="2"/>
      <charset val="1"/>
    </font>
    <font>
      <i/>
      <sz val="10"/>
      <color rgb="FF808080"/>
      <name val="Arial"/>
      <family val="2"/>
      <charset val="1"/>
    </font>
    <font>
      <i/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b/>
      <sz val="10"/>
      <name val="Calibri"/>
      <family val="2"/>
      <charset val="1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1"/>
    </font>
    <font>
      <b/>
      <sz val="10"/>
      <name val="Arial"/>
      <family val="2"/>
    </font>
    <font>
      <b/>
      <sz val="10"/>
      <color rgb="FFFF0000"/>
      <name val="Arial"/>
      <family val="2"/>
      <charset val="1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i/>
      <sz val="11"/>
      <color rgb="FF7F7F7F"/>
      <name val="Calibri"/>
      <family val="2"/>
      <charset val="1"/>
    </font>
    <font>
      <u/>
      <sz val="10"/>
      <color theme="10"/>
      <name val="Arial"/>
      <family val="2"/>
    </font>
    <font>
      <b/>
      <sz val="9"/>
      <color rgb="FF000000"/>
      <name val="Tahoma"/>
      <family val="2"/>
    </font>
    <font>
      <sz val="9.5"/>
      <color rgb="FF000000"/>
      <name val="Tahoma"/>
      <family val="2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095">
    <xf numFmtId="0" fontId="0" fillId="0" borderId="0"/>
    <xf numFmtId="164" fontId="17" fillId="0" borderId="0" applyBorder="0" applyProtection="0"/>
    <xf numFmtId="0" fontId="34" fillId="0" borderId="0" applyNumberFormat="0" applyFill="0" applyBorder="0" applyAlignment="0" applyProtection="0"/>
    <xf numFmtId="0" fontId="35" fillId="0" borderId="9" applyNumberFormat="0" applyFill="0" applyAlignment="0" applyProtection="0"/>
    <xf numFmtId="0" fontId="36" fillId="0" borderId="10" applyNumberFormat="0" applyFill="0" applyAlignment="0" applyProtection="0"/>
    <xf numFmtId="0" fontId="37" fillId="0" borderId="11" applyNumberFormat="0" applyFill="0" applyAlignment="0" applyProtection="0"/>
    <xf numFmtId="0" fontId="37" fillId="0" borderId="0" applyNumberFormat="0" applyFill="0" applyBorder="0" applyAlignment="0" applyProtection="0"/>
    <xf numFmtId="0" fontId="38" fillId="3" borderId="0" applyNumberFormat="0" applyBorder="0" applyAlignment="0" applyProtection="0"/>
    <xf numFmtId="0" fontId="39" fillId="4" borderId="0" applyNumberFormat="0" applyBorder="0" applyAlignment="0" applyProtection="0"/>
    <xf numFmtId="0" fontId="40" fillId="5" borderId="0" applyNumberFormat="0" applyBorder="0" applyAlignment="0" applyProtection="0"/>
    <xf numFmtId="0" fontId="41" fillId="6" borderId="12" applyNumberFormat="0" applyAlignment="0" applyProtection="0"/>
    <xf numFmtId="0" fontId="42" fillId="7" borderId="13" applyNumberFormat="0" applyAlignment="0" applyProtection="0"/>
    <xf numFmtId="0" fontId="43" fillId="7" borderId="12" applyNumberFormat="0" applyAlignment="0" applyProtection="0"/>
    <xf numFmtId="0" fontId="44" fillId="0" borderId="14" applyNumberFormat="0" applyFill="0" applyAlignment="0" applyProtection="0"/>
    <xf numFmtId="0" fontId="45" fillId="8" borderId="15" applyNumberFormat="0" applyAlignment="0" applyProtection="0"/>
    <xf numFmtId="0" fontId="46" fillId="0" borderId="0" applyNumberFormat="0" applyFill="0" applyBorder="0" applyAlignment="0" applyProtection="0"/>
    <xf numFmtId="0" fontId="47" fillId="0" borderId="17" applyNumberFormat="0" applyFill="0" applyAlignment="0" applyProtection="0"/>
    <xf numFmtId="0" fontId="48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48" fillId="13" borderId="0" applyNumberFormat="0" applyBorder="0" applyAlignment="0" applyProtection="0"/>
    <xf numFmtId="0" fontId="48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48" fillId="17" borderId="0" applyNumberFormat="0" applyBorder="0" applyAlignment="0" applyProtection="0"/>
    <xf numFmtId="0" fontId="48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48" fillId="21" borderId="0" applyNumberFormat="0" applyBorder="0" applyAlignment="0" applyProtection="0"/>
    <xf numFmtId="0" fontId="48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48" fillId="25" borderId="0" applyNumberFormat="0" applyBorder="0" applyAlignment="0" applyProtection="0"/>
    <xf numFmtId="0" fontId="48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28" borderId="0" applyNumberFormat="0" applyBorder="0" applyAlignment="0" applyProtection="0"/>
    <xf numFmtId="0" fontId="48" fillId="29" borderId="0" applyNumberFormat="0" applyBorder="0" applyAlignment="0" applyProtection="0"/>
    <xf numFmtId="0" fontId="48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2" borderId="0" applyNumberFormat="0" applyBorder="0" applyAlignment="0" applyProtection="0"/>
    <xf numFmtId="0" fontId="48" fillId="33" borderId="0" applyNumberFormat="0" applyBorder="0" applyAlignment="0" applyProtection="0"/>
    <xf numFmtId="0" fontId="15" fillId="0" borderId="0"/>
    <xf numFmtId="0" fontId="33" fillId="0" borderId="0"/>
    <xf numFmtId="0" fontId="15" fillId="0" borderId="0"/>
    <xf numFmtId="43" fontId="33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33" fillId="0" borderId="0"/>
    <xf numFmtId="0" fontId="33" fillId="0" borderId="0"/>
    <xf numFmtId="0" fontId="15" fillId="9" borderId="16" applyNumberFormat="0" applyFont="0" applyAlignment="0" applyProtection="0"/>
    <xf numFmtId="0" fontId="49" fillId="0" borderId="0" applyNumberFormat="0" applyFill="0" applyBorder="0" applyAlignment="0" applyProtection="0"/>
    <xf numFmtId="0" fontId="50" fillId="0" borderId="0"/>
    <xf numFmtId="9" fontId="33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4" fillId="9" borderId="16" applyNumberFormat="0" applyFont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33" fillId="0" borderId="0"/>
    <xf numFmtId="0" fontId="13" fillId="0" borderId="0"/>
    <xf numFmtId="9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3" fillId="9" borderId="16" applyNumberFormat="0" applyFont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9" borderId="16" applyNumberFormat="0" applyFon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9" borderId="16" applyNumberFormat="0" applyFont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9" borderId="16" applyNumberFormat="0" applyFont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0" borderId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33" fillId="0" borderId="0"/>
    <xf numFmtId="164" fontId="33" fillId="0" borderId="0" applyBorder="0" applyProtection="0"/>
    <xf numFmtId="164" fontId="17" fillId="0" borderId="0" applyBorder="0" applyProtection="0"/>
    <xf numFmtId="0" fontId="12" fillId="0" borderId="0"/>
    <xf numFmtId="9" fontId="12" fillId="0" borderId="0" applyFont="0" applyFill="0" applyBorder="0" applyAlignment="0" applyProtection="0"/>
    <xf numFmtId="0" fontId="12" fillId="9" borderId="16" applyNumberFormat="0" applyFon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9" borderId="16" applyNumberFormat="0" applyFont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9" borderId="16" applyNumberFormat="0" applyFont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33" fillId="0" borderId="0"/>
    <xf numFmtId="0" fontId="52" fillId="0" borderId="0"/>
    <xf numFmtId="0" fontId="53" fillId="0" borderId="0"/>
    <xf numFmtId="0" fontId="54" fillId="0" borderId="0"/>
    <xf numFmtId="0" fontId="11" fillId="0" borderId="0"/>
    <xf numFmtId="0" fontId="11" fillId="0" borderId="0"/>
    <xf numFmtId="0" fontId="55" fillId="0" borderId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9" borderId="16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9" borderId="16" applyNumberFormat="0" applyFont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9" borderId="16" applyNumberFormat="0" applyFont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33" fillId="0" borderId="0"/>
    <xf numFmtId="164" fontId="17" fillId="0" borderId="0" applyBorder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9" borderId="16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9" borderId="16" applyNumberFormat="0" applyFont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9" borderId="16" applyNumberFormat="0" applyFont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9" borderId="16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9" borderId="16" applyNumberFormat="0" applyFont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9" borderId="16" applyNumberFormat="0" applyFont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0" borderId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9" borderId="16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9" borderId="16" applyNumberFormat="0" applyFont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9" borderId="16" applyNumberFormat="0" applyFont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0" borderId="0"/>
    <xf numFmtId="0" fontId="6" fillId="0" borderId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9" borderId="16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9" borderId="16" applyNumberFormat="0" applyFont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9" borderId="16" applyNumberFormat="0" applyFont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5" fillId="0" borderId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9" borderId="16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9" borderId="16" applyNumberFormat="0" applyFont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9" borderId="16" applyNumberFormat="0" applyFont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9" borderId="16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9" borderId="16" applyNumberFormat="0" applyFont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9" borderId="16" applyNumberFormat="0" applyFont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0" borderId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9" borderId="16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9" borderId="16" applyNumberFormat="0" applyFont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9" borderId="16" applyNumberFormat="0" applyFont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0" borderId="0"/>
    <xf numFmtId="0" fontId="5" fillId="0" borderId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9" borderId="16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9" borderId="16" applyNumberFormat="0" applyFont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9" borderId="16" applyNumberFormat="0" applyFont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9" borderId="16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9" borderId="16" applyNumberFormat="0" applyFont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9" borderId="16" applyNumberFormat="0" applyFont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9" borderId="16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9" borderId="16" applyNumberFormat="0" applyFont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9" borderId="16" applyNumberFormat="0" applyFont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0" borderId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9" borderId="16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9" borderId="16" applyNumberFormat="0" applyFont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9" borderId="16" applyNumberFormat="0" applyFont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0" borderId="0"/>
    <xf numFmtId="0" fontId="5" fillId="0" borderId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9" borderId="16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9" borderId="16" applyNumberFormat="0" applyFont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9" borderId="16" applyNumberFormat="0" applyFont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62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4" fontId="17" fillId="0" borderId="0" applyBorder="0" applyProtection="0"/>
    <xf numFmtId="0" fontId="4" fillId="0" borderId="0"/>
    <xf numFmtId="0" fontId="63" fillId="0" borderId="0" applyBorder="0" applyProtection="0"/>
    <xf numFmtId="0" fontId="64" fillId="0" borderId="0" applyNumberFormat="0" applyFill="0" applyBorder="0" applyAlignment="0" applyProtection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302">
    <xf numFmtId="0" fontId="0" fillId="0" borderId="0" xfId="0"/>
    <xf numFmtId="0" fontId="17" fillId="0" borderId="0" xfId="1" applyNumberFormat="1"/>
    <xf numFmtId="0" fontId="18" fillId="0" borderId="0" xfId="1" applyNumberFormat="1" applyFont="1"/>
    <xf numFmtId="0" fontId="19" fillId="0" borderId="0" xfId="1" applyNumberFormat="1" applyFont="1"/>
    <xf numFmtId="0" fontId="17" fillId="0" borderId="1" xfId="1" applyNumberFormat="1" applyBorder="1"/>
    <xf numFmtId="0" fontId="17" fillId="0" borderId="2" xfId="1" applyNumberFormat="1" applyBorder="1"/>
    <xf numFmtId="0" fontId="17" fillId="0" borderId="3" xfId="1" applyNumberFormat="1" applyBorder="1"/>
    <xf numFmtId="0" fontId="17" fillId="0" borderId="4" xfId="1" applyNumberFormat="1" applyBorder="1"/>
    <xf numFmtId="0" fontId="20" fillId="0" borderId="0" xfId="1" applyNumberFormat="1" applyFont="1"/>
    <xf numFmtId="0" fontId="17" fillId="0" borderId="5" xfId="1" applyNumberFormat="1" applyBorder="1"/>
    <xf numFmtId="0" fontId="17" fillId="0" borderId="6" xfId="1" applyNumberFormat="1" applyBorder="1"/>
    <xf numFmtId="0" fontId="17" fillId="0" borderId="0" xfId="1" applyNumberFormat="1" applyAlignment="1">
      <alignment horizontal="left"/>
    </xf>
    <xf numFmtId="0" fontId="21" fillId="0" borderId="0" xfId="1" applyNumberFormat="1" applyFont="1"/>
    <xf numFmtId="0" fontId="22" fillId="0" borderId="0" xfId="1" applyNumberFormat="1" applyFont="1" applyBorder="1"/>
    <xf numFmtId="0" fontId="16" fillId="0" borderId="0" xfId="1" applyNumberFormat="1" applyFont="1" applyBorder="1"/>
    <xf numFmtId="3" fontId="16" fillId="0" borderId="0" xfId="1" applyNumberFormat="1" applyFont="1" applyBorder="1"/>
    <xf numFmtId="2" fontId="17" fillId="0" borderId="0" xfId="1" applyNumberFormat="1" applyBorder="1"/>
    <xf numFmtId="0" fontId="17" fillId="0" borderId="0" xfId="1" applyNumberFormat="1" applyBorder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3" fillId="0" borderId="7" xfId="0" applyFont="1" applyBorder="1"/>
    <xf numFmtId="0" fontId="17" fillId="0" borderId="0" xfId="0" applyFont="1"/>
    <xf numFmtId="0" fontId="19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17" fillId="0" borderId="7" xfId="0" applyFont="1" applyBorder="1"/>
    <xf numFmtId="3" fontId="17" fillId="0" borderId="0" xfId="0" applyNumberFormat="1" applyFont="1"/>
    <xf numFmtId="3" fontId="17" fillId="0" borderId="0" xfId="1" applyNumberFormat="1"/>
    <xf numFmtId="3" fontId="30" fillId="0" borderId="0" xfId="1" applyNumberFormat="1" applyFont="1" applyBorder="1"/>
    <xf numFmtId="0" fontId="17" fillId="2" borderId="0" xfId="0" applyFont="1" applyFill="1"/>
    <xf numFmtId="0" fontId="17" fillId="2" borderId="0" xfId="1" applyNumberFormat="1" applyFill="1"/>
    <xf numFmtId="0" fontId="17" fillId="2" borderId="8" xfId="0" applyFont="1" applyFill="1" applyBorder="1"/>
    <xf numFmtId="2" fontId="17" fillId="0" borderId="0" xfId="1" applyNumberFormat="1"/>
    <xf numFmtId="2" fontId="19" fillId="0" borderId="0" xfId="1" applyNumberFormat="1" applyFont="1"/>
    <xf numFmtId="0" fontId="31" fillId="0" borderId="0" xfId="0" applyFont="1"/>
    <xf numFmtId="0" fontId="19" fillId="0" borderId="0" xfId="1" applyNumberFormat="1" applyFont="1" applyBorder="1"/>
    <xf numFmtId="0" fontId="17" fillId="0" borderId="7" xfId="1" applyNumberFormat="1" applyBorder="1" applyAlignment="1">
      <alignment vertical="center" wrapText="1"/>
    </xf>
    <xf numFmtId="4" fontId="23" fillId="0" borderId="0" xfId="0" applyNumberFormat="1" applyFont="1"/>
    <xf numFmtId="0" fontId="23" fillId="0" borderId="0" xfId="1" applyNumberFormat="1" applyFont="1" applyBorder="1"/>
    <xf numFmtId="4" fontId="0" fillId="0" borderId="0" xfId="0" applyNumberFormat="1"/>
    <xf numFmtId="3" fontId="0" fillId="0" borderId="0" xfId="0" applyNumberFormat="1"/>
    <xf numFmtId="4" fontId="16" fillId="0" borderId="0" xfId="1" applyNumberFormat="1" applyFont="1" applyBorder="1"/>
    <xf numFmtId="0" fontId="33" fillId="0" borderId="0" xfId="42"/>
    <xf numFmtId="0" fontId="33" fillId="0" borderId="0" xfId="42" quotePrefix="1"/>
    <xf numFmtId="0" fontId="17" fillId="0" borderId="0" xfId="1" applyNumberFormat="1" applyBorder="1" applyAlignment="1">
      <alignment vertical="center" wrapText="1"/>
    </xf>
    <xf numFmtId="0" fontId="12" fillId="0" borderId="0" xfId="157"/>
    <xf numFmtId="2" fontId="12" fillId="0" borderId="0" xfId="157" quotePrefix="1" applyNumberFormat="1"/>
    <xf numFmtId="3" fontId="0" fillId="0" borderId="0" xfId="0" quotePrefix="1" applyNumberFormat="1"/>
    <xf numFmtId="0" fontId="33" fillId="0" borderId="0" xfId="0" applyFont="1"/>
    <xf numFmtId="0" fontId="9" fillId="0" borderId="0" xfId="157" applyFont="1"/>
    <xf numFmtId="0" fontId="33" fillId="0" borderId="0" xfId="170"/>
    <xf numFmtId="0" fontId="0" fillId="34" borderId="0" xfId="0" applyFill="1"/>
    <xf numFmtId="4" fontId="5" fillId="0" borderId="0" xfId="563" applyNumberFormat="1"/>
    <xf numFmtId="0" fontId="17" fillId="0" borderId="0" xfId="0" applyFont="1" applyAlignment="1">
      <alignment vertical="center" wrapText="1"/>
    </xf>
    <xf numFmtId="0" fontId="17" fillId="0" borderId="20" xfId="0" applyFont="1" applyBorder="1"/>
    <xf numFmtId="0" fontId="47" fillId="0" borderId="22" xfId="563" applyFont="1" applyBorder="1"/>
    <xf numFmtId="4" fontId="33" fillId="0" borderId="0" xfId="42" applyNumberFormat="1"/>
    <xf numFmtId="2" fontId="33" fillId="0" borderId="0" xfId="42" applyNumberFormat="1"/>
    <xf numFmtId="0" fontId="51" fillId="0" borderId="0" xfId="0" applyFont="1"/>
    <xf numFmtId="0" fontId="59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 wrapText="1"/>
    </xf>
    <xf numFmtId="3" fontId="59" fillId="0" borderId="0" xfId="0" applyNumberFormat="1" applyFont="1"/>
    <xf numFmtId="166" fontId="59" fillId="0" borderId="0" xfId="0" applyNumberFormat="1" applyFont="1"/>
    <xf numFmtId="3" fontId="59" fillId="0" borderId="7" xfId="0" applyNumberFormat="1" applyFont="1" applyBorder="1"/>
    <xf numFmtId="166" fontId="59" fillId="0" borderId="7" xfId="0" applyNumberFormat="1" applyFont="1" applyBorder="1"/>
    <xf numFmtId="3" fontId="59" fillId="0" borderId="8" xfId="0" applyNumberFormat="1" applyFont="1" applyBorder="1"/>
    <xf numFmtId="166" fontId="59" fillId="0" borderId="8" xfId="0" applyNumberFormat="1" applyFont="1" applyBorder="1"/>
    <xf numFmtId="0" fontId="59" fillId="0" borderId="0" xfId="0" applyFont="1"/>
    <xf numFmtId="0" fontId="59" fillId="0" borderId="7" xfId="0" applyFont="1" applyBorder="1"/>
    <xf numFmtId="0" fontId="59" fillId="0" borderId="8" xfId="0" applyFont="1" applyBorder="1"/>
    <xf numFmtId="0" fontId="0" fillId="0" borderId="22" xfId="0" applyBorder="1"/>
    <xf numFmtId="4" fontId="5" fillId="0" borderId="3" xfId="563" applyNumberFormat="1" applyBorder="1"/>
    <xf numFmtId="4" fontId="5" fillId="0" borderId="4" xfId="563" applyNumberFormat="1" applyBorder="1"/>
    <xf numFmtId="0" fontId="56" fillId="0" borderId="24" xfId="0" applyFont="1" applyBorder="1"/>
    <xf numFmtId="0" fontId="47" fillId="0" borderId="18" xfId="563" applyFont="1" applyBorder="1"/>
    <xf numFmtId="0" fontId="47" fillId="0" borderId="26" xfId="563" applyFont="1" applyBorder="1"/>
    <xf numFmtId="0" fontId="56" fillId="0" borderId="0" xfId="0" applyFont="1"/>
    <xf numFmtId="0" fontId="17" fillId="0" borderId="0" xfId="0" applyFont="1" applyAlignment="1">
      <alignment horizontal="center"/>
    </xf>
    <xf numFmtId="2" fontId="0" fillId="0" borderId="0" xfId="0" applyNumberFormat="1"/>
    <xf numFmtId="0" fontId="0" fillId="0" borderId="7" xfId="0" applyBorder="1"/>
    <xf numFmtId="0" fontId="17" fillId="0" borderId="28" xfId="0" applyFont="1" applyBorder="1"/>
    <xf numFmtId="4" fontId="5" fillId="0" borderId="7" xfId="563" applyNumberFormat="1" applyBorder="1"/>
    <xf numFmtId="4" fontId="5" fillId="0" borderId="5" xfId="563" applyNumberFormat="1" applyBorder="1"/>
    <xf numFmtId="4" fontId="5" fillId="0" borderId="6" xfId="563" applyNumberFormat="1" applyBorder="1"/>
    <xf numFmtId="4" fontId="17" fillId="0" borderId="0" xfId="1" applyNumberFormat="1" applyBorder="1"/>
    <xf numFmtId="10" fontId="17" fillId="0" borderId="0" xfId="1081" applyNumberFormat="1" applyFont="1"/>
    <xf numFmtId="0" fontId="0" fillId="0" borderId="8" xfId="0" applyBorder="1"/>
    <xf numFmtId="0" fontId="0" fillId="0" borderId="4" xfId="0" applyBorder="1"/>
    <xf numFmtId="0" fontId="56" fillId="0" borderId="7" xfId="0" applyFont="1" applyBorder="1"/>
    <xf numFmtId="165" fontId="23" fillId="0" borderId="0" xfId="0" applyNumberFormat="1" applyFont="1"/>
    <xf numFmtId="0" fontId="32" fillId="0" borderId="0" xfId="0" applyFont="1"/>
    <xf numFmtId="10" fontId="0" fillId="0" borderId="0" xfId="55" applyNumberFormat="1" applyFont="1" applyFill="1" applyBorder="1"/>
    <xf numFmtId="0" fontId="0" fillId="0" borderId="18" xfId="0" applyBorder="1"/>
    <xf numFmtId="0" fontId="0" fillId="0" borderId="20" xfId="0" applyBorder="1"/>
    <xf numFmtId="0" fontId="0" fillId="0" borderId="29" xfId="0" applyBorder="1"/>
    <xf numFmtId="0" fontId="56" fillId="0" borderId="0" xfId="0" applyFont="1" applyAlignment="1">
      <alignment horizontal="center" vertical="center" wrapText="1"/>
    </xf>
    <xf numFmtId="0" fontId="0" fillId="35" borderId="0" xfId="0" applyFill="1"/>
    <xf numFmtId="10" fontId="33" fillId="0" borderId="0" xfId="55" applyNumberFormat="1" applyFont="1" applyFill="1" applyBorder="1"/>
    <xf numFmtId="2" fontId="17" fillId="0" borderId="0" xfId="53" applyNumberFormat="1" applyFont="1" applyBorder="1"/>
    <xf numFmtId="3" fontId="33" fillId="34" borderId="0" xfId="0" applyNumberFormat="1" applyFont="1" applyFill="1"/>
    <xf numFmtId="0" fontId="64" fillId="0" borderId="22" xfId="1087" applyFill="1" applyBorder="1"/>
    <xf numFmtId="0" fontId="0" fillId="0" borderId="19" xfId="0" applyBorder="1"/>
    <xf numFmtId="0" fontId="0" fillId="0" borderId="21" xfId="0" applyBorder="1"/>
    <xf numFmtId="0" fontId="65" fillId="0" borderId="0" xfId="0" applyFont="1" applyAlignment="1">
      <alignment vertical="center" wrapText="1"/>
    </xf>
    <xf numFmtId="3" fontId="66" fillId="0" borderId="0" xfId="0" applyNumberFormat="1" applyFont="1" applyAlignment="1">
      <alignment horizontal="right" vertical="center" wrapText="1"/>
    </xf>
    <xf numFmtId="3" fontId="66" fillId="0" borderId="21" xfId="0" applyNumberFormat="1" applyFont="1" applyBorder="1" applyAlignment="1">
      <alignment horizontal="right" vertical="center" wrapText="1"/>
    </xf>
    <xf numFmtId="0" fontId="65" fillId="0" borderId="23" xfId="0" applyFont="1" applyBorder="1" applyAlignment="1">
      <alignment vertical="center" wrapText="1"/>
    </xf>
    <xf numFmtId="3" fontId="66" fillId="0" borderId="23" xfId="0" applyNumberFormat="1" applyFont="1" applyBorder="1" applyAlignment="1">
      <alignment horizontal="right" vertical="center" wrapText="1"/>
    </xf>
    <xf numFmtId="3" fontId="66" fillId="0" borderId="30" xfId="0" applyNumberFormat="1" applyFont="1" applyBorder="1" applyAlignment="1">
      <alignment horizontal="right" vertical="center" wrapText="1"/>
    </xf>
    <xf numFmtId="4" fontId="0" fillId="0" borderId="0" xfId="0" quotePrefix="1" applyNumberFormat="1"/>
    <xf numFmtId="166" fontId="0" fillId="0" borderId="0" xfId="0" applyNumberFormat="1"/>
    <xf numFmtId="166" fontId="16" fillId="0" borderId="0" xfId="1" applyNumberFormat="1" applyFont="1" applyBorder="1"/>
    <xf numFmtId="3" fontId="0" fillId="35" borderId="0" xfId="0" applyNumberFormat="1" applyFill="1"/>
    <xf numFmtId="0" fontId="56" fillId="0" borderId="25" xfId="0" applyFont="1" applyBorder="1" applyAlignment="1">
      <alignment horizontal="center"/>
    </xf>
    <xf numFmtId="3" fontId="17" fillId="0" borderId="0" xfId="1" applyNumberFormat="1" applyBorder="1"/>
    <xf numFmtId="0" fontId="33" fillId="0" borderId="20" xfId="0" applyFont="1" applyBorder="1"/>
    <xf numFmtId="0" fontId="57" fillId="0" borderId="27" xfId="0" applyFont="1" applyBorder="1"/>
    <xf numFmtId="4" fontId="51" fillId="0" borderId="4" xfId="0" applyNumberFormat="1" applyFont="1" applyBorder="1"/>
    <xf numFmtId="4" fontId="51" fillId="0" borderId="6" xfId="0" applyNumberFormat="1" applyFont="1" applyBorder="1"/>
    <xf numFmtId="0" fontId="17" fillId="0" borderId="3" xfId="0" applyFont="1" applyBorder="1"/>
    <xf numFmtId="0" fontId="19" fillId="0" borderId="26" xfId="0" applyFont="1" applyBorder="1"/>
    <xf numFmtId="4" fontId="17" fillId="0" borderId="3" xfId="0" applyNumberFormat="1" applyFont="1" applyBorder="1"/>
    <xf numFmtId="4" fontId="17" fillId="0" borderId="5" xfId="0" applyNumberFormat="1" applyFont="1" applyBorder="1"/>
    <xf numFmtId="0" fontId="56" fillId="0" borderId="31" xfId="0" applyFont="1" applyBorder="1"/>
    <xf numFmtId="0" fontId="56" fillId="0" borderId="32" xfId="0" applyFont="1" applyBorder="1"/>
    <xf numFmtId="0" fontId="56" fillId="0" borderId="33" xfId="0" applyFont="1" applyBorder="1"/>
    <xf numFmtId="0" fontId="0" fillId="0" borderId="0" xfId="0" applyAlignment="1">
      <alignment horizontal="center"/>
    </xf>
    <xf numFmtId="9" fontId="0" fillId="0" borderId="0" xfId="1081" applyFont="1"/>
    <xf numFmtId="167" fontId="0" fillId="0" borderId="0" xfId="1081" applyNumberFormat="1" applyFont="1"/>
    <xf numFmtId="10" fontId="0" fillId="0" borderId="0" xfId="1081" applyNumberFormat="1" applyFont="1"/>
    <xf numFmtId="0" fontId="0" fillId="34" borderId="0" xfId="0" applyFill="1" applyAlignment="1">
      <alignment horizontal="center"/>
    </xf>
    <xf numFmtId="10" fontId="0" fillId="34" borderId="0" xfId="1081" applyNumberFormat="1" applyFont="1" applyFill="1"/>
    <xf numFmtId="9" fontId="0" fillId="0" borderId="0" xfId="1081" applyFont="1" applyBorder="1"/>
    <xf numFmtId="167" fontId="0" fillId="34" borderId="0" xfId="1081" applyNumberFormat="1" applyFont="1" applyFill="1"/>
    <xf numFmtId="4" fontId="0" fillId="0" borderId="21" xfId="0" applyNumberFormat="1" applyBorder="1"/>
    <xf numFmtId="4" fontId="0" fillId="0" borderId="7" xfId="0" applyNumberFormat="1" applyBorder="1"/>
    <xf numFmtId="4" fontId="0" fillId="0" borderId="23" xfId="0" applyNumberFormat="1" applyBorder="1"/>
    <xf numFmtId="4" fontId="0" fillId="0" borderId="30" xfId="0" applyNumberFormat="1" applyBorder="1"/>
    <xf numFmtId="167" fontId="0" fillId="0" borderId="0" xfId="0" applyNumberFormat="1"/>
    <xf numFmtId="9" fontId="0" fillId="0" borderId="0" xfId="0" applyNumberFormat="1"/>
    <xf numFmtId="0" fontId="2" fillId="0" borderId="0" xfId="1089"/>
    <xf numFmtId="0" fontId="2" fillId="0" borderId="19" xfId="1089" applyBorder="1"/>
    <xf numFmtId="0" fontId="2" fillId="34" borderId="0" xfId="1089" applyFill="1"/>
    <xf numFmtId="0" fontId="2" fillId="36" borderId="18" xfId="1089" applyFill="1" applyBorder="1"/>
    <xf numFmtId="2" fontId="2" fillId="36" borderId="22" xfId="1089" applyNumberFormat="1" applyFill="1" applyBorder="1"/>
    <xf numFmtId="2" fontId="2" fillId="36" borderId="35" xfId="1089" applyNumberFormat="1" applyFill="1" applyBorder="1"/>
    <xf numFmtId="2" fontId="2" fillId="36" borderId="18" xfId="1089" applyNumberFormat="1" applyFill="1" applyBorder="1"/>
    <xf numFmtId="0" fontId="2" fillId="36" borderId="19" xfId="1089" applyFill="1" applyBorder="1"/>
    <xf numFmtId="0" fontId="2" fillId="36" borderId="22" xfId="1089" applyFill="1" applyBorder="1"/>
    <xf numFmtId="0" fontId="2" fillId="0" borderId="22" xfId="1089" applyBorder="1"/>
    <xf numFmtId="0" fontId="2" fillId="34" borderId="22" xfId="1089" applyFill="1" applyBorder="1"/>
    <xf numFmtId="0" fontId="2" fillId="36" borderId="20" xfId="1089" applyFill="1" applyBorder="1"/>
    <xf numFmtId="2" fontId="2" fillId="36" borderId="0" xfId="1089" applyNumberFormat="1" applyFill="1"/>
    <xf numFmtId="2" fontId="2" fillId="36" borderId="36" xfId="1089" applyNumberFormat="1" applyFill="1" applyBorder="1"/>
    <xf numFmtId="2" fontId="2" fillId="36" borderId="20" xfId="1089" applyNumberFormat="1" applyFill="1" applyBorder="1"/>
    <xf numFmtId="0" fontId="2" fillId="36" borderId="21" xfId="1089" applyFill="1" applyBorder="1"/>
    <xf numFmtId="0" fontId="2" fillId="36" borderId="0" xfId="1089" applyFill="1"/>
    <xf numFmtId="0" fontId="2" fillId="36" borderId="36" xfId="1089" applyFill="1" applyBorder="1"/>
    <xf numFmtId="0" fontId="2" fillId="36" borderId="29" xfId="1089" applyFill="1" applyBorder="1"/>
    <xf numFmtId="0" fontId="2" fillId="36" borderId="23" xfId="1089" applyFill="1" applyBorder="1"/>
    <xf numFmtId="0" fontId="2" fillId="36" borderId="37" xfId="1089" applyFill="1" applyBorder="1"/>
    <xf numFmtId="0" fontId="2" fillId="36" borderId="30" xfId="1089" applyFill="1" applyBorder="1"/>
    <xf numFmtId="0" fontId="2" fillId="0" borderId="23" xfId="1089" applyBorder="1"/>
    <xf numFmtId="0" fontId="2" fillId="34" borderId="23" xfId="1089" applyFill="1" applyBorder="1"/>
    <xf numFmtId="0" fontId="2" fillId="37" borderId="18" xfId="1089" applyFill="1" applyBorder="1"/>
    <xf numFmtId="0" fontId="2" fillId="37" borderId="22" xfId="1089" applyFill="1" applyBorder="1"/>
    <xf numFmtId="0" fontId="2" fillId="37" borderId="35" xfId="1089" applyFill="1" applyBorder="1"/>
    <xf numFmtId="0" fontId="2" fillId="37" borderId="19" xfId="1089" applyFill="1" applyBorder="1"/>
    <xf numFmtId="0" fontId="2" fillId="37" borderId="20" xfId="1089" applyFill="1" applyBorder="1"/>
    <xf numFmtId="0" fontId="2" fillId="37" borderId="0" xfId="1089" applyFill="1"/>
    <xf numFmtId="0" fontId="2" fillId="37" borderId="36" xfId="1089" applyFill="1" applyBorder="1"/>
    <xf numFmtId="0" fontId="2" fillId="37" borderId="21" xfId="1089" applyFill="1" applyBorder="1"/>
    <xf numFmtId="2" fontId="2" fillId="34" borderId="0" xfId="1089" applyNumberFormat="1" applyFill="1"/>
    <xf numFmtId="0" fontId="2" fillId="37" borderId="29" xfId="1089" applyFill="1" applyBorder="1"/>
    <xf numFmtId="0" fontId="2" fillId="37" borderId="23" xfId="1089" applyFill="1" applyBorder="1"/>
    <xf numFmtId="0" fontId="2" fillId="37" borderId="37" xfId="1089" applyFill="1" applyBorder="1"/>
    <xf numFmtId="0" fontId="2" fillId="37" borderId="30" xfId="1089" applyFill="1" applyBorder="1"/>
    <xf numFmtId="2" fontId="2" fillId="34" borderId="23" xfId="1089" applyNumberFormat="1" applyFill="1" applyBorder="1"/>
    <xf numFmtId="2" fontId="46" fillId="34" borderId="0" xfId="1089" applyNumberFormat="1" applyFont="1" applyFill="1"/>
    <xf numFmtId="2" fontId="2" fillId="34" borderId="22" xfId="1089" applyNumberFormat="1" applyFill="1" applyBorder="1"/>
    <xf numFmtId="2" fontId="46" fillId="34" borderId="23" xfId="1089" applyNumberFormat="1" applyFont="1" applyFill="1" applyBorder="1"/>
    <xf numFmtId="0" fontId="2" fillId="36" borderId="35" xfId="1089" applyFill="1" applyBorder="1"/>
    <xf numFmtId="9" fontId="0" fillId="0" borderId="0" xfId="1090" applyFont="1" applyBorder="1"/>
    <xf numFmtId="9" fontId="2" fillId="0" borderId="0" xfId="1089" applyNumberFormat="1"/>
    <xf numFmtId="4" fontId="47" fillId="34" borderId="0" xfId="1089" applyNumberFormat="1" applyFont="1" applyFill="1"/>
    <xf numFmtId="9" fontId="2" fillId="0" borderId="23" xfId="1089" applyNumberFormat="1" applyBorder="1"/>
    <xf numFmtId="4" fontId="47" fillId="34" borderId="23" xfId="1089" applyNumberFormat="1" applyFont="1" applyFill="1" applyBorder="1"/>
    <xf numFmtId="4" fontId="2" fillId="36" borderId="21" xfId="1089" applyNumberFormat="1" applyFill="1" applyBorder="1"/>
    <xf numFmtId="4" fontId="2" fillId="0" borderId="0" xfId="1089" applyNumberFormat="1"/>
    <xf numFmtId="4" fontId="2" fillId="36" borderId="30" xfId="1089" applyNumberFormat="1" applyFill="1" applyBorder="1"/>
    <xf numFmtId="4" fontId="2" fillId="36" borderId="20" xfId="1089" applyNumberFormat="1" applyFill="1" applyBorder="1"/>
    <xf numFmtId="4" fontId="2" fillId="36" borderId="29" xfId="1089" applyNumberFormat="1" applyFill="1" applyBorder="1"/>
    <xf numFmtId="4" fontId="2" fillId="37" borderId="20" xfId="1089" applyNumberFormat="1" applyFill="1" applyBorder="1"/>
    <xf numFmtId="4" fontId="2" fillId="37" borderId="21" xfId="1089" applyNumberFormat="1" applyFill="1" applyBorder="1"/>
    <xf numFmtId="4" fontId="2" fillId="37" borderId="29" xfId="1089" applyNumberFormat="1" applyFill="1" applyBorder="1"/>
    <xf numFmtId="4" fontId="2" fillId="37" borderId="30" xfId="1089" applyNumberFormat="1" applyFill="1" applyBorder="1"/>
    <xf numFmtId="0" fontId="2" fillId="0" borderId="36" xfId="1089" applyBorder="1"/>
    <xf numFmtId="0" fontId="2" fillId="0" borderId="20" xfId="1089" applyBorder="1"/>
    <xf numFmtId="0" fontId="2" fillId="0" borderId="21" xfId="1089" applyBorder="1"/>
    <xf numFmtId="0" fontId="19" fillId="0" borderId="38" xfId="170" applyFont="1" applyBorder="1"/>
    <xf numFmtId="0" fontId="2" fillId="0" borderId="38" xfId="1089" applyBorder="1"/>
    <xf numFmtId="0" fontId="2" fillId="0" borderId="39" xfId="1089" applyBorder="1"/>
    <xf numFmtId="0" fontId="2" fillId="0" borderId="40" xfId="1089" applyBorder="1"/>
    <xf numFmtId="2" fontId="2" fillId="0" borderId="3" xfId="1089" applyNumberFormat="1" applyBorder="1"/>
    <xf numFmtId="2" fontId="2" fillId="0" borderId="0" xfId="1089" applyNumberFormat="1"/>
    <xf numFmtId="4" fontId="2" fillId="0" borderId="4" xfId="1089" applyNumberFormat="1" applyBorder="1"/>
    <xf numFmtId="2" fontId="2" fillId="0" borderId="5" xfId="1089" applyNumberFormat="1" applyBorder="1"/>
    <xf numFmtId="2" fontId="2" fillId="0" borderId="7" xfId="1089" applyNumberFormat="1" applyBorder="1"/>
    <xf numFmtId="4" fontId="2" fillId="0" borderId="6" xfId="1089" applyNumberFormat="1" applyBorder="1"/>
    <xf numFmtId="4" fontId="2" fillId="0" borderId="7" xfId="1089" applyNumberFormat="1" applyBorder="1"/>
    <xf numFmtId="0" fontId="2" fillId="0" borderId="41" xfId="1089" applyBorder="1"/>
    <xf numFmtId="4" fontId="2" fillId="0" borderId="38" xfId="1089" applyNumberFormat="1" applyBorder="1"/>
    <xf numFmtId="4" fontId="2" fillId="0" borderId="39" xfId="1089" applyNumberFormat="1" applyBorder="1"/>
    <xf numFmtId="4" fontId="2" fillId="0" borderId="40" xfId="1089" applyNumberFormat="1" applyBorder="1"/>
    <xf numFmtId="10" fontId="0" fillId="0" borderId="0" xfId="1090" applyNumberFormat="1" applyFont="1" applyFill="1" applyBorder="1"/>
    <xf numFmtId="0" fontId="47" fillId="0" borderId="0" xfId="1089" applyFont="1"/>
    <xf numFmtId="4" fontId="47" fillId="0" borderId="0" xfId="1089" applyNumberFormat="1" applyFont="1"/>
    <xf numFmtId="0" fontId="2" fillId="0" borderId="3" xfId="1089" applyBorder="1"/>
    <xf numFmtId="0" fontId="47" fillId="34" borderId="0" xfId="1089" applyFont="1" applyFill="1"/>
    <xf numFmtId="0" fontId="2" fillId="0" borderId="18" xfId="1089" applyBorder="1"/>
    <xf numFmtId="4" fontId="2" fillId="0" borderId="26" xfId="1089" applyNumberFormat="1" applyBorder="1"/>
    <xf numFmtId="4" fontId="2" fillId="34" borderId="22" xfId="1089" applyNumberFormat="1" applyFill="1" applyBorder="1"/>
    <xf numFmtId="4" fontId="2" fillId="0" borderId="3" xfId="1089" applyNumberFormat="1" applyBorder="1"/>
    <xf numFmtId="4" fontId="2" fillId="34" borderId="0" xfId="1089" applyNumberFormat="1" applyFill="1"/>
    <xf numFmtId="0" fontId="2" fillId="0" borderId="29" xfId="1089" applyBorder="1"/>
    <xf numFmtId="4" fontId="2" fillId="0" borderId="42" xfId="1089" applyNumberFormat="1" applyBorder="1"/>
    <xf numFmtId="4" fontId="2" fillId="34" borderId="23" xfId="1089" applyNumberFormat="1" applyFill="1" applyBorder="1"/>
    <xf numFmtId="0" fontId="19" fillId="0" borderId="0" xfId="170" applyFont="1"/>
    <xf numFmtId="0" fontId="2" fillId="0" borderId="20" xfId="1091" applyBorder="1"/>
    <xf numFmtId="0" fontId="2" fillId="0" borderId="7" xfId="1089" applyBorder="1"/>
    <xf numFmtId="0" fontId="2" fillId="0" borderId="6" xfId="1089" applyBorder="1"/>
    <xf numFmtId="0" fontId="2" fillId="0" borderId="4" xfId="1089" applyBorder="1"/>
    <xf numFmtId="0" fontId="19" fillId="0" borderId="0" xfId="1089" applyFont="1"/>
    <xf numFmtId="10" fontId="2" fillId="0" borderId="0" xfId="1081" applyNumberFormat="1" applyFont="1"/>
    <xf numFmtId="0" fontId="47" fillId="0" borderId="20" xfId="1091" applyFont="1" applyBorder="1"/>
    <xf numFmtId="0" fontId="56" fillId="0" borderId="0" xfId="42" applyFont="1"/>
    <xf numFmtId="0" fontId="33" fillId="0" borderId="8" xfId="42" applyBorder="1"/>
    <xf numFmtId="0" fontId="33" fillId="0" borderId="2" xfId="42" applyBorder="1"/>
    <xf numFmtId="0" fontId="33" fillId="0" borderId="1" xfId="42" applyBorder="1"/>
    <xf numFmtId="0" fontId="51" fillId="0" borderId="0" xfId="1092" applyFont="1"/>
    <xf numFmtId="0" fontId="33" fillId="34" borderId="0" xfId="42" applyFill="1"/>
    <xf numFmtId="0" fontId="33" fillId="0" borderId="3" xfId="42" applyBorder="1"/>
    <xf numFmtId="0" fontId="33" fillId="0" borderId="4" xfId="42" applyBorder="1"/>
    <xf numFmtId="0" fontId="33" fillId="0" borderId="7" xfId="42" applyBorder="1" applyAlignment="1">
      <alignment horizontal="center" vertical="center" wrapText="1"/>
    </xf>
    <xf numFmtId="0" fontId="33" fillId="0" borderId="6" xfId="42" applyBorder="1" applyAlignment="1">
      <alignment horizontal="center" vertical="center" wrapText="1"/>
    </xf>
    <xf numFmtId="0" fontId="33" fillId="0" borderId="5" xfId="42" applyBorder="1" applyAlignment="1">
      <alignment vertical="center" wrapText="1"/>
    </xf>
    <xf numFmtId="0" fontId="33" fillId="34" borderId="0" xfId="42" applyFill="1" applyAlignment="1">
      <alignment horizontal="center" vertical="center" wrapText="1"/>
    </xf>
    <xf numFmtId="0" fontId="33" fillId="0" borderId="0" xfId="42" applyAlignment="1">
      <alignment horizontal="center" vertical="center" wrapText="1"/>
    </xf>
    <xf numFmtId="0" fontId="59" fillId="0" borderId="7" xfId="1092" applyFont="1" applyBorder="1" applyAlignment="1">
      <alignment horizontal="center" vertical="center"/>
    </xf>
    <xf numFmtId="0" fontId="59" fillId="0" borderId="7" xfId="1092" applyFont="1" applyBorder="1" applyAlignment="1">
      <alignment horizontal="center" vertical="center" wrapText="1"/>
    </xf>
    <xf numFmtId="0" fontId="51" fillId="0" borderId="3" xfId="1093" quotePrefix="1" applyFont="1" applyBorder="1"/>
    <xf numFmtId="0" fontId="1" fillId="0" borderId="0" xfId="1093"/>
    <xf numFmtId="4" fontId="33" fillId="0" borderId="4" xfId="42" applyNumberFormat="1" applyBorder="1"/>
    <xf numFmtId="10" fontId="33" fillId="0" borderId="0" xfId="1094" applyNumberFormat="1" applyFont="1" applyFill="1"/>
    <xf numFmtId="4" fontId="51" fillId="0" borderId="0" xfId="1092" applyNumberFormat="1" applyFont="1"/>
    <xf numFmtId="4" fontId="33" fillId="34" borderId="0" xfId="42" applyNumberFormat="1" applyFill="1"/>
    <xf numFmtId="3" fontId="59" fillId="0" borderId="8" xfId="1092" applyNumberFormat="1" applyFont="1" applyBorder="1"/>
    <xf numFmtId="166" fontId="59" fillId="0" borderId="8" xfId="1092" applyNumberFormat="1" applyFont="1" applyBorder="1"/>
    <xf numFmtId="3" fontId="59" fillId="0" borderId="0" xfId="1092" applyNumberFormat="1" applyFont="1"/>
    <xf numFmtId="166" fontId="59" fillId="0" borderId="0" xfId="1092" applyNumberFormat="1" applyFont="1"/>
    <xf numFmtId="3" fontId="59" fillId="0" borderId="7" xfId="1092" applyNumberFormat="1" applyFont="1" applyBorder="1"/>
    <xf numFmtId="166" fontId="59" fillId="0" borderId="7" xfId="1092" applyNumberFormat="1" applyFont="1" applyBorder="1"/>
    <xf numFmtId="0" fontId="59" fillId="0" borderId="0" xfId="1092" applyFont="1"/>
    <xf numFmtId="0" fontId="59" fillId="0" borderId="7" xfId="1092" applyFont="1" applyBorder="1"/>
    <xf numFmtId="0" fontId="59" fillId="0" borderId="8" xfId="1092" applyFont="1" applyBorder="1"/>
    <xf numFmtId="4" fontId="56" fillId="0" borderId="0" xfId="42" applyNumberFormat="1" applyFont="1"/>
    <xf numFmtId="0" fontId="33" fillId="38" borderId="3" xfId="42" applyFill="1" applyBorder="1"/>
    <xf numFmtId="0" fontId="33" fillId="38" borderId="0" xfId="42" applyFill="1"/>
    <xf numFmtId="0" fontId="33" fillId="38" borderId="4" xfId="42" applyFill="1" applyBorder="1"/>
    <xf numFmtId="0" fontId="51" fillId="38" borderId="0" xfId="1092" applyFont="1" applyFill="1"/>
    <xf numFmtId="0" fontId="67" fillId="0" borderId="0" xfId="1092" applyFont="1"/>
    <xf numFmtId="0" fontId="68" fillId="0" borderId="0" xfId="1092" applyFont="1"/>
    <xf numFmtId="2" fontId="51" fillId="0" borderId="0" xfId="1092" applyNumberFormat="1" applyFont="1"/>
    <xf numFmtId="2" fontId="51" fillId="0" borderId="0" xfId="1092" applyNumberFormat="1" applyFont="1" applyAlignment="1">
      <alignment horizontal="center" vertical="center"/>
    </xf>
    <xf numFmtId="3" fontId="51" fillId="0" borderId="0" xfId="1093" quotePrefix="1" applyNumberFormat="1" applyFont="1"/>
    <xf numFmtId="0" fontId="22" fillId="0" borderId="7" xfId="1" applyNumberFormat="1" applyFont="1" applyBorder="1" applyAlignment="1">
      <alignment horizontal="center"/>
    </xf>
    <xf numFmtId="2" fontId="17" fillId="0" borderId="0" xfId="1" applyNumberFormat="1" applyAlignment="1">
      <alignment horizontal="center"/>
    </xf>
    <xf numFmtId="0" fontId="33" fillId="0" borderId="5" xfId="42" applyBorder="1" applyAlignment="1">
      <alignment horizontal="center" vertical="center" wrapText="1"/>
    </xf>
    <xf numFmtId="0" fontId="33" fillId="0" borderId="7" xfId="42" applyBorder="1" applyAlignment="1">
      <alignment horizontal="center" vertical="center" wrapText="1"/>
    </xf>
    <xf numFmtId="0" fontId="56" fillId="0" borderId="34" xfId="0" applyFont="1" applyBorder="1" applyAlignment="1">
      <alignment horizontal="center" vertical="center" wrapText="1"/>
    </xf>
    <xf numFmtId="0" fontId="56" fillId="0" borderId="33" xfId="0" applyFont="1" applyBorder="1" applyAlignment="1">
      <alignment horizontal="center" vertical="center" wrapText="1"/>
    </xf>
    <xf numFmtId="0" fontId="56" fillId="0" borderId="31" xfId="0" applyFont="1" applyBorder="1" applyAlignment="1">
      <alignment horizontal="center"/>
    </xf>
    <xf numFmtId="0" fontId="56" fillId="0" borderId="3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1089" applyBorder="1" applyAlignment="1">
      <alignment horizontal="center"/>
    </xf>
    <xf numFmtId="0" fontId="2" fillId="0" borderId="8" xfId="1089" applyBorder="1" applyAlignment="1">
      <alignment horizontal="center"/>
    </xf>
    <xf numFmtId="0" fontId="2" fillId="0" borderId="2" xfId="1089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9" xfId="0" applyBorder="1" applyAlignment="1">
      <alignment horizontal="center"/>
    </xf>
    <xf numFmtId="0" fontId="58" fillId="0" borderId="0" xfId="1092" applyFont="1" applyAlignment="1">
      <alignment horizontal="left"/>
    </xf>
    <xf numFmtId="0" fontId="58" fillId="0" borderId="0" xfId="0" applyFont="1" applyAlignment="1">
      <alignment horizontal="left"/>
    </xf>
    <xf numFmtId="0" fontId="0" fillId="38" borderId="0" xfId="0" applyFill="1"/>
    <xf numFmtId="4" fontId="0" fillId="38" borderId="0" xfId="0" applyNumberFormat="1" applyFill="1"/>
    <xf numFmtId="0" fontId="64" fillId="0" borderId="0" xfId="1087"/>
    <xf numFmtId="0" fontId="51" fillId="0" borderId="0" xfId="157" applyFont="1"/>
    <xf numFmtId="0" fontId="13" fillId="0" borderId="0" xfId="77"/>
    <xf numFmtId="0" fontId="13" fillId="34" borderId="0" xfId="77" applyFill="1"/>
    <xf numFmtId="3" fontId="12" fillId="0" borderId="0" xfId="157" applyNumberFormat="1"/>
  </cellXfs>
  <cellStyles count="1095">
    <cellStyle name="20% - Accent1" xfId="18" builtinId="30" customBuiltin="1"/>
    <cellStyle name="20% - Accent1 2" xfId="64" xr:uid="{00000000-0005-0000-0000-000001000000}"/>
    <cellStyle name="20% - Accent1 2 2" xfId="183" xr:uid="{00000000-0005-0000-0000-000002000000}"/>
    <cellStyle name="20% - Accent1 2 2 2" xfId="448" xr:uid="{00000000-0005-0000-0000-000003000000}"/>
    <cellStyle name="20% - Accent1 2 2 2 2" xfId="966" xr:uid="{00000000-0005-0000-0000-000004000000}"/>
    <cellStyle name="20% - Accent1 2 2 3" xfId="707" xr:uid="{00000000-0005-0000-0000-000005000000}"/>
    <cellStyle name="20% - Accent1 2 3" xfId="125" xr:uid="{00000000-0005-0000-0000-000006000000}"/>
    <cellStyle name="20% - Accent1 2 3 2" xfId="393" xr:uid="{00000000-0005-0000-0000-000007000000}"/>
    <cellStyle name="20% - Accent1 2 3 2 2" xfId="911" xr:uid="{00000000-0005-0000-0000-000008000000}"/>
    <cellStyle name="20% - Accent1 2 3 3" xfId="652" xr:uid="{00000000-0005-0000-0000-000009000000}"/>
    <cellStyle name="20% - Accent1 2 4" xfId="250" xr:uid="{00000000-0005-0000-0000-00000A000000}"/>
    <cellStyle name="20% - Accent1 2 4 2" xfId="510" xr:uid="{00000000-0005-0000-0000-00000B000000}"/>
    <cellStyle name="20% - Accent1 2 4 2 2" xfId="1028" xr:uid="{00000000-0005-0000-0000-00000C000000}"/>
    <cellStyle name="20% - Accent1 2 4 3" xfId="769" xr:uid="{00000000-0005-0000-0000-00000D000000}"/>
    <cellStyle name="20% - Accent1 2 5" xfId="333" xr:uid="{00000000-0005-0000-0000-00000E000000}"/>
    <cellStyle name="20% - Accent1 2 5 2" xfId="851" xr:uid="{00000000-0005-0000-0000-00000F000000}"/>
    <cellStyle name="20% - Accent1 2 6" xfId="592" xr:uid="{00000000-0005-0000-0000-000010000000}"/>
    <cellStyle name="20% - Accent1 3" xfId="85" xr:uid="{00000000-0005-0000-0000-000011000000}"/>
    <cellStyle name="20% - Accent1 3 2" xfId="203" xr:uid="{00000000-0005-0000-0000-000012000000}"/>
    <cellStyle name="20% - Accent1 3 2 2" xfId="468" xr:uid="{00000000-0005-0000-0000-000013000000}"/>
    <cellStyle name="20% - Accent1 3 2 2 2" xfId="986" xr:uid="{00000000-0005-0000-0000-000014000000}"/>
    <cellStyle name="20% - Accent1 3 2 3" xfId="727" xr:uid="{00000000-0005-0000-0000-000015000000}"/>
    <cellStyle name="20% - Accent1 3 3" xfId="145" xr:uid="{00000000-0005-0000-0000-000016000000}"/>
    <cellStyle name="20% - Accent1 3 3 2" xfId="413" xr:uid="{00000000-0005-0000-0000-000017000000}"/>
    <cellStyle name="20% - Accent1 3 3 2 2" xfId="931" xr:uid="{00000000-0005-0000-0000-000018000000}"/>
    <cellStyle name="20% - Accent1 3 3 3" xfId="672" xr:uid="{00000000-0005-0000-0000-000019000000}"/>
    <cellStyle name="20% - Accent1 3 4" xfId="270" xr:uid="{00000000-0005-0000-0000-00001A000000}"/>
    <cellStyle name="20% - Accent1 3 4 2" xfId="530" xr:uid="{00000000-0005-0000-0000-00001B000000}"/>
    <cellStyle name="20% - Accent1 3 4 2 2" xfId="1048" xr:uid="{00000000-0005-0000-0000-00001C000000}"/>
    <cellStyle name="20% - Accent1 3 4 3" xfId="789" xr:uid="{00000000-0005-0000-0000-00001D000000}"/>
    <cellStyle name="20% - Accent1 3 5" xfId="353" xr:uid="{00000000-0005-0000-0000-00001E000000}"/>
    <cellStyle name="20% - Accent1 3 5 2" xfId="871" xr:uid="{00000000-0005-0000-0000-00001F000000}"/>
    <cellStyle name="20% - Accent1 3 6" xfId="612" xr:uid="{00000000-0005-0000-0000-000020000000}"/>
    <cellStyle name="20% - Accent1 4" xfId="158" xr:uid="{00000000-0005-0000-0000-000021000000}"/>
    <cellStyle name="20% - Accent1 4 2" xfId="426" xr:uid="{00000000-0005-0000-0000-000022000000}"/>
    <cellStyle name="20% - Accent1 4 2 2" xfId="944" xr:uid="{00000000-0005-0000-0000-000023000000}"/>
    <cellStyle name="20% - Accent1 4 3" xfId="685" xr:uid="{00000000-0005-0000-0000-000024000000}"/>
    <cellStyle name="20% - Accent1 5" xfId="103" xr:uid="{00000000-0005-0000-0000-000025000000}"/>
    <cellStyle name="20% - Accent1 5 2" xfId="371" xr:uid="{00000000-0005-0000-0000-000026000000}"/>
    <cellStyle name="20% - Accent1 5 2 2" xfId="889" xr:uid="{00000000-0005-0000-0000-000027000000}"/>
    <cellStyle name="20% - Accent1 5 3" xfId="630" xr:uid="{00000000-0005-0000-0000-000028000000}"/>
    <cellStyle name="20% - Accent1 6" xfId="222" xr:uid="{00000000-0005-0000-0000-000029000000}"/>
    <cellStyle name="20% - Accent1 6 2" xfId="482" xr:uid="{00000000-0005-0000-0000-00002A000000}"/>
    <cellStyle name="20% - Accent1 6 2 2" xfId="1000" xr:uid="{00000000-0005-0000-0000-00002B000000}"/>
    <cellStyle name="20% - Accent1 6 3" xfId="741" xr:uid="{00000000-0005-0000-0000-00002C000000}"/>
    <cellStyle name="20% - Accent1 7" xfId="303" xr:uid="{00000000-0005-0000-0000-00002D000000}"/>
    <cellStyle name="20% - Accent1 7 2" xfId="823" xr:uid="{00000000-0005-0000-0000-00002E000000}"/>
    <cellStyle name="20% - Accent1 8" xfId="564" xr:uid="{00000000-0005-0000-0000-00002F000000}"/>
    <cellStyle name="20% - Accent2" xfId="22" builtinId="34" customBuiltin="1"/>
    <cellStyle name="20% - Accent2 2" xfId="66" xr:uid="{00000000-0005-0000-0000-000031000000}"/>
    <cellStyle name="20% - Accent2 2 2" xfId="185" xr:uid="{00000000-0005-0000-0000-000032000000}"/>
    <cellStyle name="20% - Accent2 2 2 2" xfId="450" xr:uid="{00000000-0005-0000-0000-000033000000}"/>
    <cellStyle name="20% - Accent2 2 2 2 2" xfId="968" xr:uid="{00000000-0005-0000-0000-000034000000}"/>
    <cellStyle name="20% - Accent2 2 2 3" xfId="709" xr:uid="{00000000-0005-0000-0000-000035000000}"/>
    <cellStyle name="20% - Accent2 2 3" xfId="127" xr:uid="{00000000-0005-0000-0000-000036000000}"/>
    <cellStyle name="20% - Accent2 2 3 2" xfId="395" xr:uid="{00000000-0005-0000-0000-000037000000}"/>
    <cellStyle name="20% - Accent2 2 3 2 2" xfId="913" xr:uid="{00000000-0005-0000-0000-000038000000}"/>
    <cellStyle name="20% - Accent2 2 3 3" xfId="654" xr:uid="{00000000-0005-0000-0000-000039000000}"/>
    <cellStyle name="20% - Accent2 2 4" xfId="252" xr:uid="{00000000-0005-0000-0000-00003A000000}"/>
    <cellStyle name="20% - Accent2 2 4 2" xfId="512" xr:uid="{00000000-0005-0000-0000-00003B000000}"/>
    <cellStyle name="20% - Accent2 2 4 2 2" xfId="1030" xr:uid="{00000000-0005-0000-0000-00003C000000}"/>
    <cellStyle name="20% - Accent2 2 4 3" xfId="771" xr:uid="{00000000-0005-0000-0000-00003D000000}"/>
    <cellStyle name="20% - Accent2 2 5" xfId="335" xr:uid="{00000000-0005-0000-0000-00003E000000}"/>
    <cellStyle name="20% - Accent2 2 5 2" xfId="853" xr:uid="{00000000-0005-0000-0000-00003F000000}"/>
    <cellStyle name="20% - Accent2 2 6" xfId="594" xr:uid="{00000000-0005-0000-0000-000040000000}"/>
    <cellStyle name="20% - Accent2 3" xfId="87" xr:uid="{00000000-0005-0000-0000-000041000000}"/>
    <cellStyle name="20% - Accent2 3 2" xfId="205" xr:uid="{00000000-0005-0000-0000-000042000000}"/>
    <cellStyle name="20% - Accent2 3 2 2" xfId="470" xr:uid="{00000000-0005-0000-0000-000043000000}"/>
    <cellStyle name="20% - Accent2 3 2 2 2" xfId="988" xr:uid="{00000000-0005-0000-0000-000044000000}"/>
    <cellStyle name="20% - Accent2 3 2 3" xfId="729" xr:uid="{00000000-0005-0000-0000-000045000000}"/>
    <cellStyle name="20% - Accent2 3 3" xfId="147" xr:uid="{00000000-0005-0000-0000-000046000000}"/>
    <cellStyle name="20% - Accent2 3 3 2" xfId="415" xr:uid="{00000000-0005-0000-0000-000047000000}"/>
    <cellStyle name="20% - Accent2 3 3 2 2" xfId="933" xr:uid="{00000000-0005-0000-0000-000048000000}"/>
    <cellStyle name="20% - Accent2 3 3 3" xfId="674" xr:uid="{00000000-0005-0000-0000-000049000000}"/>
    <cellStyle name="20% - Accent2 3 4" xfId="272" xr:uid="{00000000-0005-0000-0000-00004A000000}"/>
    <cellStyle name="20% - Accent2 3 4 2" xfId="532" xr:uid="{00000000-0005-0000-0000-00004B000000}"/>
    <cellStyle name="20% - Accent2 3 4 2 2" xfId="1050" xr:uid="{00000000-0005-0000-0000-00004C000000}"/>
    <cellStyle name="20% - Accent2 3 4 3" xfId="791" xr:uid="{00000000-0005-0000-0000-00004D000000}"/>
    <cellStyle name="20% - Accent2 3 5" xfId="355" xr:uid="{00000000-0005-0000-0000-00004E000000}"/>
    <cellStyle name="20% - Accent2 3 5 2" xfId="873" xr:uid="{00000000-0005-0000-0000-00004F000000}"/>
    <cellStyle name="20% - Accent2 3 6" xfId="614" xr:uid="{00000000-0005-0000-0000-000050000000}"/>
    <cellStyle name="20% - Accent2 4" xfId="160" xr:uid="{00000000-0005-0000-0000-000051000000}"/>
    <cellStyle name="20% - Accent2 4 2" xfId="428" xr:uid="{00000000-0005-0000-0000-000052000000}"/>
    <cellStyle name="20% - Accent2 4 2 2" xfId="946" xr:uid="{00000000-0005-0000-0000-000053000000}"/>
    <cellStyle name="20% - Accent2 4 3" xfId="687" xr:uid="{00000000-0005-0000-0000-000054000000}"/>
    <cellStyle name="20% - Accent2 5" xfId="105" xr:uid="{00000000-0005-0000-0000-000055000000}"/>
    <cellStyle name="20% - Accent2 5 2" xfId="373" xr:uid="{00000000-0005-0000-0000-000056000000}"/>
    <cellStyle name="20% - Accent2 5 2 2" xfId="891" xr:uid="{00000000-0005-0000-0000-000057000000}"/>
    <cellStyle name="20% - Accent2 5 3" xfId="632" xr:uid="{00000000-0005-0000-0000-000058000000}"/>
    <cellStyle name="20% - Accent2 6" xfId="224" xr:uid="{00000000-0005-0000-0000-000059000000}"/>
    <cellStyle name="20% - Accent2 6 2" xfId="484" xr:uid="{00000000-0005-0000-0000-00005A000000}"/>
    <cellStyle name="20% - Accent2 6 2 2" xfId="1002" xr:uid="{00000000-0005-0000-0000-00005B000000}"/>
    <cellStyle name="20% - Accent2 6 3" xfId="743" xr:uid="{00000000-0005-0000-0000-00005C000000}"/>
    <cellStyle name="20% - Accent2 7" xfId="305" xr:uid="{00000000-0005-0000-0000-00005D000000}"/>
    <cellStyle name="20% - Accent2 7 2" xfId="825" xr:uid="{00000000-0005-0000-0000-00005E000000}"/>
    <cellStyle name="20% - Accent2 8" xfId="566" xr:uid="{00000000-0005-0000-0000-00005F000000}"/>
    <cellStyle name="20% - Accent3" xfId="26" builtinId="38" customBuiltin="1"/>
    <cellStyle name="20% - Accent3 2" xfId="68" xr:uid="{00000000-0005-0000-0000-000061000000}"/>
    <cellStyle name="20% - Accent3 2 2" xfId="187" xr:uid="{00000000-0005-0000-0000-000062000000}"/>
    <cellStyle name="20% - Accent3 2 2 2" xfId="452" xr:uid="{00000000-0005-0000-0000-000063000000}"/>
    <cellStyle name="20% - Accent3 2 2 2 2" xfId="970" xr:uid="{00000000-0005-0000-0000-000064000000}"/>
    <cellStyle name="20% - Accent3 2 2 3" xfId="711" xr:uid="{00000000-0005-0000-0000-000065000000}"/>
    <cellStyle name="20% - Accent3 2 3" xfId="129" xr:uid="{00000000-0005-0000-0000-000066000000}"/>
    <cellStyle name="20% - Accent3 2 3 2" xfId="397" xr:uid="{00000000-0005-0000-0000-000067000000}"/>
    <cellStyle name="20% - Accent3 2 3 2 2" xfId="915" xr:uid="{00000000-0005-0000-0000-000068000000}"/>
    <cellStyle name="20% - Accent3 2 3 3" xfId="656" xr:uid="{00000000-0005-0000-0000-000069000000}"/>
    <cellStyle name="20% - Accent3 2 4" xfId="254" xr:uid="{00000000-0005-0000-0000-00006A000000}"/>
    <cellStyle name="20% - Accent3 2 4 2" xfId="514" xr:uid="{00000000-0005-0000-0000-00006B000000}"/>
    <cellStyle name="20% - Accent3 2 4 2 2" xfId="1032" xr:uid="{00000000-0005-0000-0000-00006C000000}"/>
    <cellStyle name="20% - Accent3 2 4 3" xfId="773" xr:uid="{00000000-0005-0000-0000-00006D000000}"/>
    <cellStyle name="20% - Accent3 2 5" xfId="337" xr:uid="{00000000-0005-0000-0000-00006E000000}"/>
    <cellStyle name="20% - Accent3 2 5 2" xfId="855" xr:uid="{00000000-0005-0000-0000-00006F000000}"/>
    <cellStyle name="20% - Accent3 2 6" xfId="596" xr:uid="{00000000-0005-0000-0000-000070000000}"/>
    <cellStyle name="20% - Accent3 3" xfId="89" xr:uid="{00000000-0005-0000-0000-000071000000}"/>
    <cellStyle name="20% - Accent3 3 2" xfId="207" xr:uid="{00000000-0005-0000-0000-000072000000}"/>
    <cellStyle name="20% - Accent3 3 2 2" xfId="472" xr:uid="{00000000-0005-0000-0000-000073000000}"/>
    <cellStyle name="20% - Accent3 3 2 2 2" xfId="990" xr:uid="{00000000-0005-0000-0000-000074000000}"/>
    <cellStyle name="20% - Accent3 3 2 3" xfId="731" xr:uid="{00000000-0005-0000-0000-000075000000}"/>
    <cellStyle name="20% - Accent3 3 3" xfId="149" xr:uid="{00000000-0005-0000-0000-000076000000}"/>
    <cellStyle name="20% - Accent3 3 3 2" xfId="417" xr:uid="{00000000-0005-0000-0000-000077000000}"/>
    <cellStyle name="20% - Accent3 3 3 2 2" xfId="935" xr:uid="{00000000-0005-0000-0000-000078000000}"/>
    <cellStyle name="20% - Accent3 3 3 3" xfId="676" xr:uid="{00000000-0005-0000-0000-000079000000}"/>
    <cellStyle name="20% - Accent3 3 4" xfId="274" xr:uid="{00000000-0005-0000-0000-00007A000000}"/>
    <cellStyle name="20% - Accent3 3 4 2" xfId="534" xr:uid="{00000000-0005-0000-0000-00007B000000}"/>
    <cellStyle name="20% - Accent3 3 4 2 2" xfId="1052" xr:uid="{00000000-0005-0000-0000-00007C000000}"/>
    <cellStyle name="20% - Accent3 3 4 3" xfId="793" xr:uid="{00000000-0005-0000-0000-00007D000000}"/>
    <cellStyle name="20% - Accent3 3 5" xfId="357" xr:uid="{00000000-0005-0000-0000-00007E000000}"/>
    <cellStyle name="20% - Accent3 3 5 2" xfId="875" xr:uid="{00000000-0005-0000-0000-00007F000000}"/>
    <cellStyle name="20% - Accent3 3 6" xfId="616" xr:uid="{00000000-0005-0000-0000-000080000000}"/>
    <cellStyle name="20% - Accent3 4" xfId="162" xr:uid="{00000000-0005-0000-0000-000081000000}"/>
    <cellStyle name="20% - Accent3 4 2" xfId="430" xr:uid="{00000000-0005-0000-0000-000082000000}"/>
    <cellStyle name="20% - Accent3 4 2 2" xfId="948" xr:uid="{00000000-0005-0000-0000-000083000000}"/>
    <cellStyle name="20% - Accent3 4 3" xfId="689" xr:uid="{00000000-0005-0000-0000-000084000000}"/>
    <cellStyle name="20% - Accent3 5" xfId="107" xr:uid="{00000000-0005-0000-0000-000085000000}"/>
    <cellStyle name="20% - Accent3 5 2" xfId="375" xr:uid="{00000000-0005-0000-0000-000086000000}"/>
    <cellStyle name="20% - Accent3 5 2 2" xfId="893" xr:uid="{00000000-0005-0000-0000-000087000000}"/>
    <cellStyle name="20% - Accent3 5 3" xfId="634" xr:uid="{00000000-0005-0000-0000-000088000000}"/>
    <cellStyle name="20% - Accent3 6" xfId="226" xr:uid="{00000000-0005-0000-0000-000089000000}"/>
    <cellStyle name="20% - Accent3 6 2" xfId="486" xr:uid="{00000000-0005-0000-0000-00008A000000}"/>
    <cellStyle name="20% - Accent3 6 2 2" xfId="1004" xr:uid="{00000000-0005-0000-0000-00008B000000}"/>
    <cellStyle name="20% - Accent3 6 3" xfId="745" xr:uid="{00000000-0005-0000-0000-00008C000000}"/>
    <cellStyle name="20% - Accent3 7" xfId="307" xr:uid="{00000000-0005-0000-0000-00008D000000}"/>
    <cellStyle name="20% - Accent3 7 2" xfId="827" xr:uid="{00000000-0005-0000-0000-00008E000000}"/>
    <cellStyle name="20% - Accent3 8" xfId="568" xr:uid="{00000000-0005-0000-0000-00008F000000}"/>
    <cellStyle name="20% - Accent4" xfId="30" builtinId="42" customBuiltin="1"/>
    <cellStyle name="20% - Accent4 2" xfId="70" xr:uid="{00000000-0005-0000-0000-000091000000}"/>
    <cellStyle name="20% - Accent4 2 2" xfId="189" xr:uid="{00000000-0005-0000-0000-000092000000}"/>
    <cellStyle name="20% - Accent4 2 2 2" xfId="454" xr:uid="{00000000-0005-0000-0000-000093000000}"/>
    <cellStyle name="20% - Accent4 2 2 2 2" xfId="972" xr:uid="{00000000-0005-0000-0000-000094000000}"/>
    <cellStyle name="20% - Accent4 2 2 3" xfId="713" xr:uid="{00000000-0005-0000-0000-000095000000}"/>
    <cellStyle name="20% - Accent4 2 3" xfId="131" xr:uid="{00000000-0005-0000-0000-000096000000}"/>
    <cellStyle name="20% - Accent4 2 3 2" xfId="399" xr:uid="{00000000-0005-0000-0000-000097000000}"/>
    <cellStyle name="20% - Accent4 2 3 2 2" xfId="917" xr:uid="{00000000-0005-0000-0000-000098000000}"/>
    <cellStyle name="20% - Accent4 2 3 3" xfId="658" xr:uid="{00000000-0005-0000-0000-000099000000}"/>
    <cellStyle name="20% - Accent4 2 4" xfId="256" xr:uid="{00000000-0005-0000-0000-00009A000000}"/>
    <cellStyle name="20% - Accent4 2 4 2" xfId="516" xr:uid="{00000000-0005-0000-0000-00009B000000}"/>
    <cellStyle name="20% - Accent4 2 4 2 2" xfId="1034" xr:uid="{00000000-0005-0000-0000-00009C000000}"/>
    <cellStyle name="20% - Accent4 2 4 3" xfId="775" xr:uid="{00000000-0005-0000-0000-00009D000000}"/>
    <cellStyle name="20% - Accent4 2 5" xfId="339" xr:uid="{00000000-0005-0000-0000-00009E000000}"/>
    <cellStyle name="20% - Accent4 2 5 2" xfId="857" xr:uid="{00000000-0005-0000-0000-00009F000000}"/>
    <cellStyle name="20% - Accent4 2 6" xfId="598" xr:uid="{00000000-0005-0000-0000-0000A0000000}"/>
    <cellStyle name="20% - Accent4 3" xfId="91" xr:uid="{00000000-0005-0000-0000-0000A1000000}"/>
    <cellStyle name="20% - Accent4 3 2" xfId="209" xr:uid="{00000000-0005-0000-0000-0000A2000000}"/>
    <cellStyle name="20% - Accent4 3 2 2" xfId="474" xr:uid="{00000000-0005-0000-0000-0000A3000000}"/>
    <cellStyle name="20% - Accent4 3 2 2 2" xfId="992" xr:uid="{00000000-0005-0000-0000-0000A4000000}"/>
    <cellStyle name="20% - Accent4 3 2 3" xfId="733" xr:uid="{00000000-0005-0000-0000-0000A5000000}"/>
    <cellStyle name="20% - Accent4 3 3" xfId="151" xr:uid="{00000000-0005-0000-0000-0000A6000000}"/>
    <cellStyle name="20% - Accent4 3 3 2" xfId="419" xr:uid="{00000000-0005-0000-0000-0000A7000000}"/>
    <cellStyle name="20% - Accent4 3 3 2 2" xfId="937" xr:uid="{00000000-0005-0000-0000-0000A8000000}"/>
    <cellStyle name="20% - Accent4 3 3 3" xfId="678" xr:uid="{00000000-0005-0000-0000-0000A9000000}"/>
    <cellStyle name="20% - Accent4 3 4" xfId="276" xr:uid="{00000000-0005-0000-0000-0000AA000000}"/>
    <cellStyle name="20% - Accent4 3 4 2" xfId="536" xr:uid="{00000000-0005-0000-0000-0000AB000000}"/>
    <cellStyle name="20% - Accent4 3 4 2 2" xfId="1054" xr:uid="{00000000-0005-0000-0000-0000AC000000}"/>
    <cellStyle name="20% - Accent4 3 4 3" xfId="795" xr:uid="{00000000-0005-0000-0000-0000AD000000}"/>
    <cellStyle name="20% - Accent4 3 5" xfId="359" xr:uid="{00000000-0005-0000-0000-0000AE000000}"/>
    <cellStyle name="20% - Accent4 3 5 2" xfId="877" xr:uid="{00000000-0005-0000-0000-0000AF000000}"/>
    <cellStyle name="20% - Accent4 3 6" xfId="618" xr:uid="{00000000-0005-0000-0000-0000B0000000}"/>
    <cellStyle name="20% - Accent4 4" xfId="164" xr:uid="{00000000-0005-0000-0000-0000B1000000}"/>
    <cellStyle name="20% - Accent4 4 2" xfId="432" xr:uid="{00000000-0005-0000-0000-0000B2000000}"/>
    <cellStyle name="20% - Accent4 4 2 2" xfId="950" xr:uid="{00000000-0005-0000-0000-0000B3000000}"/>
    <cellStyle name="20% - Accent4 4 3" xfId="691" xr:uid="{00000000-0005-0000-0000-0000B4000000}"/>
    <cellStyle name="20% - Accent4 5" xfId="109" xr:uid="{00000000-0005-0000-0000-0000B5000000}"/>
    <cellStyle name="20% - Accent4 5 2" xfId="377" xr:uid="{00000000-0005-0000-0000-0000B6000000}"/>
    <cellStyle name="20% - Accent4 5 2 2" xfId="895" xr:uid="{00000000-0005-0000-0000-0000B7000000}"/>
    <cellStyle name="20% - Accent4 5 3" xfId="636" xr:uid="{00000000-0005-0000-0000-0000B8000000}"/>
    <cellStyle name="20% - Accent4 6" xfId="228" xr:uid="{00000000-0005-0000-0000-0000B9000000}"/>
    <cellStyle name="20% - Accent4 6 2" xfId="488" xr:uid="{00000000-0005-0000-0000-0000BA000000}"/>
    <cellStyle name="20% - Accent4 6 2 2" xfId="1006" xr:uid="{00000000-0005-0000-0000-0000BB000000}"/>
    <cellStyle name="20% - Accent4 6 3" xfId="747" xr:uid="{00000000-0005-0000-0000-0000BC000000}"/>
    <cellStyle name="20% - Accent4 7" xfId="309" xr:uid="{00000000-0005-0000-0000-0000BD000000}"/>
    <cellStyle name="20% - Accent4 7 2" xfId="829" xr:uid="{00000000-0005-0000-0000-0000BE000000}"/>
    <cellStyle name="20% - Accent4 8" xfId="570" xr:uid="{00000000-0005-0000-0000-0000BF000000}"/>
    <cellStyle name="20% - Accent5" xfId="34" builtinId="46" customBuiltin="1"/>
    <cellStyle name="20% - Accent5 2" xfId="72" xr:uid="{00000000-0005-0000-0000-0000C1000000}"/>
    <cellStyle name="20% - Accent5 2 2" xfId="191" xr:uid="{00000000-0005-0000-0000-0000C2000000}"/>
    <cellStyle name="20% - Accent5 2 2 2" xfId="456" xr:uid="{00000000-0005-0000-0000-0000C3000000}"/>
    <cellStyle name="20% - Accent5 2 2 2 2" xfId="974" xr:uid="{00000000-0005-0000-0000-0000C4000000}"/>
    <cellStyle name="20% - Accent5 2 2 3" xfId="715" xr:uid="{00000000-0005-0000-0000-0000C5000000}"/>
    <cellStyle name="20% - Accent5 2 3" xfId="133" xr:uid="{00000000-0005-0000-0000-0000C6000000}"/>
    <cellStyle name="20% - Accent5 2 3 2" xfId="401" xr:uid="{00000000-0005-0000-0000-0000C7000000}"/>
    <cellStyle name="20% - Accent5 2 3 2 2" xfId="919" xr:uid="{00000000-0005-0000-0000-0000C8000000}"/>
    <cellStyle name="20% - Accent5 2 3 3" xfId="660" xr:uid="{00000000-0005-0000-0000-0000C9000000}"/>
    <cellStyle name="20% - Accent5 2 4" xfId="258" xr:uid="{00000000-0005-0000-0000-0000CA000000}"/>
    <cellStyle name="20% - Accent5 2 4 2" xfId="518" xr:uid="{00000000-0005-0000-0000-0000CB000000}"/>
    <cellStyle name="20% - Accent5 2 4 2 2" xfId="1036" xr:uid="{00000000-0005-0000-0000-0000CC000000}"/>
    <cellStyle name="20% - Accent5 2 4 3" xfId="777" xr:uid="{00000000-0005-0000-0000-0000CD000000}"/>
    <cellStyle name="20% - Accent5 2 5" xfId="341" xr:uid="{00000000-0005-0000-0000-0000CE000000}"/>
    <cellStyle name="20% - Accent5 2 5 2" xfId="859" xr:uid="{00000000-0005-0000-0000-0000CF000000}"/>
    <cellStyle name="20% - Accent5 2 6" xfId="600" xr:uid="{00000000-0005-0000-0000-0000D0000000}"/>
    <cellStyle name="20% - Accent5 3" xfId="93" xr:uid="{00000000-0005-0000-0000-0000D1000000}"/>
    <cellStyle name="20% - Accent5 3 2" xfId="211" xr:uid="{00000000-0005-0000-0000-0000D2000000}"/>
    <cellStyle name="20% - Accent5 3 2 2" xfId="476" xr:uid="{00000000-0005-0000-0000-0000D3000000}"/>
    <cellStyle name="20% - Accent5 3 2 2 2" xfId="994" xr:uid="{00000000-0005-0000-0000-0000D4000000}"/>
    <cellStyle name="20% - Accent5 3 2 3" xfId="735" xr:uid="{00000000-0005-0000-0000-0000D5000000}"/>
    <cellStyle name="20% - Accent5 3 3" xfId="153" xr:uid="{00000000-0005-0000-0000-0000D6000000}"/>
    <cellStyle name="20% - Accent5 3 3 2" xfId="421" xr:uid="{00000000-0005-0000-0000-0000D7000000}"/>
    <cellStyle name="20% - Accent5 3 3 2 2" xfId="939" xr:uid="{00000000-0005-0000-0000-0000D8000000}"/>
    <cellStyle name="20% - Accent5 3 3 3" xfId="680" xr:uid="{00000000-0005-0000-0000-0000D9000000}"/>
    <cellStyle name="20% - Accent5 3 4" xfId="278" xr:uid="{00000000-0005-0000-0000-0000DA000000}"/>
    <cellStyle name="20% - Accent5 3 4 2" xfId="538" xr:uid="{00000000-0005-0000-0000-0000DB000000}"/>
    <cellStyle name="20% - Accent5 3 4 2 2" xfId="1056" xr:uid="{00000000-0005-0000-0000-0000DC000000}"/>
    <cellStyle name="20% - Accent5 3 4 3" xfId="797" xr:uid="{00000000-0005-0000-0000-0000DD000000}"/>
    <cellStyle name="20% - Accent5 3 5" xfId="361" xr:uid="{00000000-0005-0000-0000-0000DE000000}"/>
    <cellStyle name="20% - Accent5 3 5 2" xfId="879" xr:uid="{00000000-0005-0000-0000-0000DF000000}"/>
    <cellStyle name="20% - Accent5 3 6" xfId="620" xr:uid="{00000000-0005-0000-0000-0000E0000000}"/>
    <cellStyle name="20% - Accent5 4" xfId="166" xr:uid="{00000000-0005-0000-0000-0000E1000000}"/>
    <cellStyle name="20% - Accent5 4 2" xfId="434" xr:uid="{00000000-0005-0000-0000-0000E2000000}"/>
    <cellStyle name="20% - Accent5 4 2 2" xfId="952" xr:uid="{00000000-0005-0000-0000-0000E3000000}"/>
    <cellStyle name="20% - Accent5 4 3" xfId="693" xr:uid="{00000000-0005-0000-0000-0000E4000000}"/>
    <cellStyle name="20% - Accent5 5" xfId="111" xr:uid="{00000000-0005-0000-0000-0000E5000000}"/>
    <cellStyle name="20% - Accent5 5 2" xfId="379" xr:uid="{00000000-0005-0000-0000-0000E6000000}"/>
    <cellStyle name="20% - Accent5 5 2 2" xfId="897" xr:uid="{00000000-0005-0000-0000-0000E7000000}"/>
    <cellStyle name="20% - Accent5 5 3" xfId="638" xr:uid="{00000000-0005-0000-0000-0000E8000000}"/>
    <cellStyle name="20% - Accent5 6" xfId="230" xr:uid="{00000000-0005-0000-0000-0000E9000000}"/>
    <cellStyle name="20% - Accent5 6 2" xfId="490" xr:uid="{00000000-0005-0000-0000-0000EA000000}"/>
    <cellStyle name="20% - Accent5 6 2 2" xfId="1008" xr:uid="{00000000-0005-0000-0000-0000EB000000}"/>
    <cellStyle name="20% - Accent5 6 3" xfId="749" xr:uid="{00000000-0005-0000-0000-0000EC000000}"/>
    <cellStyle name="20% - Accent5 7" xfId="311" xr:uid="{00000000-0005-0000-0000-0000ED000000}"/>
    <cellStyle name="20% - Accent5 7 2" xfId="831" xr:uid="{00000000-0005-0000-0000-0000EE000000}"/>
    <cellStyle name="20% - Accent5 8" xfId="572" xr:uid="{00000000-0005-0000-0000-0000EF000000}"/>
    <cellStyle name="20% - Accent6" xfId="38" builtinId="50" customBuiltin="1"/>
    <cellStyle name="20% - Accent6 2" xfId="74" xr:uid="{00000000-0005-0000-0000-0000F1000000}"/>
    <cellStyle name="20% - Accent6 2 2" xfId="193" xr:uid="{00000000-0005-0000-0000-0000F2000000}"/>
    <cellStyle name="20% - Accent6 2 2 2" xfId="458" xr:uid="{00000000-0005-0000-0000-0000F3000000}"/>
    <cellStyle name="20% - Accent6 2 2 2 2" xfId="976" xr:uid="{00000000-0005-0000-0000-0000F4000000}"/>
    <cellStyle name="20% - Accent6 2 2 3" xfId="717" xr:uid="{00000000-0005-0000-0000-0000F5000000}"/>
    <cellStyle name="20% - Accent6 2 3" xfId="135" xr:uid="{00000000-0005-0000-0000-0000F6000000}"/>
    <cellStyle name="20% - Accent6 2 3 2" xfId="403" xr:uid="{00000000-0005-0000-0000-0000F7000000}"/>
    <cellStyle name="20% - Accent6 2 3 2 2" xfId="921" xr:uid="{00000000-0005-0000-0000-0000F8000000}"/>
    <cellStyle name="20% - Accent6 2 3 3" xfId="662" xr:uid="{00000000-0005-0000-0000-0000F9000000}"/>
    <cellStyle name="20% - Accent6 2 4" xfId="260" xr:uid="{00000000-0005-0000-0000-0000FA000000}"/>
    <cellStyle name="20% - Accent6 2 4 2" xfId="520" xr:uid="{00000000-0005-0000-0000-0000FB000000}"/>
    <cellStyle name="20% - Accent6 2 4 2 2" xfId="1038" xr:uid="{00000000-0005-0000-0000-0000FC000000}"/>
    <cellStyle name="20% - Accent6 2 4 3" xfId="779" xr:uid="{00000000-0005-0000-0000-0000FD000000}"/>
    <cellStyle name="20% - Accent6 2 5" xfId="343" xr:uid="{00000000-0005-0000-0000-0000FE000000}"/>
    <cellStyle name="20% - Accent6 2 5 2" xfId="861" xr:uid="{00000000-0005-0000-0000-0000FF000000}"/>
    <cellStyle name="20% - Accent6 2 6" xfId="602" xr:uid="{00000000-0005-0000-0000-000000010000}"/>
    <cellStyle name="20% - Accent6 3" xfId="95" xr:uid="{00000000-0005-0000-0000-000001010000}"/>
    <cellStyle name="20% - Accent6 3 2" xfId="213" xr:uid="{00000000-0005-0000-0000-000002010000}"/>
    <cellStyle name="20% - Accent6 3 2 2" xfId="478" xr:uid="{00000000-0005-0000-0000-000003010000}"/>
    <cellStyle name="20% - Accent6 3 2 2 2" xfId="996" xr:uid="{00000000-0005-0000-0000-000004010000}"/>
    <cellStyle name="20% - Accent6 3 2 3" xfId="737" xr:uid="{00000000-0005-0000-0000-000005010000}"/>
    <cellStyle name="20% - Accent6 3 3" xfId="155" xr:uid="{00000000-0005-0000-0000-000006010000}"/>
    <cellStyle name="20% - Accent6 3 3 2" xfId="423" xr:uid="{00000000-0005-0000-0000-000007010000}"/>
    <cellStyle name="20% - Accent6 3 3 2 2" xfId="941" xr:uid="{00000000-0005-0000-0000-000008010000}"/>
    <cellStyle name="20% - Accent6 3 3 3" xfId="682" xr:uid="{00000000-0005-0000-0000-000009010000}"/>
    <cellStyle name="20% - Accent6 3 4" xfId="280" xr:uid="{00000000-0005-0000-0000-00000A010000}"/>
    <cellStyle name="20% - Accent6 3 4 2" xfId="540" xr:uid="{00000000-0005-0000-0000-00000B010000}"/>
    <cellStyle name="20% - Accent6 3 4 2 2" xfId="1058" xr:uid="{00000000-0005-0000-0000-00000C010000}"/>
    <cellStyle name="20% - Accent6 3 4 3" xfId="799" xr:uid="{00000000-0005-0000-0000-00000D010000}"/>
    <cellStyle name="20% - Accent6 3 5" xfId="363" xr:uid="{00000000-0005-0000-0000-00000E010000}"/>
    <cellStyle name="20% - Accent6 3 5 2" xfId="881" xr:uid="{00000000-0005-0000-0000-00000F010000}"/>
    <cellStyle name="20% - Accent6 3 6" xfId="622" xr:uid="{00000000-0005-0000-0000-000010010000}"/>
    <cellStyle name="20% - Accent6 4" xfId="168" xr:uid="{00000000-0005-0000-0000-000011010000}"/>
    <cellStyle name="20% - Accent6 4 2" xfId="436" xr:uid="{00000000-0005-0000-0000-000012010000}"/>
    <cellStyle name="20% - Accent6 4 2 2" xfId="954" xr:uid="{00000000-0005-0000-0000-000013010000}"/>
    <cellStyle name="20% - Accent6 4 3" xfId="695" xr:uid="{00000000-0005-0000-0000-000014010000}"/>
    <cellStyle name="20% - Accent6 5" xfId="113" xr:uid="{00000000-0005-0000-0000-000015010000}"/>
    <cellStyle name="20% - Accent6 5 2" xfId="381" xr:uid="{00000000-0005-0000-0000-000016010000}"/>
    <cellStyle name="20% - Accent6 5 2 2" xfId="899" xr:uid="{00000000-0005-0000-0000-000017010000}"/>
    <cellStyle name="20% - Accent6 5 3" xfId="640" xr:uid="{00000000-0005-0000-0000-000018010000}"/>
    <cellStyle name="20% - Accent6 6" xfId="232" xr:uid="{00000000-0005-0000-0000-000019010000}"/>
    <cellStyle name="20% - Accent6 6 2" xfId="492" xr:uid="{00000000-0005-0000-0000-00001A010000}"/>
    <cellStyle name="20% - Accent6 6 2 2" xfId="1010" xr:uid="{00000000-0005-0000-0000-00001B010000}"/>
    <cellStyle name="20% - Accent6 6 3" xfId="751" xr:uid="{00000000-0005-0000-0000-00001C010000}"/>
    <cellStyle name="20% - Accent6 7" xfId="313" xr:uid="{00000000-0005-0000-0000-00001D010000}"/>
    <cellStyle name="20% - Accent6 7 2" xfId="833" xr:uid="{00000000-0005-0000-0000-00001E010000}"/>
    <cellStyle name="20% - Accent6 8" xfId="574" xr:uid="{00000000-0005-0000-0000-00001F010000}"/>
    <cellStyle name="40% - Accent1" xfId="19" builtinId="31" customBuiltin="1"/>
    <cellStyle name="40% - Accent1 2" xfId="65" xr:uid="{00000000-0005-0000-0000-000021010000}"/>
    <cellStyle name="40% - Accent1 2 2" xfId="184" xr:uid="{00000000-0005-0000-0000-000022010000}"/>
    <cellStyle name="40% - Accent1 2 2 2" xfId="449" xr:uid="{00000000-0005-0000-0000-000023010000}"/>
    <cellStyle name="40% - Accent1 2 2 2 2" xfId="967" xr:uid="{00000000-0005-0000-0000-000024010000}"/>
    <cellStyle name="40% - Accent1 2 2 3" xfId="708" xr:uid="{00000000-0005-0000-0000-000025010000}"/>
    <cellStyle name="40% - Accent1 2 3" xfId="126" xr:uid="{00000000-0005-0000-0000-000026010000}"/>
    <cellStyle name="40% - Accent1 2 3 2" xfId="394" xr:uid="{00000000-0005-0000-0000-000027010000}"/>
    <cellStyle name="40% - Accent1 2 3 2 2" xfId="912" xr:uid="{00000000-0005-0000-0000-000028010000}"/>
    <cellStyle name="40% - Accent1 2 3 3" xfId="653" xr:uid="{00000000-0005-0000-0000-000029010000}"/>
    <cellStyle name="40% - Accent1 2 4" xfId="251" xr:uid="{00000000-0005-0000-0000-00002A010000}"/>
    <cellStyle name="40% - Accent1 2 4 2" xfId="511" xr:uid="{00000000-0005-0000-0000-00002B010000}"/>
    <cellStyle name="40% - Accent1 2 4 2 2" xfId="1029" xr:uid="{00000000-0005-0000-0000-00002C010000}"/>
    <cellStyle name="40% - Accent1 2 4 3" xfId="770" xr:uid="{00000000-0005-0000-0000-00002D010000}"/>
    <cellStyle name="40% - Accent1 2 5" xfId="334" xr:uid="{00000000-0005-0000-0000-00002E010000}"/>
    <cellStyle name="40% - Accent1 2 5 2" xfId="852" xr:uid="{00000000-0005-0000-0000-00002F010000}"/>
    <cellStyle name="40% - Accent1 2 6" xfId="593" xr:uid="{00000000-0005-0000-0000-000030010000}"/>
    <cellStyle name="40% - Accent1 3" xfId="86" xr:uid="{00000000-0005-0000-0000-000031010000}"/>
    <cellStyle name="40% - Accent1 3 2" xfId="204" xr:uid="{00000000-0005-0000-0000-000032010000}"/>
    <cellStyle name="40% - Accent1 3 2 2" xfId="469" xr:uid="{00000000-0005-0000-0000-000033010000}"/>
    <cellStyle name="40% - Accent1 3 2 2 2" xfId="987" xr:uid="{00000000-0005-0000-0000-000034010000}"/>
    <cellStyle name="40% - Accent1 3 2 3" xfId="728" xr:uid="{00000000-0005-0000-0000-000035010000}"/>
    <cellStyle name="40% - Accent1 3 3" xfId="146" xr:uid="{00000000-0005-0000-0000-000036010000}"/>
    <cellStyle name="40% - Accent1 3 3 2" xfId="414" xr:uid="{00000000-0005-0000-0000-000037010000}"/>
    <cellStyle name="40% - Accent1 3 3 2 2" xfId="932" xr:uid="{00000000-0005-0000-0000-000038010000}"/>
    <cellStyle name="40% - Accent1 3 3 3" xfId="673" xr:uid="{00000000-0005-0000-0000-000039010000}"/>
    <cellStyle name="40% - Accent1 3 4" xfId="271" xr:uid="{00000000-0005-0000-0000-00003A010000}"/>
    <cellStyle name="40% - Accent1 3 4 2" xfId="531" xr:uid="{00000000-0005-0000-0000-00003B010000}"/>
    <cellStyle name="40% - Accent1 3 4 2 2" xfId="1049" xr:uid="{00000000-0005-0000-0000-00003C010000}"/>
    <cellStyle name="40% - Accent1 3 4 3" xfId="790" xr:uid="{00000000-0005-0000-0000-00003D010000}"/>
    <cellStyle name="40% - Accent1 3 5" xfId="354" xr:uid="{00000000-0005-0000-0000-00003E010000}"/>
    <cellStyle name="40% - Accent1 3 5 2" xfId="872" xr:uid="{00000000-0005-0000-0000-00003F010000}"/>
    <cellStyle name="40% - Accent1 3 6" xfId="613" xr:uid="{00000000-0005-0000-0000-000040010000}"/>
    <cellStyle name="40% - Accent1 4" xfId="159" xr:uid="{00000000-0005-0000-0000-000041010000}"/>
    <cellStyle name="40% - Accent1 4 2" xfId="427" xr:uid="{00000000-0005-0000-0000-000042010000}"/>
    <cellStyle name="40% - Accent1 4 2 2" xfId="945" xr:uid="{00000000-0005-0000-0000-000043010000}"/>
    <cellStyle name="40% - Accent1 4 3" xfId="686" xr:uid="{00000000-0005-0000-0000-000044010000}"/>
    <cellStyle name="40% - Accent1 5" xfId="104" xr:uid="{00000000-0005-0000-0000-000045010000}"/>
    <cellStyle name="40% - Accent1 5 2" xfId="372" xr:uid="{00000000-0005-0000-0000-000046010000}"/>
    <cellStyle name="40% - Accent1 5 2 2" xfId="890" xr:uid="{00000000-0005-0000-0000-000047010000}"/>
    <cellStyle name="40% - Accent1 5 3" xfId="631" xr:uid="{00000000-0005-0000-0000-000048010000}"/>
    <cellStyle name="40% - Accent1 6" xfId="223" xr:uid="{00000000-0005-0000-0000-000049010000}"/>
    <cellStyle name="40% - Accent1 6 2" xfId="483" xr:uid="{00000000-0005-0000-0000-00004A010000}"/>
    <cellStyle name="40% - Accent1 6 2 2" xfId="1001" xr:uid="{00000000-0005-0000-0000-00004B010000}"/>
    <cellStyle name="40% - Accent1 6 3" xfId="742" xr:uid="{00000000-0005-0000-0000-00004C010000}"/>
    <cellStyle name="40% - Accent1 7" xfId="304" xr:uid="{00000000-0005-0000-0000-00004D010000}"/>
    <cellStyle name="40% - Accent1 7 2" xfId="824" xr:uid="{00000000-0005-0000-0000-00004E010000}"/>
    <cellStyle name="40% - Accent1 8" xfId="565" xr:uid="{00000000-0005-0000-0000-00004F010000}"/>
    <cellStyle name="40% - Accent2" xfId="23" builtinId="35" customBuiltin="1"/>
    <cellStyle name="40% - Accent2 2" xfId="67" xr:uid="{00000000-0005-0000-0000-000051010000}"/>
    <cellStyle name="40% - Accent2 2 2" xfId="186" xr:uid="{00000000-0005-0000-0000-000052010000}"/>
    <cellStyle name="40% - Accent2 2 2 2" xfId="451" xr:uid="{00000000-0005-0000-0000-000053010000}"/>
    <cellStyle name="40% - Accent2 2 2 2 2" xfId="969" xr:uid="{00000000-0005-0000-0000-000054010000}"/>
    <cellStyle name="40% - Accent2 2 2 3" xfId="710" xr:uid="{00000000-0005-0000-0000-000055010000}"/>
    <cellStyle name="40% - Accent2 2 3" xfId="128" xr:uid="{00000000-0005-0000-0000-000056010000}"/>
    <cellStyle name="40% - Accent2 2 3 2" xfId="396" xr:uid="{00000000-0005-0000-0000-000057010000}"/>
    <cellStyle name="40% - Accent2 2 3 2 2" xfId="914" xr:uid="{00000000-0005-0000-0000-000058010000}"/>
    <cellStyle name="40% - Accent2 2 3 3" xfId="655" xr:uid="{00000000-0005-0000-0000-000059010000}"/>
    <cellStyle name="40% - Accent2 2 4" xfId="253" xr:uid="{00000000-0005-0000-0000-00005A010000}"/>
    <cellStyle name="40% - Accent2 2 4 2" xfId="513" xr:uid="{00000000-0005-0000-0000-00005B010000}"/>
    <cellStyle name="40% - Accent2 2 4 2 2" xfId="1031" xr:uid="{00000000-0005-0000-0000-00005C010000}"/>
    <cellStyle name="40% - Accent2 2 4 3" xfId="772" xr:uid="{00000000-0005-0000-0000-00005D010000}"/>
    <cellStyle name="40% - Accent2 2 5" xfId="336" xr:uid="{00000000-0005-0000-0000-00005E010000}"/>
    <cellStyle name="40% - Accent2 2 5 2" xfId="854" xr:uid="{00000000-0005-0000-0000-00005F010000}"/>
    <cellStyle name="40% - Accent2 2 6" xfId="595" xr:uid="{00000000-0005-0000-0000-000060010000}"/>
    <cellStyle name="40% - Accent2 3" xfId="88" xr:uid="{00000000-0005-0000-0000-000061010000}"/>
    <cellStyle name="40% - Accent2 3 2" xfId="206" xr:uid="{00000000-0005-0000-0000-000062010000}"/>
    <cellStyle name="40% - Accent2 3 2 2" xfId="471" xr:uid="{00000000-0005-0000-0000-000063010000}"/>
    <cellStyle name="40% - Accent2 3 2 2 2" xfId="989" xr:uid="{00000000-0005-0000-0000-000064010000}"/>
    <cellStyle name="40% - Accent2 3 2 3" xfId="730" xr:uid="{00000000-0005-0000-0000-000065010000}"/>
    <cellStyle name="40% - Accent2 3 3" xfId="148" xr:uid="{00000000-0005-0000-0000-000066010000}"/>
    <cellStyle name="40% - Accent2 3 3 2" xfId="416" xr:uid="{00000000-0005-0000-0000-000067010000}"/>
    <cellStyle name="40% - Accent2 3 3 2 2" xfId="934" xr:uid="{00000000-0005-0000-0000-000068010000}"/>
    <cellStyle name="40% - Accent2 3 3 3" xfId="675" xr:uid="{00000000-0005-0000-0000-000069010000}"/>
    <cellStyle name="40% - Accent2 3 4" xfId="273" xr:uid="{00000000-0005-0000-0000-00006A010000}"/>
    <cellStyle name="40% - Accent2 3 4 2" xfId="533" xr:uid="{00000000-0005-0000-0000-00006B010000}"/>
    <cellStyle name="40% - Accent2 3 4 2 2" xfId="1051" xr:uid="{00000000-0005-0000-0000-00006C010000}"/>
    <cellStyle name="40% - Accent2 3 4 3" xfId="792" xr:uid="{00000000-0005-0000-0000-00006D010000}"/>
    <cellStyle name="40% - Accent2 3 5" xfId="356" xr:uid="{00000000-0005-0000-0000-00006E010000}"/>
    <cellStyle name="40% - Accent2 3 5 2" xfId="874" xr:uid="{00000000-0005-0000-0000-00006F010000}"/>
    <cellStyle name="40% - Accent2 3 6" xfId="615" xr:uid="{00000000-0005-0000-0000-000070010000}"/>
    <cellStyle name="40% - Accent2 4" xfId="161" xr:uid="{00000000-0005-0000-0000-000071010000}"/>
    <cellStyle name="40% - Accent2 4 2" xfId="429" xr:uid="{00000000-0005-0000-0000-000072010000}"/>
    <cellStyle name="40% - Accent2 4 2 2" xfId="947" xr:uid="{00000000-0005-0000-0000-000073010000}"/>
    <cellStyle name="40% - Accent2 4 3" xfId="688" xr:uid="{00000000-0005-0000-0000-000074010000}"/>
    <cellStyle name="40% - Accent2 5" xfId="106" xr:uid="{00000000-0005-0000-0000-000075010000}"/>
    <cellStyle name="40% - Accent2 5 2" xfId="374" xr:uid="{00000000-0005-0000-0000-000076010000}"/>
    <cellStyle name="40% - Accent2 5 2 2" xfId="892" xr:uid="{00000000-0005-0000-0000-000077010000}"/>
    <cellStyle name="40% - Accent2 5 3" xfId="633" xr:uid="{00000000-0005-0000-0000-000078010000}"/>
    <cellStyle name="40% - Accent2 6" xfId="225" xr:uid="{00000000-0005-0000-0000-000079010000}"/>
    <cellStyle name="40% - Accent2 6 2" xfId="485" xr:uid="{00000000-0005-0000-0000-00007A010000}"/>
    <cellStyle name="40% - Accent2 6 2 2" xfId="1003" xr:uid="{00000000-0005-0000-0000-00007B010000}"/>
    <cellStyle name="40% - Accent2 6 3" xfId="744" xr:uid="{00000000-0005-0000-0000-00007C010000}"/>
    <cellStyle name="40% - Accent2 7" xfId="306" xr:uid="{00000000-0005-0000-0000-00007D010000}"/>
    <cellStyle name="40% - Accent2 7 2" xfId="826" xr:uid="{00000000-0005-0000-0000-00007E010000}"/>
    <cellStyle name="40% - Accent2 8" xfId="567" xr:uid="{00000000-0005-0000-0000-00007F010000}"/>
    <cellStyle name="40% - Accent3" xfId="27" builtinId="39" customBuiltin="1"/>
    <cellStyle name="40% - Accent3 2" xfId="69" xr:uid="{00000000-0005-0000-0000-000081010000}"/>
    <cellStyle name="40% - Accent3 2 2" xfId="188" xr:uid="{00000000-0005-0000-0000-000082010000}"/>
    <cellStyle name="40% - Accent3 2 2 2" xfId="453" xr:uid="{00000000-0005-0000-0000-000083010000}"/>
    <cellStyle name="40% - Accent3 2 2 2 2" xfId="971" xr:uid="{00000000-0005-0000-0000-000084010000}"/>
    <cellStyle name="40% - Accent3 2 2 3" xfId="712" xr:uid="{00000000-0005-0000-0000-000085010000}"/>
    <cellStyle name="40% - Accent3 2 3" xfId="130" xr:uid="{00000000-0005-0000-0000-000086010000}"/>
    <cellStyle name="40% - Accent3 2 3 2" xfId="398" xr:uid="{00000000-0005-0000-0000-000087010000}"/>
    <cellStyle name="40% - Accent3 2 3 2 2" xfId="916" xr:uid="{00000000-0005-0000-0000-000088010000}"/>
    <cellStyle name="40% - Accent3 2 3 3" xfId="657" xr:uid="{00000000-0005-0000-0000-000089010000}"/>
    <cellStyle name="40% - Accent3 2 4" xfId="255" xr:uid="{00000000-0005-0000-0000-00008A010000}"/>
    <cellStyle name="40% - Accent3 2 4 2" xfId="515" xr:uid="{00000000-0005-0000-0000-00008B010000}"/>
    <cellStyle name="40% - Accent3 2 4 2 2" xfId="1033" xr:uid="{00000000-0005-0000-0000-00008C010000}"/>
    <cellStyle name="40% - Accent3 2 4 3" xfId="774" xr:uid="{00000000-0005-0000-0000-00008D010000}"/>
    <cellStyle name="40% - Accent3 2 5" xfId="338" xr:uid="{00000000-0005-0000-0000-00008E010000}"/>
    <cellStyle name="40% - Accent3 2 5 2" xfId="856" xr:uid="{00000000-0005-0000-0000-00008F010000}"/>
    <cellStyle name="40% - Accent3 2 6" xfId="597" xr:uid="{00000000-0005-0000-0000-000090010000}"/>
    <cellStyle name="40% - Accent3 3" xfId="90" xr:uid="{00000000-0005-0000-0000-000091010000}"/>
    <cellStyle name="40% - Accent3 3 2" xfId="208" xr:uid="{00000000-0005-0000-0000-000092010000}"/>
    <cellStyle name="40% - Accent3 3 2 2" xfId="473" xr:uid="{00000000-0005-0000-0000-000093010000}"/>
    <cellStyle name="40% - Accent3 3 2 2 2" xfId="991" xr:uid="{00000000-0005-0000-0000-000094010000}"/>
    <cellStyle name="40% - Accent3 3 2 3" xfId="732" xr:uid="{00000000-0005-0000-0000-000095010000}"/>
    <cellStyle name="40% - Accent3 3 3" xfId="150" xr:uid="{00000000-0005-0000-0000-000096010000}"/>
    <cellStyle name="40% - Accent3 3 3 2" xfId="418" xr:uid="{00000000-0005-0000-0000-000097010000}"/>
    <cellStyle name="40% - Accent3 3 3 2 2" xfId="936" xr:uid="{00000000-0005-0000-0000-000098010000}"/>
    <cellStyle name="40% - Accent3 3 3 3" xfId="677" xr:uid="{00000000-0005-0000-0000-000099010000}"/>
    <cellStyle name="40% - Accent3 3 4" xfId="275" xr:uid="{00000000-0005-0000-0000-00009A010000}"/>
    <cellStyle name="40% - Accent3 3 4 2" xfId="535" xr:uid="{00000000-0005-0000-0000-00009B010000}"/>
    <cellStyle name="40% - Accent3 3 4 2 2" xfId="1053" xr:uid="{00000000-0005-0000-0000-00009C010000}"/>
    <cellStyle name="40% - Accent3 3 4 3" xfId="794" xr:uid="{00000000-0005-0000-0000-00009D010000}"/>
    <cellStyle name="40% - Accent3 3 5" xfId="358" xr:uid="{00000000-0005-0000-0000-00009E010000}"/>
    <cellStyle name="40% - Accent3 3 5 2" xfId="876" xr:uid="{00000000-0005-0000-0000-00009F010000}"/>
    <cellStyle name="40% - Accent3 3 6" xfId="617" xr:uid="{00000000-0005-0000-0000-0000A0010000}"/>
    <cellStyle name="40% - Accent3 4" xfId="163" xr:uid="{00000000-0005-0000-0000-0000A1010000}"/>
    <cellStyle name="40% - Accent3 4 2" xfId="431" xr:uid="{00000000-0005-0000-0000-0000A2010000}"/>
    <cellStyle name="40% - Accent3 4 2 2" xfId="949" xr:uid="{00000000-0005-0000-0000-0000A3010000}"/>
    <cellStyle name="40% - Accent3 4 3" xfId="690" xr:uid="{00000000-0005-0000-0000-0000A4010000}"/>
    <cellStyle name="40% - Accent3 5" xfId="108" xr:uid="{00000000-0005-0000-0000-0000A5010000}"/>
    <cellStyle name="40% - Accent3 5 2" xfId="376" xr:uid="{00000000-0005-0000-0000-0000A6010000}"/>
    <cellStyle name="40% - Accent3 5 2 2" xfId="894" xr:uid="{00000000-0005-0000-0000-0000A7010000}"/>
    <cellStyle name="40% - Accent3 5 3" xfId="635" xr:uid="{00000000-0005-0000-0000-0000A8010000}"/>
    <cellStyle name="40% - Accent3 6" xfId="227" xr:uid="{00000000-0005-0000-0000-0000A9010000}"/>
    <cellStyle name="40% - Accent3 6 2" xfId="487" xr:uid="{00000000-0005-0000-0000-0000AA010000}"/>
    <cellStyle name="40% - Accent3 6 2 2" xfId="1005" xr:uid="{00000000-0005-0000-0000-0000AB010000}"/>
    <cellStyle name="40% - Accent3 6 3" xfId="746" xr:uid="{00000000-0005-0000-0000-0000AC010000}"/>
    <cellStyle name="40% - Accent3 7" xfId="308" xr:uid="{00000000-0005-0000-0000-0000AD010000}"/>
    <cellStyle name="40% - Accent3 7 2" xfId="828" xr:uid="{00000000-0005-0000-0000-0000AE010000}"/>
    <cellStyle name="40% - Accent3 8" xfId="569" xr:uid="{00000000-0005-0000-0000-0000AF010000}"/>
    <cellStyle name="40% - Accent4" xfId="31" builtinId="43" customBuiltin="1"/>
    <cellStyle name="40% - Accent4 2" xfId="71" xr:uid="{00000000-0005-0000-0000-0000B1010000}"/>
    <cellStyle name="40% - Accent4 2 2" xfId="190" xr:uid="{00000000-0005-0000-0000-0000B2010000}"/>
    <cellStyle name="40% - Accent4 2 2 2" xfId="455" xr:uid="{00000000-0005-0000-0000-0000B3010000}"/>
    <cellStyle name="40% - Accent4 2 2 2 2" xfId="973" xr:uid="{00000000-0005-0000-0000-0000B4010000}"/>
    <cellStyle name="40% - Accent4 2 2 3" xfId="714" xr:uid="{00000000-0005-0000-0000-0000B5010000}"/>
    <cellStyle name="40% - Accent4 2 3" xfId="132" xr:uid="{00000000-0005-0000-0000-0000B6010000}"/>
    <cellStyle name="40% - Accent4 2 3 2" xfId="400" xr:uid="{00000000-0005-0000-0000-0000B7010000}"/>
    <cellStyle name="40% - Accent4 2 3 2 2" xfId="918" xr:uid="{00000000-0005-0000-0000-0000B8010000}"/>
    <cellStyle name="40% - Accent4 2 3 3" xfId="659" xr:uid="{00000000-0005-0000-0000-0000B9010000}"/>
    <cellStyle name="40% - Accent4 2 4" xfId="257" xr:uid="{00000000-0005-0000-0000-0000BA010000}"/>
    <cellStyle name="40% - Accent4 2 4 2" xfId="517" xr:uid="{00000000-0005-0000-0000-0000BB010000}"/>
    <cellStyle name="40% - Accent4 2 4 2 2" xfId="1035" xr:uid="{00000000-0005-0000-0000-0000BC010000}"/>
    <cellStyle name="40% - Accent4 2 4 3" xfId="776" xr:uid="{00000000-0005-0000-0000-0000BD010000}"/>
    <cellStyle name="40% - Accent4 2 5" xfId="340" xr:uid="{00000000-0005-0000-0000-0000BE010000}"/>
    <cellStyle name="40% - Accent4 2 5 2" xfId="858" xr:uid="{00000000-0005-0000-0000-0000BF010000}"/>
    <cellStyle name="40% - Accent4 2 6" xfId="599" xr:uid="{00000000-0005-0000-0000-0000C0010000}"/>
    <cellStyle name="40% - Accent4 3" xfId="92" xr:uid="{00000000-0005-0000-0000-0000C1010000}"/>
    <cellStyle name="40% - Accent4 3 2" xfId="210" xr:uid="{00000000-0005-0000-0000-0000C2010000}"/>
    <cellStyle name="40% - Accent4 3 2 2" xfId="475" xr:uid="{00000000-0005-0000-0000-0000C3010000}"/>
    <cellStyle name="40% - Accent4 3 2 2 2" xfId="993" xr:uid="{00000000-0005-0000-0000-0000C4010000}"/>
    <cellStyle name="40% - Accent4 3 2 3" xfId="734" xr:uid="{00000000-0005-0000-0000-0000C5010000}"/>
    <cellStyle name="40% - Accent4 3 3" xfId="152" xr:uid="{00000000-0005-0000-0000-0000C6010000}"/>
    <cellStyle name="40% - Accent4 3 3 2" xfId="420" xr:uid="{00000000-0005-0000-0000-0000C7010000}"/>
    <cellStyle name="40% - Accent4 3 3 2 2" xfId="938" xr:uid="{00000000-0005-0000-0000-0000C8010000}"/>
    <cellStyle name="40% - Accent4 3 3 3" xfId="679" xr:uid="{00000000-0005-0000-0000-0000C9010000}"/>
    <cellStyle name="40% - Accent4 3 4" xfId="277" xr:uid="{00000000-0005-0000-0000-0000CA010000}"/>
    <cellStyle name="40% - Accent4 3 4 2" xfId="537" xr:uid="{00000000-0005-0000-0000-0000CB010000}"/>
    <cellStyle name="40% - Accent4 3 4 2 2" xfId="1055" xr:uid="{00000000-0005-0000-0000-0000CC010000}"/>
    <cellStyle name="40% - Accent4 3 4 3" xfId="796" xr:uid="{00000000-0005-0000-0000-0000CD010000}"/>
    <cellStyle name="40% - Accent4 3 5" xfId="360" xr:uid="{00000000-0005-0000-0000-0000CE010000}"/>
    <cellStyle name="40% - Accent4 3 5 2" xfId="878" xr:uid="{00000000-0005-0000-0000-0000CF010000}"/>
    <cellStyle name="40% - Accent4 3 6" xfId="619" xr:uid="{00000000-0005-0000-0000-0000D0010000}"/>
    <cellStyle name="40% - Accent4 4" xfId="165" xr:uid="{00000000-0005-0000-0000-0000D1010000}"/>
    <cellStyle name="40% - Accent4 4 2" xfId="433" xr:uid="{00000000-0005-0000-0000-0000D2010000}"/>
    <cellStyle name="40% - Accent4 4 2 2" xfId="951" xr:uid="{00000000-0005-0000-0000-0000D3010000}"/>
    <cellStyle name="40% - Accent4 4 3" xfId="692" xr:uid="{00000000-0005-0000-0000-0000D4010000}"/>
    <cellStyle name="40% - Accent4 5" xfId="110" xr:uid="{00000000-0005-0000-0000-0000D5010000}"/>
    <cellStyle name="40% - Accent4 5 2" xfId="378" xr:uid="{00000000-0005-0000-0000-0000D6010000}"/>
    <cellStyle name="40% - Accent4 5 2 2" xfId="896" xr:uid="{00000000-0005-0000-0000-0000D7010000}"/>
    <cellStyle name="40% - Accent4 5 3" xfId="637" xr:uid="{00000000-0005-0000-0000-0000D8010000}"/>
    <cellStyle name="40% - Accent4 6" xfId="229" xr:uid="{00000000-0005-0000-0000-0000D9010000}"/>
    <cellStyle name="40% - Accent4 6 2" xfId="489" xr:uid="{00000000-0005-0000-0000-0000DA010000}"/>
    <cellStyle name="40% - Accent4 6 2 2" xfId="1007" xr:uid="{00000000-0005-0000-0000-0000DB010000}"/>
    <cellStyle name="40% - Accent4 6 3" xfId="748" xr:uid="{00000000-0005-0000-0000-0000DC010000}"/>
    <cellStyle name="40% - Accent4 7" xfId="310" xr:uid="{00000000-0005-0000-0000-0000DD010000}"/>
    <cellStyle name="40% - Accent4 7 2" xfId="830" xr:uid="{00000000-0005-0000-0000-0000DE010000}"/>
    <cellStyle name="40% - Accent4 8" xfId="571" xr:uid="{00000000-0005-0000-0000-0000DF010000}"/>
    <cellStyle name="40% - Accent5" xfId="35" builtinId="47" customBuiltin="1"/>
    <cellStyle name="40% - Accent5 2" xfId="73" xr:uid="{00000000-0005-0000-0000-0000E1010000}"/>
    <cellStyle name="40% - Accent5 2 2" xfId="192" xr:uid="{00000000-0005-0000-0000-0000E2010000}"/>
    <cellStyle name="40% - Accent5 2 2 2" xfId="457" xr:uid="{00000000-0005-0000-0000-0000E3010000}"/>
    <cellStyle name="40% - Accent5 2 2 2 2" xfId="975" xr:uid="{00000000-0005-0000-0000-0000E4010000}"/>
    <cellStyle name="40% - Accent5 2 2 3" xfId="716" xr:uid="{00000000-0005-0000-0000-0000E5010000}"/>
    <cellStyle name="40% - Accent5 2 3" xfId="134" xr:uid="{00000000-0005-0000-0000-0000E6010000}"/>
    <cellStyle name="40% - Accent5 2 3 2" xfId="402" xr:uid="{00000000-0005-0000-0000-0000E7010000}"/>
    <cellStyle name="40% - Accent5 2 3 2 2" xfId="920" xr:uid="{00000000-0005-0000-0000-0000E8010000}"/>
    <cellStyle name="40% - Accent5 2 3 3" xfId="661" xr:uid="{00000000-0005-0000-0000-0000E9010000}"/>
    <cellStyle name="40% - Accent5 2 4" xfId="259" xr:uid="{00000000-0005-0000-0000-0000EA010000}"/>
    <cellStyle name="40% - Accent5 2 4 2" xfId="519" xr:uid="{00000000-0005-0000-0000-0000EB010000}"/>
    <cellStyle name="40% - Accent5 2 4 2 2" xfId="1037" xr:uid="{00000000-0005-0000-0000-0000EC010000}"/>
    <cellStyle name="40% - Accent5 2 4 3" xfId="778" xr:uid="{00000000-0005-0000-0000-0000ED010000}"/>
    <cellStyle name="40% - Accent5 2 5" xfId="342" xr:uid="{00000000-0005-0000-0000-0000EE010000}"/>
    <cellStyle name="40% - Accent5 2 5 2" xfId="860" xr:uid="{00000000-0005-0000-0000-0000EF010000}"/>
    <cellStyle name="40% - Accent5 2 6" xfId="601" xr:uid="{00000000-0005-0000-0000-0000F0010000}"/>
    <cellStyle name="40% - Accent5 3" xfId="94" xr:uid="{00000000-0005-0000-0000-0000F1010000}"/>
    <cellStyle name="40% - Accent5 3 2" xfId="212" xr:uid="{00000000-0005-0000-0000-0000F2010000}"/>
    <cellStyle name="40% - Accent5 3 2 2" xfId="477" xr:uid="{00000000-0005-0000-0000-0000F3010000}"/>
    <cellStyle name="40% - Accent5 3 2 2 2" xfId="995" xr:uid="{00000000-0005-0000-0000-0000F4010000}"/>
    <cellStyle name="40% - Accent5 3 2 3" xfId="736" xr:uid="{00000000-0005-0000-0000-0000F5010000}"/>
    <cellStyle name="40% - Accent5 3 3" xfId="154" xr:uid="{00000000-0005-0000-0000-0000F6010000}"/>
    <cellStyle name="40% - Accent5 3 3 2" xfId="422" xr:uid="{00000000-0005-0000-0000-0000F7010000}"/>
    <cellStyle name="40% - Accent5 3 3 2 2" xfId="940" xr:uid="{00000000-0005-0000-0000-0000F8010000}"/>
    <cellStyle name="40% - Accent5 3 3 3" xfId="681" xr:uid="{00000000-0005-0000-0000-0000F9010000}"/>
    <cellStyle name="40% - Accent5 3 4" xfId="279" xr:uid="{00000000-0005-0000-0000-0000FA010000}"/>
    <cellStyle name="40% - Accent5 3 4 2" xfId="539" xr:uid="{00000000-0005-0000-0000-0000FB010000}"/>
    <cellStyle name="40% - Accent5 3 4 2 2" xfId="1057" xr:uid="{00000000-0005-0000-0000-0000FC010000}"/>
    <cellStyle name="40% - Accent5 3 4 3" xfId="798" xr:uid="{00000000-0005-0000-0000-0000FD010000}"/>
    <cellStyle name="40% - Accent5 3 5" xfId="362" xr:uid="{00000000-0005-0000-0000-0000FE010000}"/>
    <cellStyle name="40% - Accent5 3 5 2" xfId="880" xr:uid="{00000000-0005-0000-0000-0000FF010000}"/>
    <cellStyle name="40% - Accent5 3 6" xfId="621" xr:uid="{00000000-0005-0000-0000-000000020000}"/>
    <cellStyle name="40% - Accent5 4" xfId="167" xr:uid="{00000000-0005-0000-0000-000001020000}"/>
    <cellStyle name="40% - Accent5 4 2" xfId="435" xr:uid="{00000000-0005-0000-0000-000002020000}"/>
    <cellStyle name="40% - Accent5 4 2 2" xfId="953" xr:uid="{00000000-0005-0000-0000-000003020000}"/>
    <cellStyle name="40% - Accent5 4 3" xfId="694" xr:uid="{00000000-0005-0000-0000-000004020000}"/>
    <cellStyle name="40% - Accent5 5" xfId="112" xr:uid="{00000000-0005-0000-0000-000005020000}"/>
    <cellStyle name="40% - Accent5 5 2" xfId="380" xr:uid="{00000000-0005-0000-0000-000006020000}"/>
    <cellStyle name="40% - Accent5 5 2 2" xfId="898" xr:uid="{00000000-0005-0000-0000-000007020000}"/>
    <cellStyle name="40% - Accent5 5 3" xfId="639" xr:uid="{00000000-0005-0000-0000-000008020000}"/>
    <cellStyle name="40% - Accent5 6" xfId="231" xr:uid="{00000000-0005-0000-0000-000009020000}"/>
    <cellStyle name="40% - Accent5 6 2" xfId="491" xr:uid="{00000000-0005-0000-0000-00000A020000}"/>
    <cellStyle name="40% - Accent5 6 2 2" xfId="1009" xr:uid="{00000000-0005-0000-0000-00000B020000}"/>
    <cellStyle name="40% - Accent5 6 3" xfId="750" xr:uid="{00000000-0005-0000-0000-00000C020000}"/>
    <cellStyle name="40% - Accent5 7" xfId="312" xr:uid="{00000000-0005-0000-0000-00000D020000}"/>
    <cellStyle name="40% - Accent5 7 2" xfId="832" xr:uid="{00000000-0005-0000-0000-00000E020000}"/>
    <cellStyle name="40% - Accent5 8" xfId="573" xr:uid="{00000000-0005-0000-0000-00000F020000}"/>
    <cellStyle name="40% - Accent6" xfId="39" builtinId="51" customBuiltin="1"/>
    <cellStyle name="40% - Accent6 2" xfId="75" xr:uid="{00000000-0005-0000-0000-000011020000}"/>
    <cellStyle name="40% - Accent6 2 2" xfId="194" xr:uid="{00000000-0005-0000-0000-000012020000}"/>
    <cellStyle name="40% - Accent6 2 2 2" xfId="459" xr:uid="{00000000-0005-0000-0000-000013020000}"/>
    <cellStyle name="40% - Accent6 2 2 2 2" xfId="977" xr:uid="{00000000-0005-0000-0000-000014020000}"/>
    <cellStyle name="40% - Accent6 2 2 3" xfId="718" xr:uid="{00000000-0005-0000-0000-000015020000}"/>
    <cellStyle name="40% - Accent6 2 3" xfId="136" xr:uid="{00000000-0005-0000-0000-000016020000}"/>
    <cellStyle name="40% - Accent6 2 3 2" xfId="404" xr:uid="{00000000-0005-0000-0000-000017020000}"/>
    <cellStyle name="40% - Accent6 2 3 2 2" xfId="922" xr:uid="{00000000-0005-0000-0000-000018020000}"/>
    <cellStyle name="40% - Accent6 2 3 3" xfId="663" xr:uid="{00000000-0005-0000-0000-000019020000}"/>
    <cellStyle name="40% - Accent6 2 4" xfId="261" xr:uid="{00000000-0005-0000-0000-00001A020000}"/>
    <cellStyle name="40% - Accent6 2 4 2" xfId="521" xr:uid="{00000000-0005-0000-0000-00001B020000}"/>
    <cellStyle name="40% - Accent6 2 4 2 2" xfId="1039" xr:uid="{00000000-0005-0000-0000-00001C020000}"/>
    <cellStyle name="40% - Accent6 2 4 3" xfId="780" xr:uid="{00000000-0005-0000-0000-00001D020000}"/>
    <cellStyle name="40% - Accent6 2 5" xfId="344" xr:uid="{00000000-0005-0000-0000-00001E020000}"/>
    <cellStyle name="40% - Accent6 2 5 2" xfId="862" xr:uid="{00000000-0005-0000-0000-00001F020000}"/>
    <cellStyle name="40% - Accent6 2 6" xfId="603" xr:uid="{00000000-0005-0000-0000-000020020000}"/>
    <cellStyle name="40% - Accent6 3" xfId="96" xr:uid="{00000000-0005-0000-0000-000021020000}"/>
    <cellStyle name="40% - Accent6 3 2" xfId="214" xr:uid="{00000000-0005-0000-0000-000022020000}"/>
    <cellStyle name="40% - Accent6 3 2 2" xfId="479" xr:uid="{00000000-0005-0000-0000-000023020000}"/>
    <cellStyle name="40% - Accent6 3 2 2 2" xfId="997" xr:uid="{00000000-0005-0000-0000-000024020000}"/>
    <cellStyle name="40% - Accent6 3 2 3" xfId="738" xr:uid="{00000000-0005-0000-0000-000025020000}"/>
    <cellStyle name="40% - Accent6 3 3" xfId="156" xr:uid="{00000000-0005-0000-0000-000026020000}"/>
    <cellStyle name="40% - Accent6 3 3 2" xfId="424" xr:uid="{00000000-0005-0000-0000-000027020000}"/>
    <cellStyle name="40% - Accent6 3 3 2 2" xfId="942" xr:uid="{00000000-0005-0000-0000-000028020000}"/>
    <cellStyle name="40% - Accent6 3 3 3" xfId="683" xr:uid="{00000000-0005-0000-0000-000029020000}"/>
    <cellStyle name="40% - Accent6 3 4" xfId="281" xr:uid="{00000000-0005-0000-0000-00002A020000}"/>
    <cellStyle name="40% - Accent6 3 4 2" xfId="541" xr:uid="{00000000-0005-0000-0000-00002B020000}"/>
    <cellStyle name="40% - Accent6 3 4 2 2" xfId="1059" xr:uid="{00000000-0005-0000-0000-00002C020000}"/>
    <cellStyle name="40% - Accent6 3 4 3" xfId="800" xr:uid="{00000000-0005-0000-0000-00002D020000}"/>
    <cellStyle name="40% - Accent6 3 5" xfId="364" xr:uid="{00000000-0005-0000-0000-00002E020000}"/>
    <cellStyle name="40% - Accent6 3 5 2" xfId="882" xr:uid="{00000000-0005-0000-0000-00002F020000}"/>
    <cellStyle name="40% - Accent6 3 6" xfId="623" xr:uid="{00000000-0005-0000-0000-000030020000}"/>
    <cellStyle name="40% - Accent6 4" xfId="169" xr:uid="{00000000-0005-0000-0000-000031020000}"/>
    <cellStyle name="40% - Accent6 4 2" xfId="437" xr:uid="{00000000-0005-0000-0000-000032020000}"/>
    <cellStyle name="40% - Accent6 4 2 2" xfId="955" xr:uid="{00000000-0005-0000-0000-000033020000}"/>
    <cellStyle name="40% - Accent6 4 3" xfId="696" xr:uid="{00000000-0005-0000-0000-000034020000}"/>
    <cellStyle name="40% - Accent6 5" xfId="114" xr:uid="{00000000-0005-0000-0000-000035020000}"/>
    <cellStyle name="40% - Accent6 5 2" xfId="382" xr:uid="{00000000-0005-0000-0000-000036020000}"/>
    <cellStyle name="40% - Accent6 5 2 2" xfId="900" xr:uid="{00000000-0005-0000-0000-000037020000}"/>
    <cellStyle name="40% - Accent6 5 3" xfId="641" xr:uid="{00000000-0005-0000-0000-000038020000}"/>
    <cellStyle name="40% - Accent6 6" xfId="233" xr:uid="{00000000-0005-0000-0000-000039020000}"/>
    <cellStyle name="40% - Accent6 6 2" xfId="493" xr:uid="{00000000-0005-0000-0000-00003A020000}"/>
    <cellStyle name="40% - Accent6 6 2 2" xfId="1011" xr:uid="{00000000-0005-0000-0000-00003B020000}"/>
    <cellStyle name="40% - Accent6 6 3" xfId="752" xr:uid="{00000000-0005-0000-0000-00003C020000}"/>
    <cellStyle name="40% - Accent6 7" xfId="314" xr:uid="{00000000-0005-0000-0000-00003D020000}"/>
    <cellStyle name="40% - Accent6 7 2" xfId="834" xr:uid="{00000000-0005-0000-0000-00003E020000}"/>
    <cellStyle name="40% - Accent6 8" xfId="575" xr:uid="{00000000-0005-0000-0000-00003F020000}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 2" xfId="44" xr:uid="{00000000-0005-0000-0000-00004F020000}"/>
    <cellStyle name="Explanatory Text" xfId="1" builtinId="53" customBuiltin="1"/>
    <cellStyle name="Explanatory Text 2" xfId="53" xr:uid="{00000000-0005-0000-0000-000051020000}"/>
    <cellStyle name="Explanatory Text 2 2" xfId="1084" xr:uid="{3015CD89-1204-40A3-A61A-617953112647}"/>
    <cellStyle name="Explanatory Text 3" xfId="172" xr:uid="{00000000-0005-0000-0000-000052020000}"/>
    <cellStyle name="Explanatory Text 4" xfId="316" xr:uid="{00000000-0005-0000-0000-000053020000}"/>
    <cellStyle name="Explanatory Text 5" xfId="1086" xr:uid="{F889F763-554E-4ED8-9173-98AA5590D39C}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087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10" xfId="157" xr:uid="{00000000-0005-0000-0000-00005D020000}"/>
    <cellStyle name="Normal 10 2" xfId="425" xr:uid="{00000000-0005-0000-0000-00005E020000}"/>
    <cellStyle name="Normal 10 2 2" xfId="943" xr:uid="{00000000-0005-0000-0000-00005F020000}"/>
    <cellStyle name="Normal 10 3" xfId="684" xr:uid="{00000000-0005-0000-0000-000060020000}"/>
    <cellStyle name="Normal 11" xfId="170" xr:uid="{00000000-0005-0000-0000-000061020000}"/>
    <cellStyle name="Normal 11 2" xfId="215" xr:uid="{00000000-0005-0000-0000-000062020000}"/>
    <cellStyle name="Normal 12" xfId="216" xr:uid="{00000000-0005-0000-0000-000063020000}"/>
    <cellStyle name="Normal 13" xfId="217" xr:uid="{00000000-0005-0000-0000-000064020000}"/>
    <cellStyle name="Normal 14" xfId="315" xr:uid="{00000000-0005-0000-0000-000065020000}"/>
    <cellStyle name="Normal 15" xfId="563" xr:uid="{00000000-0005-0000-0000-000066020000}"/>
    <cellStyle name="Normal 15 2" xfId="1085" xr:uid="{923AD18D-3AA0-4CFD-A0CC-A38C9D62CB52}"/>
    <cellStyle name="Normal 15 3" xfId="1091" xr:uid="{5ED2AA65-5CF6-4E2F-831E-2CB6B8B2392D}"/>
    <cellStyle name="Normal 16" xfId="1082" xr:uid="{9A64E5C0-72C6-4C21-AEB0-722BABC33A20}"/>
    <cellStyle name="Normal 17" xfId="1088" xr:uid="{A7A7FEA6-1EE5-4FCF-B70A-353C967274F6}"/>
    <cellStyle name="Normal 18" xfId="1089" xr:uid="{14BF5138-0F8B-4773-93D2-5BD736919475}"/>
    <cellStyle name="Normal 19" xfId="1092" xr:uid="{C4603FB7-D19D-4468-81F5-71D5A85FA2A5}"/>
    <cellStyle name="Normal 2" xfId="42" xr:uid="{00000000-0005-0000-0000-000067020000}"/>
    <cellStyle name="Normal 2 2" xfId="218" xr:uid="{00000000-0005-0000-0000-000068020000}"/>
    <cellStyle name="Normal 3" xfId="45" xr:uid="{00000000-0005-0000-0000-000069020000}"/>
    <cellStyle name="Normal 3 10" xfId="319" xr:uid="{00000000-0005-0000-0000-00006A020000}"/>
    <cellStyle name="Normal 3 10 2" xfId="837" xr:uid="{00000000-0005-0000-0000-00006B020000}"/>
    <cellStyle name="Normal 3 11" xfId="578" xr:uid="{00000000-0005-0000-0000-00006C020000}"/>
    <cellStyle name="Normal 3 2" xfId="46" xr:uid="{00000000-0005-0000-0000-00006D020000}"/>
    <cellStyle name="Normal 3 2 10" xfId="320" xr:uid="{00000000-0005-0000-0000-00006E020000}"/>
    <cellStyle name="Normal 3 2 10 2" xfId="838" xr:uid="{00000000-0005-0000-0000-00006F020000}"/>
    <cellStyle name="Normal 3 2 11" xfId="579" xr:uid="{00000000-0005-0000-0000-000070020000}"/>
    <cellStyle name="Normal 3 2 2" xfId="47" xr:uid="{00000000-0005-0000-0000-000071020000}"/>
    <cellStyle name="Normal 3 2 2 10" xfId="1093" xr:uid="{DA794F53-04BC-49BB-AA80-C00DF3B045A3}"/>
    <cellStyle name="Normal 3 2 2 2" xfId="43" xr:uid="{00000000-0005-0000-0000-000072020000}"/>
    <cellStyle name="Normal 3 2 2 2 2" xfId="57" xr:uid="{00000000-0005-0000-0000-000073020000}"/>
    <cellStyle name="Normal 3 2 2 2 2 2" xfId="177" xr:uid="{00000000-0005-0000-0000-000074020000}"/>
    <cellStyle name="Normal 3 2 2 2 2 2 2" xfId="442" xr:uid="{00000000-0005-0000-0000-000075020000}"/>
    <cellStyle name="Normal 3 2 2 2 2 2 2 2" xfId="960" xr:uid="{00000000-0005-0000-0000-000076020000}"/>
    <cellStyle name="Normal 3 2 2 2 2 2 3" xfId="701" xr:uid="{00000000-0005-0000-0000-000077020000}"/>
    <cellStyle name="Normal 3 2 2 2 2 3" xfId="119" xr:uid="{00000000-0005-0000-0000-000078020000}"/>
    <cellStyle name="Normal 3 2 2 2 2 3 2" xfId="387" xr:uid="{00000000-0005-0000-0000-000079020000}"/>
    <cellStyle name="Normal 3 2 2 2 2 3 2 2" xfId="905" xr:uid="{00000000-0005-0000-0000-00007A020000}"/>
    <cellStyle name="Normal 3 2 2 2 2 3 3" xfId="646" xr:uid="{00000000-0005-0000-0000-00007B020000}"/>
    <cellStyle name="Normal 3 2 2 2 2 4" xfId="243" xr:uid="{00000000-0005-0000-0000-00007C020000}"/>
    <cellStyle name="Normal 3 2 2 2 2 4 2" xfId="503" xr:uid="{00000000-0005-0000-0000-00007D020000}"/>
    <cellStyle name="Normal 3 2 2 2 2 4 2 2" xfId="1021" xr:uid="{00000000-0005-0000-0000-00007E020000}"/>
    <cellStyle name="Normal 3 2 2 2 2 4 3" xfId="762" xr:uid="{00000000-0005-0000-0000-00007F020000}"/>
    <cellStyle name="Normal 3 2 2 2 2 5" xfId="294" xr:uid="{00000000-0005-0000-0000-000080020000}"/>
    <cellStyle name="Normal 3 2 2 2 2 5 2" xfId="554" xr:uid="{00000000-0005-0000-0000-000081020000}"/>
    <cellStyle name="Normal 3 2 2 2 2 5 2 2" xfId="1072" xr:uid="{00000000-0005-0000-0000-000082020000}"/>
    <cellStyle name="Normal 3 2 2 2 2 5 3" xfId="814" xr:uid="{00000000-0005-0000-0000-000083020000}"/>
    <cellStyle name="Normal 3 2 2 2 2 6" xfId="326" xr:uid="{00000000-0005-0000-0000-000084020000}"/>
    <cellStyle name="Normal 3 2 2 2 2 6 2" xfId="844" xr:uid="{00000000-0005-0000-0000-000085020000}"/>
    <cellStyle name="Normal 3 2 2 2 2 7" xfId="585" xr:uid="{00000000-0005-0000-0000-000086020000}"/>
    <cellStyle name="Normal 3 2 2 2 3" xfId="79" xr:uid="{00000000-0005-0000-0000-000087020000}"/>
    <cellStyle name="Normal 3 2 2 2 3 2" xfId="197" xr:uid="{00000000-0005-0000-0000-000088020000}"/>
    <cellStyle name="Normal 3 2 2 2 3 2 2" xfId="462" xr:uid="{00000000-0005-0000-0000-000089020000}"/>
    <cellStyle name="Normal 3 2 2 2 3 2 2 2" xfId="980" xr:uid="{00000000-0005-0000-0000-00008A020000}"/>
    <cellStyle name="Normal 3 2 2 2 3 2 3" xfId="721" xr:uid="{00000000-0005-0000-0000-00008B020000}"/>
    <cellStyle name="Normal 3 2 2 2 3 3" xfId="139" xr:uid="{00000000-0005-0000-0000-00008C020000}"/>
    <cellStyle name="Normal 3 2 2 2 3 3 2" xfId="407" xr:uid="{00000000-0005-0000-0000-00008D020000}"/>
    <cellStyle name="Normal 3 2 2 2 3 3 2 2" xfId="925" xr:uid="{00000000-0005-0000-0000-00008E020000}"/>
    <cellStyle name="Normal 3 2 2 2 3 3 3" xfId="666" xr:uid="{00000000-0005-0000-0000-00008F020000}"/>
    <cellStyle name="Normal 3 2 2 2 3 4" xfId="264" xr:uid="{00000000-0005-0000-0000-000090020000}"/>
    <cellStyle name="Normal 3 2 2 2 3 4 2" xfId="524" xr:uid="{00000000-0005-0000-0000-000091020000}"/>
    <cellStyle name="Normal 3 2 2 2 3 4 2 2" xfId="1042" xr:uid="{00000000-0005-0000-0000-000092020000}"/>
    <cellStyle name="Normal 3 2 2 2 3 4 3" xfId="783" xr:uid="{00000000-0005-0000-0000-000093020000}"/>
    <cellStyle name="Normal 3 2 2 2 3 5" xfId="300" xr:uid="{00000000-0005-0000-0000-000094020000}"/>
    <cellStyle name="Normal 3 2 2 2 3 5 2" xfId="560" xr:uid="{00000000-0005-0000-0000-000095020000}"/>
    <cellStyle name="Normal 3 2 2 2 3 5 2 2" xfId="1078" xr:uid="{00000000-0005-0000-0000-000096020000}"/>
    <cellStyle name="Normal 3 2 2 2 3 5 3" xfId="820" xr:uid="{00000000-0005-0000-0000-000097020000}"/>
    <cellStyle name="Normal 3 2 2 2 3 6" xfId="347" xr:uid="{00000000-0005-0000-0000-000098020000}"/>
    <cellStyle name="Normal 3 2 2 2 3 6 2" xfId="865" xr:uid="{00000000-0005-0000-0000-000099020000}"/>
    <cellStyle name="Normal 3 2 2 2 3 7" xfId="606" xr:uid="{00000000-0005-0000-0000-00009A020000}"/>
    <cellStyle name="Normal 3 2 2 2 4" xfId="100" xr:uid="{00000000-0005-0000-0000-00009B020000}"/>
    <cellStyle name="Normal 3 2 2 2 4 2" xfId="368" xr:uid="{00000000-0005-0000-0000-00009C020000}"/>
    <cellStyle name="Normal 3 2 2 2 4 2 2" xfId="886" xr:uid="{00000000-0005-0000-0000-00009D020000}"/>
    <cellStyle name="Normal 3 2 2 2 4 3" xfId="627" xr:uid="{00000000-0005-0000-0000-00009E020000}"/>
    <cellStyle name="Normal 3 2 2 2 5" xfId="235" xr:uid="{00000000-0005-0000-0000-00009F020000}"/>
    <cellStyle name="Normal 3 2 2 2 5 2" xfId="495" xr:uid="{00000000-0005-0000-0000-0000A0020000}"/>
    <cellStyle name="Normal 3 2 2 2 5 2 2" xfId="1013" xr:uid="{00000000-0005-0000-0000-0000A1020000}"/>
    <cellStyle name="Normal 3 2 2 2 5 3" xfId="754" xr:uid="{00000000-0005-0000-0000-0000A2020000}"/>
    <cellStyle name="Normal 3 2 2 2 6" xfId="288" xr:uid="{00000000-0005-0000-0000-0000A3020000}"/>
    <cellStyle name="Normal 3 2 2 2 6 2" xfId="548" xr:uid="{00000000-0005-0000-0000-0000A4020000}"/>
    <cellStyle name="Normal 3 2 2 2 6 2 2" xfId="1066" xr:uid="{00000000-0005-0000-0000-0000A5020000}"/>
    <cellStyle name="Normal 3 2 2 2 6 3" xfId="808" xr:uid="{00000000-0005-0000-0000-0000A6020000}"/>
    <cellStyle name="Normal 3 2 2 2 7" xfId="318" xr:uid="{00000000-0005-0000-0000-0000A7020000}"/>
    <cellStyle name="Normal 3 2 2 2 7 2" xfId="836" xr:uid="{00000000-0005-0000-0000-0000A8020000}"/>
    <cellStyle name="Normal 3 2 2 2 8" xfId="577" xr:uid="{00000000-0005-0000-0000-0000A9020000}"/>
    <cellStyle name="Normal 3 2 2 3" xfId="60" xr:uid="{00000000-0005-0000-0000-0000AA020000}"/>
    <cellStyle name="Normal 3 2 2 3 2" xfId="102" xr:uid="{00000000-0005-0000-0000-0000AB020000}"/>
    <cellStyle name="Normal 3 2 2 3 2 2" xfId="296" xr:uid="{00000000-0005-0000-0000-0000AC020000}"/>
    <cellStyle name="Normal 3 2 2 3 2 2 2" xfId="556" xr:uid="{00000000-0005-0000-0000-0000AD020000}"/>
    <cellStyle name="Normal 3 2 2 3 2 2 2 2" xfId="1074" xr:uid="{00000000-0005-0000-0000-0000AE020000}"/>
    <cellStyle name="Normal 3 2 2 3 2 2 3" xfId="816" xr:uid="{00000000-0005-0000-0000-0000AF020000}"/>
    <cellStyle name="Normal 3 2 2 3 2 3" xfId="370" xr:uid="{00000000-0005-0000-0000-0000B0020000}"/>
    <cellStyle name="Normal 3 2 2 3 2 3 2" xfId="888" xr:uid="{00000000-0005-0000-0000-0000B1020000}"/>
    <cellStyle name="Normal 3 2 2 3 2 4" xfId="629" xr:uid="{00000000-0005-0000-0000-0000B2020000}"/>
    <cellStyle name="Normal 3 2 2 3 3" xfId="246" xr:uid="{00000000-0005-0000-0000-0000B3020000}"/>
    <cellStyle name="Normal 3 2 2 3 3 2" xfId="302" xr:uid="{00000000-0005-0000-0000-0000B4020000}"/>
    <cellStyle name="Normal 3 2 2 3 3 2 2" xfId="562" xr:uid="{00000000-0005-0000-0000-0000B5020000}"/>
    <cellStyle name="Normal 3 2 2 3 3 2 2 2" xfId="1080" xr:uid="{00000000-0005-0000-0000-0000B6020000}"/>
    <cellStyle name="Normal 3 2 2 3 3 2 3" xfId="822" xr:uid="{00000000-0005-0000-0000-0000B7020000}"/>
    <cellStyle name="Normal 3 2 2 3 3 3" xfId="506" xr:uid="{00000000-0005-0000-0000-0000B8020000}"/>
    <cellStyle name="Normal 3 2 2 3 3 3 2" xfId="1024" xr:uid="{00000000-0005-0000-0000-0000B9020000}"/>
    <cellStyle name="Normal 3 2 2 3 3 4" xfId="765" xr:uid="{00000000-0005-0000-0000-0000BA020000}"/>
    <cellStyle name="Normal 3 2 2 3 4" xfId="290" xr:uid="{00000000-0005-0000-0000-0000BB020000}"/>
    <cellStyle name="Normal 3 2 2 3 4 2" xfId="550" xr:uid="{00000000-0005-0000-0000-0000BC020000}"/>
    <cellStyle name="Normal 3 2 2 3 4 2 2" xfId="1068" xr:uid="{00000000-0005-0000-0000-0000BD020000}"/>
    <cellStyle name="Normal 3 2 2 3 4 3" xfId="810" xr:uid="{00000000-0005-0000-0000-0000BE020000}"/>
    <cellStyle name="Normal 3 2 2 3 5" xfId="329" xr:uid="{00000000-0005-0000-0000-0000BF020000}"/>
    <cellStyle name="Normal 3 2 2 3 5 2" xfId="847" xr:uid="{00000000-0005-0000-0000-0000C0020000}"/>
    <cellStyle name="Normal 3 2 2 3 6" xfId="588" xr:uid="{00000000-0005-0000-0000-0000C1020000}"/>
    <cellStyle name="Normal 3 2 2 4" xfId="82" xr:uid="{00000000-0005-0000-0000-0000C2020000}"/>
    <cellStyle name="Normal 3 2 2 4 2" xfId="200" xr:uid="{00000000-0005-0000-0000-0000C3020000}"/>
    <cellStyle name="Normal 3 2 2 4 2 2" xfId="465" xr:uid="{00000000-0005-0000-0000-0000C4020000}"/>
    <cellStyle name="Normal 3 2 2 4 2 2 2" xfId="983" xr:uid="{00000000-0005-0000-0000-0000C5020000}"/>
    <cellStyle name="Normal 3 2 2 4 2 3" xfId="724" xr:uid="{00000000-0005-0000-0000-0000C6020000}"/>
    <cellStyle name="Normal 3 2 2 4 3" xfId="142" xr:uid="{00000000-0005-0000-0000-0000C7020000}"/>
    <cellStyle name="Normal 3 2 2 4 3 2" xfId="410" xr:uid="{00000000-0005-0000-0000-0000C8020000}"/>
    <cellStyle name="Normal 3 2 2 4 3 2 2" xfId="928" xr:uid="{00000000-0005-0000-0000-0000C9020000}"/>
    <cellStyle name="Normal 3 2 2 4 3 3" xfId="669" xr:uid="{00000000-0005-0000-0000-0000CA020000}"/>
    <cellStyle name="Normal 3 2 2 4 4" xfId="267" xr:uid="{00000000-0005-0000-0000-0000CB020000}"/>
    <cellStyle name="Normal 3 2 2 4 4 2" xfId="527" xr:uid="{00000000-0005-0000-0000-0000CC020000}"/>
    <cellStyle name="Normal 3 2 2 4 4 2 2" xfId="1045" xr:uid="{00000000-0005-0000-0000-0000CD020000}"/>
    <cellStyle name="Normal 3 2 2 4 4 3" xfId="786" xr:uid="{00000000-0005-0000-0000-0000CE020000}"/>
    <cellStyle name="Normal 3 2 2 4 5" xfId="291" xr:uid="{00000000-0005-0000-0000-0000CF020000}"/>
    <cellStyle name="Normal 3 2 2 4 5 2" xfId="551" xr:uid="{00000000-0005-0000-0000-0000D0020000}"/>
    <cellStyle name="Normal 3 2 2 4 5 2 2" xfId="1069" xr:uid="{00000000-0005-0000-0000-0000D1020000}"/>
    <cellStyle name="Normal 3 2 2 4 5 3" xfId="811" xr:uid="{00000000-0005-0000-0000-0000D2020000}"/>
    <cellStyle name="Normal 3 2 2 4 6" xfId="350" xr:uid="{00000000-0005-0000-0000-0000D3020000}"/>
    <cellStyle name="Normal 3 2 2 4 6 2" xfId="868" xr:uid="{00000000-0005-0000-0000-0000D4020000}"/>
    <cellStyle name="Normal 3 2 2 4 7" xfId="609" xr:uid="{00000000-0005-0000-0000-0000D5020000}"/>
    <cellStyle name="Normal 3 2 2 5" xfId="97" xr:uid="{00000000-0005-0000-0000-0000D6020000}"/>
    <cellStyle name="Normal 3 2 2 5 2" xfId="297" xr:uid="{00000000-0005-0000-0000-0000D7020000}"/>
    <cellStyle name="Normal 3 2 2 5 2 2" xfId="557" xr:uid="{00000000-0005-0000-0000-0000D8020000}"/>
    <cellStyle name="Normal 3 2 2 5 2 2 2" xfId="1075" xr:uid="{00000000-0005-0000-0000-0000D9020000}"/>
    <cellStyle name="Normal 3 2 2 5 2 3" xfId="817" xr:uid="{00000000-0005-0000-0000-0000DA020000}"/>
    <cellStyle name="Normal 3 2 2 5 3" xfId="365" xr:uid="{00000000-0005-0000-0000-0000DB020000}"/>
    <cellStyle name="Normal 3 2 2 5 3 2" xfId="883" xr:uid="{00000000-0005-0000-0000-0000DC020000}"/>
    <cellStyle name="Normal 3 2 2 5 4" xfId="624" xr:uid="{00000000-0005-0000-0000-0000DD020000}"/>
    <cellStyle name="Normal 3 2 2 6" xfId="238" xr:uid="{00000000-0005-0000-0000-0000DE020000}"/>
    <cellStyle name="Normal 3 2 2 6 2" xfId="498" xr:uid="{00000000-0005-0000-0000-0000DF020000}"/>
    <cellStyle name="Normal 3 2 2 6 2 2" xfId="1016" xr:uid="{00000000-0005-0000-0000-0000E0020000}"/>
    <cellStyle name="Normal 3 2 2 6 3" xfId="757" xr:uid="{00000000-0005-0000-0000-0000E1020000}"/>
    <cellStyle name="Normal 3 2 2 7" xfId="285" xr:uid="{00000000-0005-0000-0000-0000E2020000}"/>
    <cellStyle name="Normal 3 2 2 7 2" xfId="545" xr:uid="{00000000-0005-0000-0000-0000E3020000}"/>
    <cellStyle name="Normal 3 2 2 7 2 2" xfId="1063" xr:uid="{00000000-0005-0000-0000-0000E4020000}"/>
    <cellStyle name="Normal 3 2 2 7 3" xfId="805" xr:uid="{00000000-0005-0000-0000-0000E5020000}"/>
    <cellStyle name="Normal 3 2 2 8" xfId="321" xr:uid="{00000000-0005-0000-0000-0000E6020000}"/>
    <cellStyle name="Normal 3 2 2 8 2" xfId="839" xr:uid="{00000000-0005-0000-0000-0000E7020000}"/>
    <cellStyle name="Normal 3 2 2 9" xfId="580" xr:uid="{00000000-0005-0000-0000-0000E8020000}"/>
    <cellStyle name="Normal 3 2 3" xfId="59" xr:uid="{00000000-0005-0000-0000-0000E9020000}"/>
    <cellStyle name="Normal 3 2 3 2" xfId="179" xr:uid="{00000000-0005-0000-0000-0000EA020000}"/>
    <cellStyle name="Normal 3 2 3 2 2" xfId="444" xr:uid="{00000000-0005-0000-0000-0000EB020000}"/>
    <cellStyle name="Normal 3 2 3 2 2 2" xfId="962" xr:uid="{00000000-0005-0000-0000-0000EC020000}"/>
    <cellStyle name="Normal 3 2 3 2 3" xfId="703" xr:uid="{00000000-0005-0000-0000-0000ED020000}"/>
    <cellStyle name="Normal 3 2 3 3" xfId="121" xr:uid="{00000000-0005-0000-0000-0000EE020000}"/>
    <cellStyle name="Normal 3 2 3 3 2" xfId="389" xr:uid="{00000000-0005-0000-0000-0000EF020000}"/>
    <cellStyle name="Normal 3 2 3 3 2 2" xfId="907" xr:uid="{00000000-0005-0000-0000-0000F0020000}"/>
    <cellStyle name="Normal 3 2 3 3 3" xfId="648" xr:uid="{00000000-0005-0000-0000-0000F1020000}"/>
    <cellStyle name="Normal 3 2 3 4" xfId="245" xr:uid="{00000000-0005-0000-0000-0000F2020000}"/>
    <cellStyle name="Normal 3 2 3 4 2" xfId="505" xr:uid="{00000000-0005-0000-0000-0000F3020000}"/>
    <cellStyle name="Normal 3 2 3 4 2 2" xfId="1023" xr:uid="{00000000-0005-0000-0000-0000F4020000}"/>
    <cellStyle name="Normal 3 2 3 4 3" xfId="764" xr:uid="{00000000-0005-0000-0000-0000F5020000}"/>
    <cellStyle name="Normal 3 2 3 5" xfId="292" xr:uid="{00000000-0005-0000-0000-0000F6020000}"/>
    <cellStyle name="Normal 3 2 3 5 2" xfId="552" xr:uid="{00000000-0005-0000-0000-0000F7020000}"/>
    <cellStyle name="Normal 3 2 3 5 2 2" xfId="1070" xr:uid="{00000000-0005-0000-0000-0000F8020000}"/>
    <cellStyle name="Normal 3 2 3 5 3" xfId="812" xr:uid="{00000000-0005-0000-0000-0000F9020000}"/>
    <cellStyle name="Normal 3 2 3 6" xfId="328" xr:uid="{00000000-0005-0000-0000-0000FA020000}"/>
    <cellStyle name="Normal 3 2 3 6 2" xfId="846" xr:uid="{00000000-0005-0000-0000-0000FB020000}"/>
    <cellStyle name="Normal 3 2 3 7" xfId="587" xr:uid="{00000000-0005-0000-0000-0000FC020000}"/>
    <cellStyle name="Normal 3 2 4" xfId="81" xr:uid="{00000000-0005-0000-0000-0000FD020000}"/>
    <cellStyle name="Normal 3 2 4 2" xfId="199" xr:uid="{00000000-0005-0000-0000-0000FE020000}"/>
    <cellStyle name="Normal 3 2 4 2 2" xfId="464" xr:uid="{00000000-0005-0000-0000-0000FF020000}"/>
    <cellStyle name="Normal 3 2 4 2 2 2" xfId="982" xr:uid="{00000000-0005-0000-0000-000000030000}"/>
    <cellStyle name="Normal 3 2 4 2 3" xfId="723" xr:uid="{00000000-0005-0000-0000-000001030000}"/>
    <cellStyle name="Normal 3 2 4 3" xfId="141" xr:uid="{00000000-0005-0000-0000-000002030000}"/>
    <cellStyle name="Normal 3 2 4 3 2" xfId="409" xr:uid="{00000000-0005-0000-0000-000003030000}"/>
    <cellStyle name="Normal 3 2 4 3 2 2" xfId="927" xr:uid="{00000000-0005-0000-0000-000004030000}"/>
    <cellStyle name="Normal 3 2 4 3 3" xfId="668" xr:uid="{00000000-0005-0000-0000-000005030000}"/>
    <cellStyle name="Normal 3 2 4 4" xfId="266" xr:uid="{00000000-0005-0000-0000-000006030000}"/>
    <cellStyle name="Normal 3 2 4 4 2" xfId="526" xr:uid="{00000000-0005-0000-0000-000007030000}"/>
    <cellStyle name="Normal 3 2 4 4 2 2" xfId="1044" xr:uid="{00000000-0005-0000-0000-000008030000}"/>
    <cellStyle name="Normal 3 2 4 4 3" xfId="785" xr:uid="{00000000-0005-0000-0000-000009030000}"/>
    <cellStyle name="Normal 3 2 4 5" xfId="298" xr:uid="{00000000-0005-0000-0000-00000A030000}"/>
    <cellStyle name="Normal 3 2 4 5 2" xfId="558" xr:uid="{00000000-0005-0000-0000-00000B030000}"/>
    <cellStyle name="Normal 3 2 4 5 2 2" xfId="1076" xr:uid="{00000000-0005-0000-0000-00000C030000}"/>
    <cellStyle name="Normal 3 2 4 5 3" xfId="818" xr:uid="{00000000-0005-0000-0000-00000D030000}"/>
    <cellStyle name="Normal 3 2 4 6" xfId="349" xr:uid="{00000000-0005-0000-0000-00000E030000}"/>
    <cellStyle name="Normal 3 2 4 6 2" xfId="867" xr:uid="{00000000-0005-0000-0000-00000F030000}"/>
    <cellStyle name="Normal 3 2 4 7" xfId="608" xr:uid="{00000000-0005-0000-0000-000010030000}"/>
    <cellStyle name="Normal 3 2 5" xfId="98" xr:uid="{00000000-0005-0000-0000-000011030000}"/>
    <cellStyle name="Normal 3 2 5 2" xfId="366" xr:uid="{00000000-0005-0000-0000-000012030000}"/>
    <cellStyle name="Normal 3 2 5 2 2" xfId="884" xr:uid="{00000000-0005-0000-0000-000013030000}"/>
    <cellStyle name="Normal 3 2 5 3" xfId="625" xr:uid="{00000000-0005-0000-0000-000014030000}"/>
    <cellStyle name="Normal 3 2 6" xfId="220" xr:uid="{00000000-0005-0000-0000-000015030000}"/>
    <cellStyle name="Normal 3 2 6 2" xfId="481" xr:uid="{00000000-0005-0000-0000-000016030000}"/>
    <cellStyle name="Normal 3 2 6 2 2" xfId="999" xr:uid="{00000000-0005-0000-0000-000017030000}"/>
    <cellStyle name="Normal 3 2 6 3" xfId="740" xr:uid="{00000000-0005-0000-0000-000018030000}"/>
    <cellStyle name="Normal 3 2 7" xfId="237" xr:uid="{00000000-0005-0000-0000-000019030000}"/>
    <cellStyle name="Normal 3 2 7 2" xfId="497" xr:uid="{00000000-0005-0000-0000-00001A030000}"/>
    <cellStyle name="Normal 3 2 7 2 2" xfId="1015" xr:uid="{00000000-0005-0000-0000-00001B030000}"/>
    <cellStyle name="Normal 3 2 7 3" xfId="756" xr:uid="{00000000-0005-0000-0000-00001C030000}"/>
    <cellStyle name="Normal 3 2 8" xfId="284" xr:uid="{00000000-0005-0000-0000-00001D030000}"/>
    <cellStyle name="Normal 3 2 8 2" xfId="544" xr:uid="{00000000-0005-0000-0000-00001E030000}"/>
    <cellStyle name="Normal 3 2 8 2 2" xfId="1062" xr:uid="{00000000-0005-0000-0000-00001F030000}"/>
    <cellStyle name="Normal 3 2 8 3" xfId="803" xr:uid="{00000000-0005-0000-0000-000020030000}"/>
    <cellStyle name="Normal 3 2 9" xfId="286" xr:uid="{00000000-0005-0000-0000-000021030000}"/>
    <cellStyle name="Normal 3 2 9 2" xfId="546" xr:uid="{00000000-0005-0000-0000-000022030000}"/>
    <cellStyle name="Normal 3 2 9 2 2" xfId="1064" xr:uid="{00000000-0005-0000-0000-000023030000}"/>
    <cellStyle name="Normal 3 2 9 3" xfId="806" xr:uid="{00000000-0005-0000-0000-000024030000}"/>
    <cellStyle name="Normal 3 3" xfId="58" xr:uid="{00000000-0005-0000-0000-000025030000}"/>
    <cellStyle name="Normal 3 3 2" xfId="178" xr:uid="{00000000-0005-0000-0000-000026030000}"/>
    <cellStyle name="Normal 3 3 2 2" xfId="443" xr:uid="{00000000-0005-0000-0000-000027030000}"/>
    <cellStyle name="Normal 3 3 2 2 2" xfId="961" xr:uid="{00000000-0005-0000-0000-000028030000}"/>
    <cellStyle name="Normal 3 3 2 3" xfId="702" xr:uid="{00000000-0005-0000-0000-000029030000}"/>
    <cellStyle name="Normal 3 3 3" xfId="120" xr:uid="{00000000-0005-0000-0000-00002A030000}"/>
    <cellStyle name="Normal 3 3 3 2" xfId="388" xr:uid="{00000000-0005-0000-0000-00002B030000}"/>
    <cellStyle name="Normal 3 3 3 2 2" xfId="906" xr:uid="{00000000-0005-0000-0000-00002C030000}"/>
    <cellStyle name="Normal 3 3 3 3" xfId="647" xr:uid="{00000000-0005-0000-0000-00002D030000}"/>
    <cellStyle name="Normal 3 3 4" xfId="244" xr:uid="{00000000-0005-0000-0000-00002E030000}"/>
    <cellStyle name="Normal 3 3 4 2" xfId="504" xr:uid="{00000000-0005-0000-0000-00002F030000}"/>
    <cellStyle name="Normal 3 3 4 2 2" xfId="1022" xr:uid="{00000000-0005-0000-0000-000030030000}"/>
    <cellStyle name="Normal 3 3 4 3" xfId="763" xr:uid="{00000000-0005-0000-0000-000031030000}"/>
    <cellStyle name="Normal 3 3 5" xfId="293" xr:uid="{00000000-0005-0000-0000-000032030000}"/>
    <cellStyle name="Normal 3 3 5 2" xfId="553" xr:uid="{00000000-0005-0000-0000-000033030000}"/>
    <cellStyle name="Normal 3 3 5 2 2" xfId="1071" xr:uid="{00000000-0005-0000-0000-000034030000}"/>
    <cellStyle name="Normal 3 3 5 3" xfId="813" xr:uid="{00000000-0005-0000-0000-000035030000}"/>
    <cellStyle name="Normal 3 3 6" xfId="327" xr:uid="{00000000-0005-0000-0000-000036030000}"/>
    <cellStyle name="Normal 3 3 6 2" xfId="845" xr:uid="{00000000-0005-0000-0000-000037030000}"/>
    <cellStyle name="Normal 3 3 7" xfId="586" xr:uid="{00000000-0005-0000-0000-000038030000}"/>
    <cellStyle name="Normal 3 4" xfId="80" xr:uid="{00000000-0005-0000-0000-000039030000}"/>
    <cellStyle name="Normal 3 4 2" xfId="198" xr:uid="{00000000-0005-0000-0000-00003A030000}"/>
    <cellStyle name="Normal 3 4 2 2" xfId="463" xr:uid="{00000000-0005-0000-0000-00003B030000}"/>
    <cellStyle name="Normal 3 4 2 2 2" xfId="981" xr:uid="{00000000-0005-0000-0000-00003C030000}"/>
    <cellStyle name="Normal 3 4 2 3" xfId="722" xr:uid="{00000000-0005-0000-0000-00003D030000}"/>
    <cellStyle name="Normal 3 4 3" xfId="140" xr:uid="{00000000-0005-0000-0000-00003E030000}"/>
    <cellStyle name="Normal 3 4 3 2" xfId="408" xr:uid="{00000000-0005-0000-0000-00003F030000}"/>
    <cellStyle name="Normal 3 4 3 2 2" xfId="926" xr:uid="{00000000-0005-0000-0000-000040030000}"/>
    <cellStyle name="Normal 3 4 3 3" xfId="667" xr:uid="{00000000-0005-0000-0000-000041030000}"/>
    <cellStyle name="Normal 3 4 4" xfId="265" xr:uid="{00000000-0005-0000-0000-000042030000}"/>
    <cellStyle name="Normal 3 4 4 2" xfId="525" xr:uid="{00000000-0005-0000-0000-000043030000}"/>
    <cellStyle name="Normal 3 4 4 2 2" xfId="1043" xr:uid="{00000000-0005-0000-0000-000044030000}"/>
    <cellStyle name="Normal 3 4 4 3" xfId="784" xr:uid="{00000000-0005-0000-0000-000045030000}"/>
    <cellStyle name="Normal 3 4 5" xfId="299" xr:uid="{00000000-0005-0000-0000-000046030000}"/>
    <cellStyle name="Normal 3 4 5 2" xfId="559" xr:uid="{00000000-0005-0000-0000-000047030000}"/>
    <cellStyle name="Normal 3 4 5 2 2" xfId="1077" xr:uid="{00000000-0005-0000-0000-000048030000}"/>
    <cellStyle name="Normal 3 4 5 3" xfId="819" xr:uid="{00000000-0005-0000-0000-000049030000}"/>
    <cellStyle name="Normal 3 4 6" xfId="348" xr:uid="{00000000-0005-0000-0000-00004A030000}"/>
    <cellStyle name="Normal 3 4 6 2" xfId="866" xr:uid="{00000000-0005-0000-0000-00004B030000}"/>
    <cellStyle name="Normal 3 4 7" xfId="607" xr:uid="{00000000-0005-0000-0000-00004C030000}"/>
    <cellStyle name="Normal 3 5" xfId="99" xr:uid="{00000000-0005-0000-0000-00004D030000}"/>
    <cellStyle name="Normal 3 5 2" xfId="367" xr:uid="{00000000-0005-0000-0000-00004E030000}"/>
    <cellStyle name="Normal 3 5 2 2" xfId="885" xr:uid="{00000000-0005-0000-0000-00004F030000}"/>
    <cellStyle name="Normal 3 5 3" xfId="626" xr:uid="{00000000-0005-0000-0000-000050030000}"/>
    <cellStyle name="Normal 3 6" xfId="219" xr:uid="{00000000-0005-0000-0000-000051030000}"/>
    <cellStyle name="Normal 3 6 2" xfId="480" xr:uid="{00000000-0005-0000-0000-000052030000}"/>
    <cellStyle name="Normal 3 6 2 2" xfId="998" xr:uid="{00000000-0005-0000-0000-000053030000}"/>
    <cellStyle name="Normal 3 6 3" xfId="739" xr:uid="{00000000-0005-0000-0000-000054030000}"/>
    <cellStyle name="Normal 3 7" xfId="236" xr:uid="{00000000-0005-0000-0000-000055030000}"/>
    <cellStyle name="Normal 3 7 2" xfId="496" xr:uid="{00000000-0005-0000-0000-000056030000}"/>
    <cellStyle name="Normal 3 7 2 2" xfId="1014" xr:uid="{00000000-0005-0000-0000-000057030000}"/>
    <cellStyle name="Normal 3 7 3" xfId="755" xr:uid="{00000000-0005-0000-0000-000058030000}"/>
    <cellStyle name="Normal 3 8" xfId="283" xr:uid="{00000000-0005-0000-0000-000059030000}"/>
    <cellStyle name="Normal 3 8 2" xfId="543" xr:uid="{00000000-0005-0000-0000-00005A030000}"/>
    <cellStyle name="Normal 3 8 2 2" xfId="1061" xr:uid="{00000000-0005-0000-0000-00005B030000}"/>
    <cellStyle name="Normal 3 8 3" xfId="802" xr:uid="{00000000-0005-0000-0000-00005C030000}"/>
    <cellStyle name="Normal 3 9" xfId="287" xr:uid="{00000000-0005-0000-0000-00005D030000}"/>
    <cellStyle name="Normal 3 9 2" xfId="547" xr:uid="{00000000-0005-0000-0000-00005E030000}"/>
    <cellStyle name="Normal 3 9 2 2" xfId="1065" xr:uid="{00000000-0005-0000-0000-00005F030000}"/>
    <cellStyle name="Normal 3 9 3" xfId="807" xr:uid="{00000000-0005-0000-0000-000060030000}"/>
    <cellStyle name="Normal 4" xfId="50" xr:uid="{00000000-0005-0000-0000-000061030000}"/>
    <cellStyle name="Normal 4 2" xfId="221" xr:uid="{00000000-0005-0000-0000-000062030000}"/>
    <cellStyle name="Normal 5" xfId="51" xr:uid="{00000000-0005-0000-0000-000063030000}"/>
    <cellStyle name="Normal 6" xfId="54" xr:uid="{00000000-0005-0000-0000-000064030000}"/>
    <cellStyle name="Normal 6 2" xfId="76" xr:uid="{00000000-0005-0000-0000-000065030000}"/>
    <cellStyle name="Normal 7" xfId="41" xr:uid="{00000000-0005-0000-0000-000066030000}"/>
    <cellStyle name="Normal 7 2" xfId="173" xr:uid="{00000000-0005-0000-0000-000067030000}"/>
    <cellStyle name="Normal 7 2 2" xfId="438" xr:uid="{00000000-0005-0000-0000-000068030000}"/>
    <cellStyle name="Normal 7 2 2 2" xfId="956" xr:uid="{00000000-0005-0000-0000-000069030000}"/>
    <cellStyle name="Normal 7 2 3" xfId="697" xr:uid="{00000000-0005-0000-0000-00006A030000}"/>
    <cellStyle name="Normal 7 3" xfId="115" xr:uid="{00000000-0005-0000-0000-00006B030000}"/>
    <cellStyle name="Normal 7 3 2" xfId="383" xr:uid="{00000000-0005-0000-0000-00006C030000}"/>
    <cellStyle name="Normal 7 3 2 2" xfId="901" xr:uid="{00000000-0005-0000-0000-00006D030000}"/>
    <cellStyle name="Normal 7 3 3" xfId="642" xr:uid="{00000000-0005-0000-0000-00006E030000}"/>
    <cellStyle name="Normal 7 4" xfId="234" xr:uid="{00000000-0005-0000-0000-00006F030000}"/>
    <cellStyle name="Normal 7 4 2" xfId="494" xr:uid="{00000000-0005-0000-0000-000070030000}"/>
    <cellStyle name="Normal 7 4 2 2" xfId="1012" xr:uid="{00000000-0005-0000-0000-000071030000}"/>
    <cellStyle name="Normal 7 4 3" xfId="753" xr:uid="{00000000-0005-0000-0000-000072030000}"/>
    <cellStyle name="Normal 7 5" xfId="317" xr:uid="{00000000-0005-0000-0000-000073030000}"/>
    <cellStyle name="Normal 7 5 2" xfId="835" xr:uid="{00000000-0005-0000-0000-000074030000}"/>
    <cellStyle name="Normal 7 6" xfId="576" xr:uid="{00000000-0005-0000-0000-000075030000}"/>
    <cellStyle name="Normal 8" xfId="56" xr:uid="{00000000-0005-0000-0000-000076030000}"/>
    <cellStyle name="Normal 8 2" xfId="176" xr:uid="{00000000-0005-0000-0000-000077030000}"/>
    <cellStyle name="Normal 8 2 2" xfId="441" xr:uid="{00000000-0005-0000-0000-000078030000}"/>
    <cellStyle name="Normal 8 2 2 2" xfId="959" xr:uid="{00000000-0005-0000-0000-000079030000}"/>
    <cellStyle name="Normal 8 2 3" xfId="700" xr:uid="{00000000-0005-0000-0000-00007A030000}"/>
    <cellStyle name="Normal 8 3" xfId="118" xr:uid="{00000000-0005-0000-0000-00007B030000}"/>
    <cellStyle name="Normal 8 3 2" xfId="386" xr:uid="{00000000-0005-0000-0000-00007C030000}"/>
    <cellStyle name="Normal 8 3 2 2" xfId="904" xr:uid="{00000000-0005-0000-0000-00007D030000}"/>
    <cellStyle name="Normal 8 3 3" xfId="645" xr:uid="{00000000-0005-0000-0000-00007E030000}"/>
    <cellStyle name="Normal 8 4" xfId="242" xr:uid="{00000000-0005-0000-0000-00007F030000}"/>
    <cellStyle name="Normal 8 4 2" xfId="502" xr:uid="{00000000-0005-0000-0000-000080030000}"/>
    <cellStyle name="Normal 8 4 2 2" xfId="1020" xr:uid="{00000000-0005-0000-0000-000081030000}"/>
    <cellStyle name="Normal 8 4 3" xfId="761" xr:uid="{00000000-0005-0000-0000-000082030000}"/>
    <cellStyle name="Normal 8 5" xfId="325" xr:uid="{00000000-0005-0000-0000-000083030000}"/>
    <cellStyle name="Normal 8 5 2" xfId="843" xr:uid="{00000000-0005-0000-0000-000084030000}"/>
    <cellStyle name="Normal 8 6" xfId="584" xr:uid="{00000000-0005-0000-0000-000085030000}"/>
    <cellStyle name="Normal 9" xfId="77" xr:uid="{00000000-0005-0000-0000-000086030000}"/>
    <cellStyle name="Normal 9 2" xfId="195" xr:uid="{00000000-0005-0000-0000-000087030000}"/>
    <cellStyle name="Normal 9 2 2" xfId="460" xr:uid="{00000000-0005-0000-0000-000088030000}"/>
    <cellStyle name="Normal 9 2 2 2" xfId="978" xr:uid="{00000000-0005-0000-0000-000089030000}"/>
    <cellStyle name="Normal 9 2 3" xfId="719" xr:uid="{00000000-0005-0000-0000-00008A030000}"/>
    <cellStyle name="Normal 9 3" xfId="137" xr:uid="{00000000-0005-0000-0000-00008B030000}"/>
    <cellStyle name="Normal 9 3 2" xfId="405" xr:uid="{00000000-0005-0000-0000-00008C030000}"/>
    <cellStyle name="Normal 9 3 2 2" xfId="923" xr:uid="{00000000-0005-0000-0000-00008D030000}"/>
    <cellStyle name="Normal 9 3 3" xfId="664" xr:uid="{00000000-0005-0000-0000-00008E030000}"/>
    <cellStyle name="Normal 9 4" xfId="262" xr:uid="{00000000-0005-0000-0000-00008F030000}"/>
    <cellStyle name="Normal 9 4 2" xfId="522" xr:uid="{00000000-0005-0000-0000-000090030000}"/>
    <cellStyle name="Normal 9 4 2 2" xfId="1040" xr:uid="{00000000-0005-0000-0000-000091030000}"/>
    <cellStyle name="Normal 9 4 3" xfId="781" xr:uid="{00000000-0005-0000-0000-000092030000}"/>
    <cellStyle name="Normal 9 5" xfId="345" xr:uid="{00000000-0005-0000-0000-000093030000}"/>
    <cellStyle name="Normal 9 5 2" xfId="863" xr:uid="{00000000-0005-0000-0000-000094030000}"/>
    <cellStyle name="Normal 9 6" xfId="604" xr:uid="{00000000-0005-0000-0000-000095030000}"/>
    <cellStyle name="Note 2" xfId="52" xr:uid="{00000000-0005-0000-0000-000096030000}"/>
    <cellStyle name="Note 2 2" xfId="175" xr:uid="{00000000-0005-0000-0000-000097030000}"/>
    <cellStyle name="Note 2 2 2" xfId="440" xr:uid="{00000000-0005-0000-0000-000098030000}"/>
    <cellStyle name="Note 2 2 2 2" xfId="958" xr:uid="{00000000-0005-0000-0000-000099030000}"/>
    <cellStyle name="Note 2 2 3" xfId="699" xr:uid="{00000000-0005-0000-0000-00009A030000}"/>
    <cellStyle name="Note 2 3" xfId="117" xr:uid="{00000000-0005-0000-0000-00009B030000}"/>
    <cellStyle name="Note 2 3 2" xfId="385" xr:uid="{00000000-0005-0000-0000-00009C030000}"/>
    <cellStyle name="Note 2 3 2 2" xfId="903" xr:uid="{00000000-0005-0000-0000-00009D030000}"/>
    <cellStyle name="Note 2 3 3" xfId="644" xr:uid="{00000000-0005-0000-0000-00009E030000}"/>
    <cellStyle name="Note 2 4" xfId="241" xr:uid="{00000000-0005-0000-0000-00009F030000}"/>
    <cellStyle name="Note 2 4 2" xfId="501" xr:uid="{00000000-0005-0000-0000-0000A0030000}"/>
    <cellStyle name="Note 2 4 2 2" xfId="1019" xr:uid="{00000000-0005-0000-0000-0000A1030000}"/>
    <cellStyle name="Note 2 4 3" xfId="760" xr:uid="{00000000-0005-0000-0000-0000A2030000}"/>
    <cellStyle name="Note 2 5" xfId="324" xr:uid="{00000000-0005-0000-0000-0000A3030000}"/>
    <cellStyle name="Note 2 5 2" xfId="842" xr:uid="{00000000-0005-0000-0000-0000A4030000}"/>
    <cellStyle name="Note 2 6" xfId="583" xr:uid="{00000000-0005-0000-0000-0000A5030000}"/>
    <cellStyle name="Note 3" xfId="63" xr:uid="{00000000-0005-0000-0000-0000A6030000}"/>
    <cellStyle name="Note 3 2" xfId="182" xr:uid="{00000000-0005-0000-0000-0000A7030000}"/>
    <cellStyle name="Note 3 2 2" xfId="447" xr:uid="{00000000-0005-0000-0000-0000A8030000}"/>
    <cellStyle name="Note 3 2 2 2" xfId="965" xr:uid="{00000000-0005-0000-0000-0000A9030000}"/>
    <cellStyle name="Note 3 2 3" xfId="706" xr:uid="{00000000-0005-0000-0000-0000AA030000}"/>
    <cellStyle name="Note 3 3" xfId="124" xr:uid="{00000000-0005-0000-0000-0000AB030000}"/>
    <cellStyle name="Note 3 3 2" xfId="392" xr:uid="{00000000-0005-0000-0000-0000AC030000}"/>
    <cellStyle name="Note 3 3 2 2" xfId="910" xr:uid="{00000000-0005-0000-0000-0000AD030000}"/>
    <cellStyle name="Note 3 3 3" xfId="651" xr:uid="{00000000-0005-0000-0000-0000AE030000}"/>
    <cellStyle name="Note 3 4" xfId="249" xr:uid="{00000000-0005-0000-0000-0000AF030000}"/>
    <cellStyle name="Note 3 4 2" xfId="509" xr:uid="{00000000-0005-0000-0000-0000B0030000}"/>
    <cellStyle name="Note 3 4 2 2" xfId="1027" xr:uid="{00000000-0005-0000-0000-0000B1030000}"/>
    <cellStyle name="Note 3 4 3" xfId="768" xr:uid="{00000000-0005-0000-0000-0000B2030000}"/>
    <cellStyle name="Note 3 5" xfId="332" xr:uid="{00000000-0005-0000-0000-0000B3030000}"/>
    <cellStyle name="Note 3 5 2" xfId="850" xr:uid="{00000000-0005-0000-0000-0000B4030000}"/>
    <cellStyle name="Note 3 6" xfId="591" xr:uid="{00000000-0005-0000-0000-0000B5030000}"/>
    <cellStyle name="Note 4" xfId="84" xr:uid="{00000000-0005-0000-0000-0000B6030000}"/>
    <cellStyle name="Note 4 2" xfId="202" xr:uid="{00000000-0005-0000-0000-0000B7030000}"/>
    <cellStyle name="Note 4 2 2" xfId="467" xr:uid="{00000000-0005-0000-0000-0000B8030000}"/>
    <cellStyle name="Note 4 2 2 2" xfId="985" xr:uid="{00000000-0005-0000-0000-0000B9030000}"/>
    <cellStyle name="Note 4 2 3" xfId="726" xr:uid="{00000000-0005-0000-0000-0000BA030000}"/>
    <cellStyle name="Note 4 3" xfId="144" xr:uid="{00000000-0005-0000-0000-0000BB030000}"/>
    <cellStyle name="Note 4 3 2" xfId="412" xr:uid="{00000000-0005-0000-0000-0000BC030000}"/>
    <cellStyle name="Note 4 3 2 2" xfId="930" xr:uid="{00000000-0005-0000-0000-0000BD030000}"/>
    <cellStyle name="Note 4 3 3" xfId="671" xr:uid="{00000000-0005-0000-0000-0000BE030000}"/>
    <cellStyle name="Note 4 4" xfId="269" xr:uid="{00000000-0005-0000-0000-0000BF030000}"/>
    <cellStyle name="Note 4 4 2" xfId="529" xr:uid="{00000000-0005-0000-0000-0000C0030000}"/>
    <cellStyle name="Note 4 4 2 2" xfId="1047" xr:uid="{00000000-0005-0000-0000-0000C1030000}"/>
    <cellStyle name="Note 4 4 3" xfId="788" xr:uid="{00000000-0005-0000-0000-0000C2030000}"/>
    <cellStyle name="Note 4 5" xfId="352" xr:uid="{00000000-0005-0000-0000-0000C3030000}"/>
    <cellStyle name="Note 4 5 2" xfId="870" xr:uid="{00000000-0005-0000-0000-0000C4030000}"/>
    <cellStyle name="Note 4 6" xfId="611" xr:uid="{00000000-0005-0000-0000-0000C5030000}"/>
    <cellStyle name="Output" xfId="11" builtinId="21" customBuiltin="1"/>
    <cellStyle name="Percent" xfId="1081" builtinId="5"/>
    <cellStyle name="Percent 10" xfId="1083" xr:uid="{73B7E950-DC31-4F23-9838-FBD2B52B545E}"/>
    <cellStyle name="Percent 11" xfId="1090" xr:uid="{1D5F5C48-D82D-4029-B211-7D330AC73456}"/>
    <cellStyle name="Percent 12" xfId="1094" xr:uid="{31CBF87E-0173-4012-808F-FB761CD66786}"/>
    <cellStyle name="Percent 2" xfId="48" xr:uid="{00000000-0005-0000-0000-0000C8030000}"/>
    <cellStyle name="Percent 2 2" xfId="61" xr:uid="{00000000-0005-0000-0000-0000C9030000}"/>
    <cellStyle name="Percent 2 2 2" xfId="180" xr:uid="{00000000-0005-0000-0000-0000CA030000}"/>
    <cellStyle name="Percent 2 2 2 2" xfId="445" xr:uid="{00000000-0005-0000-0000-0000CB030000}"/>
    <cellStyle name="Percent 2 2 2 2 2" xfId="963" xr:uid="{00000000-0005-0000-0000-0000CC030000}"/>
    <cellStyle name="Percent 2 2 2 3" xfId="704" xr:uid="{00000000-0005-0000-0000-0000CD030000}"/>
    <cellStyle name="Percent 2 2 3" xfId="122" xr:uid="{00000000-0005-0000-0000-0000CE030000}"/>
    <cellStyle name="Percent 2 2 3 2" xfId="390" xr:uid="{00000000-0005-0000-0000-0000CF030000}"/>
    <cellStyle name="Percent 2 2 3 2 2" xfId="908" xr:uid="{00000000-0005-0000-0000-0000D0030000}"/>
    <cellStyle name="Percent 2 2 3 3" xfId="649" xr:uid="{00000000-0005-0000-0000-0000D1030000}"/>
    <cellStyle name="Percent 2 2 4" xfId="247" xr:uid="{00000000-0005-0000-0000-0000D2030000}"/>
    <cellStyle name="Percent 2 2 4 2" xfId="507" xr:uid="{00000000-0005-0000-0000-0000D3030000}"/>
    <cellStyle name="Percent 2 2 4 2 2" xfId="1025" xr:uid="{00000000-0005-0000-0000-0000D4030000}"/>
    <cellStyle name="Percent 2 2 4 3" xfId="766" xr:uid="{00000000-0005-0000-0000-0000D5030000}"/>
    <cellStyle name="Percent 2 2 5" xfId="295" xr:uid="{00000000-0005-0000-0000-0000D6030000}"/>
    <cellStyle name="Percent 2 2 5 2" xfId="555" xr:uid="{00000000-0005-0000-0000-0000D7030000}"/>
    <cellStyle name="Percent 2 2 5 2 2" xfId="1073" xr:uid="{00000000-0005-0000-0000-0000D8030000}"/>
    <cellStyle name="Percent 2 2 5 3" xfId="815" xr:uid="{00000000-0005-0000-0000-0000D9030000}"/>
    <cellStyle name="Percent 2 2 6" xfId="330" xr:uid="{00000000-0005-0000-0000-0000DA030000}"/>
    <cellStyle name="Percent 2 2 6 2" xfId="848" xr:uid="{00000000-0005-0000-0000-0000DB030000}"/>
    <cellStyle name="Percent 2 2 7" xfId="589" xr:uid="{00000000-0005-0000-0000-0000DC030000}"/>
    <cellStyle name="Percent 2 3" xfId="83" xr:uid="{00000000-0005-0000-0000-0000DD030000}"/>
    <cellStyle name="Percent 2 3 2" xfId="201" xr:uid="{00000000-0005-0000-0000-0000DE030000}"/>
    <cellStyle name="Percent 2 3 2 2" xfId="466" xr:uid="{00000000-0005-0000-0000-0000DF030000}"/>
    <cellStyle name="Percent 2 3 2 2 2" xfId="984" xr:uid="{00000000-0005-0000-0000-0000E0030000}"/>
    <cellStyle name="Percent 2 3 2 3" xfId="725" xr:uid="{00000000-0005-0000-0000-0000E1030000}"/>
    <cellStyle name="Percent 2 3 3" xfId="143" xr:uid="{00000000-0005-0000-0000-0000E2030000}"/>
    <cellStyle name="Percent 2 3 3 2" xfId="411" xr:uid="{00000000-0005-0000-0000-0000E3030000}"/>
    <cellStyle name="Percent 2 3 3 2 2" xfId="929" xr:uid="{00000000-0005-0000-0000-0000E4030000}"/>
    <cellStyle name="Percent 2 3 3 3" xfId="670" xr:uid="{00000000-0005-0000-0000-0000E5030000}"/>
    <cellStyle name="Percent 2 3 4" xfId="268" xr:uid="{00000000-0005-0000-0000-0000E6030000}"/>
    <cellStyle name="Percent 2 3 4 2" xfId="528" xr:uid="{00000000-0005-0000-0000-0000E7030000}"/>
    <cellStyle name="Percent 2 3 4 2 2" xfId="1046" xr:uid="{00000000-0005-0000-0000-0000E8030000}"/>
    <cellStyle name="Percent 2 3 4 3" xfId="787" xr:uid="{00000000-0005-0000-0000-0000E9030000}"/>
    <cellStyle name="Percent 2 3 5" xfId="301" xr:uid="{00000000-0005-0000-0000-0000EA030000}"/>
    <cellStyle name="Percent 2 3 5 2" xfId="561" xr:uid="{00000000-0005-0000-0000-0000EB030000}"/>
    <cellStyle name="Percent 2 3 5 2 2" xfId="1079" xr:uid="{00000000-0005-0000-0000-0000EC030000}"/>
    <cellStyle name="Percent 2 3 5 3" xfId="821" xr:uid="{00000000-0005-0000-0000-0000ED030000}"/>
    <cellStyle name="Percent 2 3 6" xfId="351" xr:uid="{00000000-0005-0000-0000-0000EE030000}"/>
    <cellStyle name="Percent 2 3 6 2" xfId="869" xr:uid="{00000000-0005-0000-0000-0000EF030000}"/>
    <cellStyle name="Percent 2 3 7" xfId="610" xr:uid="{00000000-0005-0000-0000-0000F0030000}"/>
    <cellStyle name="Percent 2 4" xfId="101" xr:uid="{00000000-0005-0000-0000-0000F1030000}"/>
    <cellStyle name="Percent 2 4 2" xfId="369" xr:uid="{00000000-0005-0000-0000-0000F2030000}"/>
    <cellStyle name="Percent 2 4 2 2" xfId="887" xr:uid="{00000000-0005-0000-0000-0000F3030000}"/>
    <cellStyle name="Percent 2 4 3" xfId="628" xr:uid="{00000000-0005-0000-0000-0000F4030000}"/>
    <cellStyle name="Percent 2 5" xfId="239" xr:uid="{00000000-0005-0000-0000-0000F5030000}"/>
    <cellStyle name="Percent 2 5 2" xfId="499" xr:uid="{00000000-0005-0000-0000-0000F6030000}"/>
    <cellStyle name="Percent 2 5 2 2" xfId="1017" xr:uid="{00000000-0005-0000-0000-0000F7030000}"/>
    <cellStyle name="Percent 2 5 3" xfId="758" xr:uid="{00000000-0005-0000-0000-0000F8030000}"/>
    <cellStyle name="Percent 2 6" xfId="289" xr:uid="{00000000-0005-0000-0000-0000F9030000}"/>
    <cellStyle name="Percent 2 6 2" xfId="549" xr:uid="{00000000-0005-0000-0000-0000FA030000}"/>
    <cellStyle name="Percent 2 6 2 2" xfId="1067" xr:uid="{00000000-0005-0000-0000-0000FB030000}"/>
    <cellStyle name="Percent 2 6 3" xfId="809" xr:uid="{00000000-0005-0000-0000-0000FC030000}"/>
    <cellStyle name="Percent 2 7" xfId="322" xr:uid="{00000000-0005-0000-0000-0000FD030000}"/>
    <cellStyle name="Percent 2 7 2" xfId="840" xr:uid="{00000000-0005-0000-0000-0000FE030000}"/>
    <cellStyle name="Percent 2 8" xfId="581" xr:uid="{00000000-0005-0000-0000-0000FF030000}"/>
    <cellStyle name="Percent 3" xfId="55" xr:uid="{00000000-0005-0000-0000-000000040000}"/>
    <cellStyle name="Percent 4" xfId="49" xr:uid="{00000000-0005-0000-0000-000001040000}"/>
    <cellStyle name="Percent 4 2" xfId="174" xr:uid="{00000000-0005-0000-0000-000002040000}"/>
    <cellStyle name="Percent 4 2 2" xfId="439" xr:uid="{00000000-0005-0000-0000-000003040000}"/>
    <cellStyle name="Percent 4 2 2 2" xfId="957" xr:uid="{00000000-0005-0000-0000-000004040000}"/>
    <cellStyle name="Percent 4 2 3" xfId="698" xr:uid="{00000000-0005-0000-0000-000005040000}"/>
    <cellStyle name="Percent 4 3" xfId="116" xr:uid="{00000000-0005-0000-0000-000006040000}"/>
    <cellStyle name="Percent 4 3 2" xfId="384" xr:uid="{00000000-0005-0000-0000-000007040000}"/>
    <cellStyle name="Percent 4 3 2 2" xfId="902" xr:uid="{00000000-0005-0000-0000-000008040000}"/>
    <cellStyle name="Percent 4 3 3" xfId="643" xr:uid="{00000000-0005-0000-0000-000009040000}"/>
    <cellStyle name="Percent 4 4" xfId="240" xr:uid="{00000000-0005-0000-0000-00000A040000}"/>
    <cellStyle name="Percent 4 4 2" xfId="500" xr:uid="{00000000-0005-0000-0000-00000B040000}"/>
    <cellStyle name="Percent 4 4 2 2" xfId="1018" xr:uid="{00000000-0005-0000-0000-00000C040000}"/>
    <cellStyle name="Percent 4 4 3" xfId="759" xr:uid="{00000000-0005-0000-0000-00000D040000}"/>
    <cellStyle name="Percent 4 5" xfId="323" xr:uid="{00000000-0005-0000-0000-00000E040000}"/>
    <cellStyle name="Percent 4 5 2" xfId="841" xr:uid="{00000000-0005-0000-0000-00000F040000}"/>
    <cellStyle name="Percent 4 6" xfId="582" xr:uid="{00000000-0005-0000-0000-000010040000}"/>
    <cellStyle name="Percent 5" xfId="62" xr:uid="{00000000-0005-0000-0000-000011040000}"/>
    <cellStyle name="Percent 5 2" xfId="181" xr:uid="{00000000-0005-0000-0000-000012040000}"/>
    <cellStyle name="Percent 5 2 2" xfId="446" xr:uid="{00000000-0005-0000-0000-000013040000}"/>
    <cellStyle name="Percent 5 2 2 2" xfId="964" xr:uid="{00000000-0005-0000-0000-000014040000}"/>
    <cellStyle name="Percent 5 2 3" xfId="705" xr:uid="{00000000-0005-0000-0000-000015040000}"/>
    <cellStyle name="Percent 5 3" xfId="123" xr:uid="{00000000-0005-0000-0000-000016040000}"/>
    <cellStyle name="Percent 5 3 2" xfId="391" xr:uid="{00000000-0005-0000-0000-000017040000}"/>
    <cellStyle name="Percent 5 3 2 2" xfId="909" xr:uid="{00000000-0005-0000-0000-000018040000}"/>
    <cellStyle name="Percent 5 3 3" xfId="650" xr:uid="{00000000-0005-0000-0000-000019040000}"/>
    <cellStyle name="Percent 5 4" xfId="248" xr:uid="{00000000-0005-0000-0000-00001A040000}"/>
    <cellStyle name="Percent 5 4 2" xfId="508" xr:uid="{00000000-0005-0000-0000-00001B040000}"/>
    <cellStyle name="Percent 5 4 2 2" xfId="1026" xr:uid="{00000000-0005-0000-0000-00001C040000}"/>
    <cellStyle name="Percent 5 4 3" xfId="767" xr:uid="{00000000-0005-0000-0000-00001D040000}"/>
    <cellStyle name="Percent 5 5" xfId="331" xr:uid="{00000000-0005-0000-0000-00001E040000}"/>
    <cellStyle name="Percent 5 5 2" xfId="849" xr:uid="{00000000-0005-0000-0000-00001F040000}"/>
    <cellStyle name="Percent 5 6" xfId="590" xr:uid="{00000000-0005-0000-0000-000020040000}"/>
    <cellStyle name="Percent 6" xfId="78" xr:uid="{00000000-0005-0000-0000-000021040000}"/>
    <cellStyle name="Percent 6 2" xfId="196" xr:uid="{00000000-0005-0000-0000-000022040000}"/>
    <cellStyle name="Percent 6 2 2" xfId="461" xr:uid="{00000000-0005-0000-0000-000023040000}"/>
    <cellStyle name="Percent 6 2 2 2" xfId="979" xr:uid="{00000000-0005-0000-0000-000024040000}"/>
    <cellStyle name="Percent 6 2 3" xfId="720" xr:uid="{00000000-0005-0000-0000-000025040000}"/>
    <cellStyle name="Percent 6 3" xfId="138" xr:uid="{00000000-0005-0000-0000-000026040000}"/>
    <cellStyle name="Percent 6 3 2" xfId="406" xr:uid="{00000000-0005-0000-0000-000027040000}"/>
    <cellStyle name="Percent 6 3 2 2" xfId="924" xr:uid="{00000000-0005-0000-0000-000028040000}"/>
    <cellStyle name="Percent 6 3 3" xfId="665" xr:uid="{00000000-0005-0000-0000-000029040000}"/>
    <cellStyle name="Percent 6 4" xfId="263" xr:uid="{00000000-0005-0000-0000-00002A040000}"/>
    <cellStyle name="Percent 6 4 2" xfId="523" xr:uid="{00000000-0005-0000-0000-00002B040000}"/>
    <cellStyle name="Percent 6 4 2 2" xfId="1041" xr:uid="{00000000-0005-0000-0000-00002C040000}"/>
    <cellStyle name="Percent 6 4 3" xfId="782" xr:uid="{00000000-0005-0000-0000-00002D040000}"/>
    <cellStyle name="Percent 6 5" xfId="346" xr:uid="{00000000-0005-0000-0000-00002E040000}"/>
    <cellStyle name="Percent 6 5 2" xfId="864" xr:uid="{00000000-0005-0000-0000-00002F040000}"/>
    <cellStyle name="Percent 6 6" xfId="605" xr:uid="{00000000-0005-0000-0000-000030040000}"/>
    <cellStyle name="Percent 7" xfId="171" xr:uid="{00000000-0005-0000-0000-000031040000}"/>
    <cellStyle name="Percent 8" xfId="282" xr:uid="{00000000-0005-0000-0000-000032040000}"/>
    <cellStyle name="Percent 8 2" xfId="542" xr:uid="{00000000-0005-0000-0000-000033040000}"/>
    <cellStyle name="Percent 8 2 2" xfId="1060" xr:uid="{00000000-0005-0000-0000-000034040000}"/>
    <cellStyle name="Percent 8 3" xfId="801" xr:uid="{00000000-0005-0000-0000-000035040000}"/>
    <cellStyle name="Percent 9" xfId="804" xr:uid="{00000000-0005-0000-0000-000036040000}"/>
    <cellStyle name="Title" xfId="2" builtinId="15" customBuiltin="1"/>
    <cellStyle name="Total" xfId="16" builtinId="25" customBuiltin="1"/>
    <cellStyle name="Warning Text" xfId="15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C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12</xdr:col>
      <xdr:colOff>107203</xdr:colOff>
      <xdr:row>19</xdr:row>
      <xdr:rowOff>87555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0929471" y="194235"/>
          <a:ext cx="4000500" cy="29413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288178</xdr:colOff>
      <xdr:row>6</xdr:row>
      <xdr:rowOff>97678</xdr:rowOff>
    </xdr:from>
    <xdr:to>
      <xdr:col>31</xdr:col>
      <xdr:colOff>44823</xdr:colOff>
      <xdr:row>25</xdr:row>
      <xdr:rowOff>12288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9D0E89-60BF-4128-8E89-3E9A352B9A78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5460943" y="1128619"/>
          <a:ext cx="3995644" cy="2920962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0</xdr:colOff>
      <xdr:row>22</xdr:row>
      <xdr:rowOff>0</xdr:rowOff>
    </xdr:from>
    <xdr:ext cx="10949940" cy="2583180"/>
    <xdr:pic>
      <xdr:nvPicPr>
        <xdr:cNvPr id="2" name="Picture 1">
          <a:extLst>
            <a:ext uri="{FF2B5EF4-FFF2-40B4-BE49-F238E27FC236}">
              <a16:creationId xmlns:a16="http://schemas.microsoft.com/office/drawing/2014/main" id="{E533F5CA-B495-445F-A791-02CADD76A1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06150" y="3562350"/>
          <a:ext cx="10949940" cy="25831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public.knoema.com/kmgbrxb/key-indicators-on-senegal-by-regio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pc.gov.au/research/supporting/salter-model/workingpaper24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00"/>
  <sheetViews>
    <sheetView zoomScale="85" zoomScaleNormal="85" workbookViewId="0">
      <pane ySplit="1" topLeftCell="A53" activePane="bottomLeft" state="frozen"/>
      <selection pane="bottomLeft" activeCell="B93" sqref="B93"/>
    </sheetView>
  </sheetViews>
  <sheetFormatPr defaultRowHeight="12.5" x14ac:dyDescent="0.25"/>
  <cols>
    <col min="1" max="1" width="14.453125" style="1" customWidth="1"/>
    <col min="2" max="2" width="44" style="1" customWidth="1"/>
    <col min="3" max="3" width="7.54296875" style="1" customWidth="1"/>
    <col min="4" max="4" width="11.1796875" style="1" customWidth="1"/>
    <col min="5" max="5" width="29.1796875" style="1" customWidth="1"/>
    <col min="6" max="6" width="7.54296875" style="1" customWidth="1"/>
    <col min="7" max="7" width="9" style="1" customWidth="1"/>
    <col min="8" max="8" width="33.453125" style="1" customWidth="1"/>
    <col min="9" max="9" width="7.54296875" style="1" customWidth="1"/>
    <col min="10" max="10" width="9.1796875" style="1" customWidth="1"/>
    <col min="11" max="11" width="31.453125" style="1" customWidth="1"/>
    <col min="12" max="12" width="7.54296875" style="1" customWidth="1"/>
    <col min="13" max="13" width="8.81640625" style="1" customWidth="1"/>
    <col min="14" max="14" width="25.1796875" style="1" customWidth="1"/>
    <col min="15" max="243" width="8.81640625" style="1" customWidth="1"/>
    <col min="244" max="1025" width="10.81640625" style="1" customWidth="1"/>
  </cols>
  <sheetData>
    <row r="1" spans="1:6" ht="15.5" x14ac:dyDescent="0.35">
      <c r="A1" s="2" t="str">
        <f>CONCATENATE(B8," ",B5," CGE Model")</f>
        <v>2015 Senegal CGE Model</v>
      </c>
    </row>
    <row r="2" spans="1:6" ht="13" x14ac:dyDescent="0.3">
      <c r="A2" s="1" t="s">
        <v>806</v>
      </c>
      <c r="D2" s="3" t="s">
        <v>0</v>
      </c>
      <c r="F2" s="3" t="s">
        <v>1</v>
      </c>
    </row>
    <row r="3" spans="1:6" x14ac:dyDescent="0.25">
      <c r="D3" s="99" t="s">
        <v>713</v>
      </c>
      <c r="E3" s="94" t="s">
        <v>742</v>
      </c>
      <c r="F3" s="94" t="s">
        <v>742</v>
      </c>
    </row>
    <row r="4" spans="1:6" x14ac:dyDescent="0.25">
      <c r="D4" s="99" t="s">
        <v>594</v>
      </c>
      <c r="E4" s="100" t="s">
        <v>597</v>
      </c>
      <c r="F4" s="100" t="s">
        <v>743</v>
      </c>
    </row>
    <row r="5" spans="1:6" ht="13" x14ac:dyDescent="0.3">
      <c r="A5" s="8" t="s">
        <v>3</v>
      </c>
      <c r="B5" s="1" t="s">
        <v>4</v>
      </c>
      <c r="D5" s="99" t="s">
        <v>595</v>
      </c>
      <c r="E5" s="100" t="s">
        <v>598</v>
      </c>
      <c r="F5" s="100" t="s">
        <v>744</v>
      </c>
    </row>
    <row r="6" spans="1:6" ht="13" x14ac:dyDescent="0.3">
      <c r="A6" s="8"/>
      <c r="D6" s="99" t="s">
        <v>596</v>
      </c>
      <c r="E6" s="1" t="s">
        <v>599</v>
      </c>
      <c r="F6" s="94" t="s">
        <v>745</v>
      </c>
    </row>
    <row r="7" spans="1:6" ht="13" x14ac:dyDescent="0.3">
      <c r="A7" s="8" t="s">
        <v>5</v>
      </c>
    </row>
    <row r="8" spans="1:6" x14ac:dyDescent="0.25">
      <c r="A8" s="1" t="s">
        <v>6</v>
      </c>
      <c r="B8" s="11">
        <v>2015</v>
      </c>
    </row>
    <row r="9" spans="1:6" x14ac:dyDescent="0.25">
      <c r="A9" s="1" t="s">
        <v>7</v>
      </c>
      <c r="B9" s="11" t="s">
        <v>8</v>
      </c>
    </row>
    <row r="10" spans="1:6" x14ac:dyDescent="0.25">
      <c r="B10" s="11"/>
      <c r="D10" s="1" t="s">
        <v>21</v>
      </c>
    </row>
    <row r="11" spans="1:6" x14ac:dyDescent="0.25">
      <c r="A11" s="4" t="s">
        <v>9</v>
      </c>
      <c r="B11" s="5">
        <f>COUNTA(A27:A110)</f>
        <v>74</v>
      </c>
      <c r="D11" s="99" t="s">
        <v>746</v>
      </c>
      <c r="E11" s="1" t="s">
        <v>172</v>
      </c>
    </row>
    <row r="12" spans="1:6" x14ac:dyDescent="0.25">
      <c r="A12" s="6" t="s">
        <v>10</v>
      </c>
      <c r="B12" s="7">
        <f>COUNTA(D27:D100)</f>
        <v>19</v>
      </c>
      <c r="D12" s="99" t="s">
        <v>232</v>
      </c>
      <c r="E12" s="1" t="s">
        <v>174</v>
      </c>
    </row>
    <row r="13" spans="1:6" x14ac:dyDescent="0.25">
      <c r="A13" s="6" t="s">
        <v>11</v>
      </c>
      <c r="B13" s="7">
        <f>COUNTA($G$27:$G$110)</f>
        <v>24</v>
      </c>
      <c r="D13" s="99" t="s">
        <v>458</v>
      </c>
      <c r="E13" s="1" t="s">
        <v>600</v>
      </c>
    </row>
    <row r="14" spans="1:6" x14ac:dyDescent="0.25">
      <c r="A14" s="6" t="s">
        <v>12</v>
      </c>
      <c r="B14" s="7">
        <f>COUNTIF($G$27:$G$110,"flab*")</f>
        <v>4</v>
      </c>
      <c r="D14" s="99" t="s">
        <v>459</v>
      </c>
      <c r="E14" s="1" t="s">
        <v>601</v>
      </c>
    </row>
    <row r="15" spans="1:6" x14ac:dyDescent="0.25">
      <c r="A15" s="6" t="s">
        <v>13</v>
      </c>
      <c r="B15" s="7">
        <f>COUNTIF($G$27:$G$110,"fcap*")</f>
        <v>16</v>
      </c>
      <c r="D15" s="99" t="s">
        <v>460</v>
      </c>
      <c r="E15" s="1" t="s">
        <v>602</v>
      </c>
    </row>
    <row r="16" spans="1:6" x14ac:dyDescent="0.25">
      <c r="A16" s="6" t="s">
        <v>14</v>
      </c>
      <c r="B16" s="7">
        <f>COUNTIF($G$27:$G$110,"flnd*")</f>
        <v>4</v>
      </c>
      <c r="D16" s="99" t="s">
        <v>461</v>
      </c>
      <c r="E16" s="1" t="s">
        <v>603</v>
      </c>
    </row>
    <row r="17" spans="1:14" x14ac:dyDescent="0.25">
      <c r="A17" s="6" t="s">
        <v>15</v>
      </c>
      <c r="B17" s="7">
        <f>COUNTIF($M$27:$M$110,"ent*")</f>
        <v>4</v>
      </c>
    </row>
    <row r="18" spans="1:14" x14ac:dyDescent="0.25">
      <c r="A18" s="6" t="s">
        <v>16</v>
      </c>
      <c r="B18" s="7">
        <f>COUNTA($J$27:$J$110)</f>
        <v>4</v>
      </c>
    </row>
    <row r="19" spans="1:14" x14ac:dyDescent="0.25">
      <c r="A19" s="6" t="s">
        <v>17</v>
      </c>
      <c r="B19" s="7">
        <f>COUNTIF($K$27:$K$110,"Urb*")</f>
        <v>0</v>
      </c>
    </row>
    <row r="20" spans="1:14" x14ac:dyDescent="0.25">
      <c r="A20" s="6" t="s">
        <v>18</v>
      </c>
      <c r="B20" s="7">
        <f>COUNTIF($K$27:$K$110,"Rur*")</f>
        <v>0</v>
      </c>
    </row>
    <row r="21" spans="1:14" x14ac:dyDescent="0.25">
      <c r="A21" s="9" t="s">
        <v>19</v>
      </c>
      <c r="B21" s="10">
        <f>COUNTA(M38)</f>
        <v>1</v>
      </c>
    </row>
    <row r="23" spans="1:14" ht="15.5" x14ac:dyDescent="0.35">
      <c r="A23" s="8" t="s">
        <v>20</v>
      </c>
      <c r="D23" s="12"/>
    </row>
    <row r="24" spans="1:14" ht="13" x14ac:dyDescent="0.3">
      <c r="A24" s="8"/>
    </row>
    <row r="25" spans="1:14" ht="14.5" x14ac:dyDescent="0.35">
      <c r="A25" s="278" t="s">
        <v>9</v>
      </c>
      <c r="B25" s="278"/>
      <c r="D25" s="278" t="s">
        <v>10</v>
      </c>
      <c r="E25" s="278"/>
      <c r="G25" s="278" t="s">
        <v>21</v>
      </c>
      <c r="H25" s="278"/>
      <c r="J25" s="278" t="s">
        <v>16</v>
      </c>
      <c r="K25" s="278"/>
      <c r="M25" s="278" t="s">
        <v>22</v>
      </c>
      <c r="N25" s="278"/>
    </row>
    <row r="26" spans="1:14" ht="14.5" x14ac:dyDescent="0.35">
      <c r="A26" s="13" t="s">
        <v>23</v>
      </c>
      <c r="B26" s="13" t="s">
        <v>24</v>
      </c>
      <c r="D26" s="13" t="s">
        <v>23</v>
      </c>
      <c r="E26" s="13" t="s">
        <v>24</v>
      </c>
      <c r="G26" s="13" t="s">
        <v>23</v>
      </c>
      <c r="H26" s="13" t="s">
        <v>24</v>
      </c>
      <c r="J26" s="13" t="s">
        <v>23</v>
      </c>
      <c r="K26" s="13" t="s">
        <v>24</v>
      </c>
      <c r="M26" s="13" t="s">
        <v>23</v>
      </c>
      <c r="N26" s="13" t="s">
        <v>24</v>
      </c>
    </row>
    <row r="27" spans="1:14" ht="14.5" x14ac:dyDescent="0.35">
      <c r="A27" s="115" t="str">
        <f>SAM!A8</f>
        <v>acrop-DT</v>
      </c>
      <c r="B27" t="str">
        <f t="shared" ref="B27:B58" si="0">VLOOKUP("c"&amp;MID(A27,2,4),$D$27:$E$45,2,FALSE)&amp;" ("&amp;VLOOKUP(RIGHT(A27,2),$D$3:$E$6,2,FALSE)&amp;")"</f>
        <v>Crops (Dakar and Thies)</v>
      </c>
      <c r="D27" t="s">
        <v>329</v>
      </c>
      <c r="E27" t="s">
        <v>337</v>
      </c>
      <c r="G27" t="str">
        <f>SAM!A102</f>
        <v>flab-DT</v>
      </c>
      <c r="H27" s="45" t="str">
        <f t="shared" ref="H27:H50" si="1">VLOOKUP(LEFT(G27,LEN(G27)-3),$D$11:$E$16,2,FALSE)&amp;" ("&amp;VLOOKUP(RIGHT(G27,2),$D$3:$E$6,2,FALSE)&amp;")"</f>
        <v>Labor (Dakar and Thies)</v>
      </c>
      <c r="I27" s="45"/>
      <c r="J27" s="99" t="s">
        <v>712</v>
      </c>
      <c r="K27" s="94" t="str">
        <f>"Households" &amp;" ("&amp;VLOOKUP(RIGHT(J27,2),$D$3:$E$6,2,FALSE) &amp;")"</f>
        <v>Households (Dakar and Thies)</v>
      </c>
      <c r="M27" s="99" t="s">
        <v>711</v>
      </c>
      <c r="N27" s="52" t="str">
        <f>"Enterprises" &amp;" ("&amp;VLOOKUP(RIGHT(M27,2),$D$3:$E$6,2,FALSE) &amp;")"</f>
        <v>Enterprises (Dakar and Thies)</v>
      </c>
    </row>
    <row r="28" spans="1:14" ht="14.5" x14ac:dyDescent="0.35">
      <c r="A28" s="115" t="str">
        <f>SAM!A9</f>
        <v>aoagr-DT</v>
      </c>
      <c r="B28" t="str">
        <f t="shared" si="0"/>
        <v>Other agriculture (Dakar and Thies)</v>
      </c>
      <c r="D28" t="s">
        <v>330</v>
      </c>
      <c r="E28" t="s">
        <v>338</v>
      </c>
      <c r="G28" t="str">
        <f>SAM!A103</f>
        <v>flnd-DT</v>
      </c>
      <c r="H28" s="45" t="str">
        <f t="shared" si="1"/>
        <v>Land (Dakar and Thies)</v>
      </c>
      <c r="I28" s="45"/>
      <c r="J28" s="99" t="s">
        <v>590</v>
      </c>
      <c r="K28" s="94" t="str">
        <f>"Households" &amp;" ("&amp;VLOOKUP(RIGHT(J28,2),$D$3:$E$6,2,FALSE) &amp;")"</f>
        <v>Households (North)</v>
      </c>
      <c r="M28" s="99" t="s">
        <v>586</v>
      </c>
      <c r="N28" s="52" t="str">
        <f>"Enterprises" &amp;" ("&amp;VLOOKUP(RIGHT(M28,2),$D$3:$E$6,2,FALSE) &amp;")"</f>
        <v>Enterprises (North)</v>
      </c>
    </row>
    <row r="29" spans="1:14" ht="14.5" x14ac:dyDescent="0.35">
      <c r="A29" s="115" t="str">
        <f>SAM!A10</f>
        <v>amini-DT</v>
      </c>
      <c r="B29" t="str">
        <f t="shared" si="0"/>
        <v>Mining (Dakar and Thies)</v>
      </c>
      <c r="D29" t="s">
        <v>331</v>
      </c>
      <c r="E29" t="s">
        <v>339</v>
      </c>
      <c r="G29" t="str">
        <f>SAM!A104</f>
        <v>fcap-c-DT</v>
      </c>
      <c r="H29" s="45" t="str">
        <f t="shared" si="1"/>
        <v>Capital - crops (Dakar and Thies)</v>
      </c>
      <c r="I29" s="45"/>
      <c r="J29" s="99" t="s">
        <v>591</v>
      </c>
      <c r="K29" s="94" t="str">
        <f>"Households" &amp;" ("&amp;VLOOKUP(RIGHT(J29,2),$D$3:$E$6,2,FALSE) &amp;")"</f>
        <v>Households (Center)</v>
      </c>
      <c r="M29" s="99" t="s">
        <v>587</v>
      </c>
      <c r="N29" s="52" t="str">
        <f>"Enterprises" &amp;" ("&amp;VLOOKUP(RIGHT(M29,2),$D$3:$E$6,2,FALSE) &amp;")"</f>
        <v>Enterprises (Center)</v>
      </c>
    </row>
    <row r="30" spans="1:14" ht="14.5" x14ac:dyDescent="0.35">
      <c r="A30" s="115" t="str">
        <f>SAM!A11</f>
        <v>aoprc-DT</v>
      </c>
      <c r="B30" t="str">
        <f t="shared" si="0"/>
        <v>Agroprocessing - other agriculture (Dakar and Thies)</v>
      </c>
      <c r="D30" t="s">
        <v>333</v>
      </c>
      <c r="E30" t="s">
        <v>341</v>
      </c>
      <c r="G30" t="str">
        <f>SAM!A105</f>
        <v>fcap-l-DT</v>
      </c>
      <c r="H30" s="45" t="str">
        <f t="shared" si="1"/>
        <v>Capital - livestock (Dakar and Thies)</v>
      </c>
      <c r="I30" s="45"/>
      <c r="J30" s="99" t="s">
        <v>592</v>
      </c>
      <c r="K30" s="94" t="str">
        <f>"Households" &amp;" ("&amp;VLOOKUP(RIGHT(J30,2),$D$3:$E$6,2,FALSE) &amp;")"</f>
        <v>Households (South)</v>
      </c>
      <c r="M30" s="99" t="s">
        <v>588</v>
      </c>
      <c r="N30" s="52" t="str">
        <f>"Enterprises" &amp;" ("&amp;VLOOKUP(RIGHT(M30,2),$D$3:$E$6,2,FALSE) &amp;")"</f>
        <v>Enterprises (South)</v>
      </c>
    </row>
    <row r="31" spans="1:14" ht="14.5" x14ac:dyDescent="0.35">
      <c r="A31" s="115" t="str">
        <f>SAM!A12</f>
        <v>acprc-DT</v>
      </c>
      <c r="B31" t="str">
        <f t="shared" si="0"/>
        <v>Agroprocessing - crops (Dakar and Thies)</v>
      </c>
      <c r="D31" t="s">
        <v>332</v>
      </c>
      <c r="E31" t="s">
        <v>340</v>
      </c>
      <c r="G31" t="str">
        <f>SAM!A106</f>
        <v>fcap-m-DT</v>
      </c>
      <c r="H31" s="45" t="str">
        <f t="shared" si="1"/>
        <v>Capital - mining (Dakar and Thies)</v>
      </c>
      <c r="I31" s="45"/>
      <c r="M31" s="49" t="s">
        <v>25</v>
      </c>
      <c r="N31" s="48" t="s">
        <v>26</v>
      </c>
    </row>
    <row r="32" spans="1:14" ht="14.5" x14ac:dyDescent="0.35">
      <c r="A32" s="115" t="str">
        <f>SAM!A13</f>
        <v>aolig-DT</v>
      </c>
      <c r="B32" t="str">
        <f t="shared" si="0"/>
        <v>Light industry (Dakar and Thies)</v>
      </c>
      <c r="D32" t="s">
        <v>334</v>
      </c>
      <c r="E32" t="s">
        <v>496</v>
      </c>
      <c r="G32" t="str">
        <f>SAM!A107</f>
        <v>fcap-n-DT</v>
      </c>
      <c r="H32" s="45" t="str">
        <f t="shared" si="1"/>
        <v>Capital - other (Dakar and Thies)</v>
      </c>
      <c r="I32" s="45"/>
      <c r="M32" s="49" t="s">
        <v>27</v>
      </c>
      <c r="N32" s="48" t="s">
        <v>28</v>
      </c>
    </row>
    <row r="33" spans="1:14" ht="14.5" x14ac:dyDescent="0.35">
      <c r="A33" s="115" t="str">
        <f>SAM!A14</f>
        <v>aoman-DT</v>
      </c>
      <c r="B33" t="str">
        <f t="shared" si="0"/>
        <v>Other manufacturing (Dakar and Thies)</v>
      </c>
      <c r="D33" t="s">
        <v>45</v>
      </c>
      <c r="E33" t="s">
        <v>46</v>
      </c>
      <c r="G33" t="str">
        <f>SAM!A108</f>
        <v>flab-NO</v>
      </c>
      <c r="H33" s="45" t="str">
        <f t="shared" si="1"/>
        <v>Labor (North)</v>
      </c>
      <c r="I33" s="45"/>
      <c r="J33"/>
      <c r="K33"/>
      <c r="M33" s="49" t="s">
        <v>29</v>
      </c>
      <c r="N33" s="48" t="s">
        <v>30</v>
      </c>
    </row>
    <row r="34" spans="1:14" ht="14.5" x14ac:dyDescent="0.35">
      <c r="A34" s="115" t="str">
        <f>SAM!A15</f>
        <v>autil-DT</v>
      </c>
      <c r="B34" t="str">
        <f t="shared" si="0"/>
        <v>Utilities (Dakar and Thies)</v>
      </c>
      <c r="D34" t="s">
        <v>335</v>
      </c>
      <c r="E34" t="s">
        <v>342</v>
      </c>
      <c r="G34" t="str">
        <f>SAM!A109</f>
        <v>flnd-NO</v>
      </c>
      <c r="H34" s="45" t="str">
        <f t="shared" si="1"/>
        <v>Land (North)</v>
      </c>
      <c r="I34" s="45"/>
      <c r="J34"/>
      <c r="K34"/>
      <c r="M34" s="49" t="s">
        <v>31</v>
      </c>
      <c r="N34" s="48" t="s">
        <v>32</v>
      </c>
    </row>
    <row r="35" spans="1:14" ht="14.5" x14ac:dyDescent="0.35">
      <c r="A35" s="115" t="str">
        <f>SAM!A16</f>
        <v>acons-DT</v>
      </c>
      <c r="B35" t="str">
        <f t="shared" si="0"/>
        <v>Construction (Dakar and Thies)</v>
      </c>
      <c r="D35" t="s">
        <v>47</v>
      </c>
      <c r="E35" t="s">
        <v>48</v>
      </c>
      <c r="G35" t="str">
        <f>SAM!A110</f>
        <v>fcap-c-NO</v>
      </c>
      <c r="H35" s="45" t="str">
        <f t="shared" si="1"/>
        <v>Capital - crops (North)</v>
      </c>
      <c r="I35" s="45"/>
      <c r="J35"/>
      <c r="K35"/>
      <c r="M35" s="49" t="s">
        <v>33</v>
      </c>
      <c r="N35" s="48" t="s">
        <v>34</v>
      </c>
    </row>
    <row r="36" spans="1:14" ht="14.5" x14ac:dyDescent="0.35">
      <c r="A36" s="115" t="str">
        <f>SAM!A17</f>
        <v>atrad-DT</v>
      </c>
      <c r="B36" t="str">
        <f t="shared" si="0"/>
        <v>Wholesale and retail trade (Dakar and Thies)</v>
      </c>
      <c r="D36" t="s">
        <v>49</v>
      </c>
      <c r="E36" t="s">
        <v>50</v>
      </c>
      <c r="G36" t="str">
        <f>SAM!A111</f>
        <v>fcap-l-NO</v>
      </c>
      <c r="H36" s="45" t="str">
        <f t="shared" si="1"/>
        <v>Capital - livestock (North)</v>
      </c>
      <c r="I36" s="45"/>
      <c r="J36"/>
      <c r="K36"/>
      <c r="M36" s="49" t="s">
        <v>35</v>
      </c>
      <c r="N36" s="48" t="s">
        <v>36</v>
      </c>
    </row>
    <row r="37" spans="1:14" x14ac:dyDescent="0.25">
      <c r="A37" s="115" t="str">
        <f>SAM!A18</f>
        <v>atran-DT</v>
      </c>
      <c r="B37" t="str">
        <f t="shared" si="0"/>
        <v>Transportation and storage (Dakar and Thies)</v>
      </c>
      <c r="D37" t="s">
        <v>51</v>
      </c>
      <c r="E37" t="s">
        <v>52</v>
      </c>
      <c r="G37" t="str">
        <f>SAM!A112</f>
        <v>fcap-m-NO</v>
      </c>
      <c r="H37" s="45" t="str">
        <f t="shared" si="1"/>
        <v>Capital - mining (North)</v>
      </c>
      <c r="I37" s="45"/>
      <c r="J37"/>
      <c r="K37"/>
      <c r="M37" s="1" t="s">
        <v>37</v>
      </c>
      <c r="N37" s="1" t="s">
        <v>38</v>
      </c>
    </row>
    <row r="38" spans="1:14" x14ac:dyDescent="0.25">
      <c r="A38" s="115" t="str">
        <f>SAM!A19</f>
        <v>aacfo-DT</v>
      </c>
      <c r="B38" t="str">
        <f t="shared" si="0"/>
        <v>Accommodation and food service (Dakar and Thies)</v>
      </c>
      <c r="D38" t="s">
        <v>336</v>
      </c>
      <c r="E38" t="s">
        <v>343</v>
      </c>
      <c r="G38" t="str">
        <f>SAM!A113</f>
        <v>fcap-n-NO</v>
      </c>
      <c r="H38" s="45" t="str">
        <f t="shared" si="1"/>
        <v>Capital - other (North)</v>
      </c>
      <c r="I38" s="45"/>
      <c r="J38"/>
      <c r="K38"/>
      <c r="M38" s="1" t="s">
        <v>39</v>
      </c>
      <c r="N38" s="1" t="s">
        <v>40</v>
      </c>
    </row>
    <row r="39" spans="1:14" x14ac:dyDescent="0.25">
      <c r="A39" s="115" t="str">
        <f>SAM!A20</f>
        <v>acomm-DT</v>
      </c>
      <c r="B39" t="str">
        <f t="shared" si="0"/>
        <v>Information and communication (Dakar and Thies)</v>
      </c>
      <c r="D39" t="s">
        <v>53</v>
      </c>
      <c r="E39" t="s">
        <v>54</v>
      </c>
      <c r="G39" t="str">
        <f>SAM!A114</f>
        <v>flab-CE</v>
      </c>
      <c r="H39" s="45" t="str">
        <f t="shared" si="1"/>
        <v>Labor (Center)</v>
      </c>
      <c r="I39" s="45"/>
      <c r="J39"/>
      <c r="K39"/>
      <c r="M39" s="1" t="s">
        <v>41</v>
      </c>
      <c r="N39" s="1" t="s">
        <v>42</v>
      </c>
    </row>
    <row r="40" spans="1:14" x14ac:dyDescent="0.25">
      <c r="A40" s="115" t="str">
        <f>SAM!A21</f>
        <v>afsrv-DT</v>
      </c>
      <c r="B40" t="str">
        <f t="shared" si="0"/>
        <v>Finance and insurance (Dakar and Thies)</v>
      </c>
      <c r="D40" t="s">
        <v>55</v>
      </c>
      <c r="E40" t="s">
        <v>56</v>
      </c>
      <c r="G40" t="str">
        <f>SAM!A115</f>
        <v>flnd-CE</v>
      </c>
      <c r="H40" s="45" t="str">
        <f t="shared" si="1"/>
        <v>Land (Center)</v>
      </c>
      <c r="I40" s="45"/>
      <c r="J40" s="46"/>
      <c r="K40" s="45"/>
      <c r="M40" s="1" t="s">
        <v>43</v>
      </c>
      <c r="N40" s="1" t="s">
        <v>44</v>
      </c>
    </row>
    <row r="41" spans="1:14" x14ac:dyDescent="0.25">
      <c r="A41" s="115" t="str">
        <f>SAM!A22</f>
        <v>areal-DT</v>
      </c>
      <c r="B41" t="str">
        <f t="shared" si="0"/>
        <v>Real estate activities (Dakar and Thies)</v>
      </c>
      <c r="D41" t="s">
        <v>57</v>
      </c>
      <c r="E41" t="s">
        <v>58</v>
      </c>
      <c r="G41" t="str">
        <f>SAM!A116</f>
        <v>fcap-c-CE</v>
      </c>
      <c r="H41" s="45" t="str">
        <f t="shared" si="1"/>
        <v>Capital - crops (Center)</v>
      </c>
      <c r="I41" s="45"/>
      <c r="J41" s="46"/>
      <c r="K41" s="45"/>
    </row>
    <row r="42" spans="1:14" x14ac:dyDescent="0.25">
      <c r="A42" s="115" t="str">
        <f>SAM!A23</f>
        <v>absrv-DT</v>
      </c>
      <c r="B42" t="str">
        <f t="shared" si="0"/>
        <v>Business services (Dakar and Thies)</v>
      </c>
      <c r="D42" t="s">
        <v>59</v>
      </c>
      <c r="E42" t="s">
        <v>60</v>
      </c>
      <c r="G42" t="str">
        <f>SAM!A117</f>
        <v>fcap-l-CE</v>
      </c>
      <c r="H42" s="45" t="str">
        <f t="shared" si="1"/>
        <v>Capital - livestock (Center)</v>
      </c>
      <c r="I42" s="45"/>
      <c r="J42" s="46"/>
      <c r="K42" s="45"/>
    </row>
    <row r="43" spans="1:14" x14ac:dyDescent="0.25">
      <c r="A43" s="115" t="str">
        <f>SAM!A24</f>
        <v>apadm-DT</v>
      </c>
      <c r="B43" t="str">
        <f t="shared" si="0"/>
        <v>Public administration (Dakar and Thies)</v>
      </c>
      <c r="D43" t="s">
        <v>65</v>
      </c>
      <c r="E43" t="s">
        <v>66</v>
      </c>
      <c r="G43" t="str">
        <f>SAM!A118</f>
        <v>fcap-m-CE</v>
      </c>
      <c r="H43" s="45" t="str">
        <f t="shared" si="1"/>
        <v>Capital - mining (Center)</v>
      </c>
      <c r="I43" s="45"/>
      <c r="J43" s="46"/>
      <c r="K43" s="45"/>
      <c r="N43" s="17"/>
    </row>
    <row r="44" spans="1:14" x14ac:dyDescent="0.25">
      <c r="A44" s="115" t="str">
        <f>SAM!A25</f>
        <v>aeduc-DT</v>
      </c>
      <c r="B44" t="str">
        <f t="shared" si="0"/>
        <v>Education (Dakar and Thies)</v>
      </c>
      <c r="D44" t="s">
        <v>61</v>
      </c>
      <c r="E44" t="s">
        <v>62</v>
      </c>
      <c r="G44" t="str">
        <f>SAM!A119</f>
        <v>fcap-n-CE</v>
      </c>
      <c r="H44" s="45" t="str">
        <f t="shared" si="1"/>
        <v>Capital - other (Center)</v>
      </c>
      <c r="I44" s="45"/>
      <c r="J44" s="46"/>
      <c r="K44" s="45"/>
      <c r="N44" s="17"/>
    </row>
    <row r="45" spans="1:14" x14ac:dyDescent="0.25">
      <c r="A45" s="115" t="str">
        <f>SAM!A26</f>
        <v>aosrv-DT</v>
      </c>
      <c r="B45" t="str">
        <f t="shared" si="0"/>
        <v>Other services (Dakar and Thies)</v>
      </c>
      <c r="D45" t="s">
        <v>63</v>
      </c>
      <c r="E45" t="s">
        <v>64</v>
      </c>
      <c r="G45" t="str">
        <f>SAM!A120</f>
        <v>flab-SO</v>
      </c>
      <c r="H45" s="45" t="str">
        <f t="shared" si="1"/>
        <v>Labor (South)</v>
      </c>
      <c r="I45" s="45"/>
      <c r="J45" s="46"/>
      <c r="K45" s="45"/>
      <c r="N45" s="17"/>
    </row>
    <row r="46" spans="1:14" x14ac:dyDescent="0.25">
      <c r="A46" s="115" t="str">
        <f>SAM!A27</f>
        <v>acrop-NO</v>
      </c>
      <c r="B46" t="str">
        <f t="shared" si="0"/>
        <v>Crops (North)</v>
      </c>
      <c r="D46" s="53"/>
      <c r="E46" s="53"/>
      <c r="G46" t="str">
        <f>SAM!A121</f>
        <v>flnd-SO</v>
      </c>
      <c r="H46" s="45" t="str">
        <f t="shared" si="1"/>
        <v>Land (South)</v>
      </c>
      <c r="I46" s="45"/>
      <c r="J46" s="46"/>
      <c r="K46" s="45"/>
      <c r="N46" s="17"/>
    </row>
    <row r="47" spans="1:14" x14ac:dyDescent="0.25">
      <c r="A47" s="115" t="str">
        <f>SAM!A28</f>
        <v>aoagr-NO</v>
      </c>
      <c r="B47" t="str">
        <f t="shared" si="0"/>
        <v>Other agriculture (North)</v>
      </c>
      <c r="D47" s="53"/>
      <c r="E47" s="53"/>
      <c r="G47" t="str">
        <f>SAM!A122</f>
        <v>fcap-c-SO</v>
      </c>
      <c r="H47" s="45" t="str">
        <f t="shared" si="1"/>
        <v>Capital - crops (South)</v>
      </c>
      <c r="I47" s="45"/>
      <c r="J47" s="46"/>
      <c r="K47" s="45"/>
      <c r="N47" s="17"/>
    </row>
    <row r="48" spans="1:14" x14ac:dyDescent="0.25">
      <c r="A48" s="115" t="str">
        <f>SAM!A29</f>
        <v>amini-NO</v>
      </c>
      <c r="B48" t="str">
        <f t="shared" si="0"/>
        <v>Mining (North)</v>
      </c>
      <c r="D48" s="53"/>
      <c r="E48" s="53"/>
      <c r="G48" t="str">
        <f>SAM!A123</f>
        <v>fcap-l-SO</v>
      </c>
      <c r="H48" s="45" t="str">
        <f t="shared" si="1"/>
        <v>Capital - livestock (South)</v>
      </c>
      <c r="I48" s="45"/>
      <c r="J48" s="46"/>
      <c r="K48" s="45"/>
      <c r="N48" s="17"/>
    </row>
    <row r="49" spans="1:14" x14ac:dyDescent="0.25">
      <c r="A49" s="115" t="str">
        <f>SAM!A30</f>
        <v>aoprc-NO</v>
      </c>
      <c r="B49" t="str">
        <f t="shared" si="0"/>
        <v>Agroprocessing - other agriculture (North)</v>
      </c>
      <c r="D49" s="53"/>
      <c r="E49" s="53"/>
      <c r="G49" t="str">
        <f>SAM!A124</f>
        <v>fcap-m-SO</v>
      </c>
      <c r="H49" s="45" t="str">
        <f t="shared" si="1"/>
        <v>Capital - mining (South)</v>
      </c>
      <c r="I49" s="45"/>
      <c r="J49" s="46"/>
      <c r="K49" s="45"/>
      <c r="N49" s="17"/>
    </row>
    <row r="50" spans="1:14" x14ac:dyDescent="0.25">
      <c r="A50" s="115" t="str">
        <f>SAM!A31</f>
        <v>acprc-NO</v>
      </c>
      <c r="B50" t="str">
        <f t="shared" si="0"/>
        <v>Agroprocessing - crops (North)</v>
      </c>
      <c r="D50" s="53"/>
      <c r="E50" s="53"/>
      <c r="G50" t="str">
        <f>SAM!A125</f>
        <v>fcap-n-SO</v>
      </c>
      <c r="H50" s="45" t="str">
        <f t="shared" si="1"/>
        <v>Capital - other (South)</v>
      </c>
      <c r="I50" s="45"/>
      <c r="J50" s="46"/>
      <c r="K50" s="45"/>
      <c r="N50" s="17"/>
    </row>
    <row r="51" spans="1:14" x14ac:dyDescent="0.25">
      <c r="A51" s="115" t="str">
        <f>SAM!A32</f>
        <v>aolig-NO</v>
      </c>
      <c r="B51" t="str">
        <f t="shared" si="0"/>
        <v>Light industry (North)</v>
      </c>
      <c r="D51" s="53"/>
      <c r="E51" s="53"/>
      <c r="G51"/>
      <c r="H51" s="45"/>
      <c r="I51" s="45"/>
      <c r="J51" s="46"/>
      <c r="K51" s="45"/>
      <c r="N51" s="17"/>
    </row>
    <row r="52" spans="1:14" x14ac:dyDescent="0.25">
      <c r="A52" s="115" t="str">
        <f>SAM!A33</f>
        <v>autil-NO</v>
      </c>
      <c r="B52" t="str">
        <f t="shared" si="0"/>
        <v>Utilities (North)</v>
      </c>
      <c r="D52" s="53"/>
      <c r="E52" s="53"/>
      <c r="G52"/>
      <c r="H52" s="45"/>
      <c r="I52" s="45"/>
      <c r="J52" s="46"/>
      <c r="K52" s="45"/>
      <c r="N52" s="17"/>
    </row>
    <row r="53" spans="1:14" x14ac:dyDescent="0.25">
      <c r="A53" s="115" t="str">
        <f>SAM!A34</f>
        <v>acons-NO</v>
      </c>
      <c r="B53" t="str">
        <f t="shared" si="0"/>
        <v>Construction (North)</v>
      </c>
      <c r="D53" s="53"/>
      <c r="E53" s="53"/>
      <c r="G53"/>
      <c r="H53" s="45"/>
      <c r="I53" s="45"/>
      <c r="J53" s="46"/>
      <c r="K53" s="45"/>
      <c r="N53" s="17"/>
    </row>
    <row r="54" spans="1:14" x14ac:dyDescent="0.25">
      <c r="A54" s="115" t="str">
        <f>SAM!A35</f>
        <v>atrad-NO</v>
      </c>
      <c r="B54" t="str">
        <f t="shared" si="0"/>
        <v>Wholesale and retail trade (North)</v>
      </c>
      <c r="D54" s="53"/>
      <c r="E54" s="53"/>
      <c r="G54"/>
      <c r="H54" s="45"/>
      <c r="I54" s="45"/>
      <c r="J54" s="46"/>
      <c r="K54" s="45"/>
      <c r="N54" s="17"/>
    </row>
    <row r="55" spans="1:14" x14ac:dyDescent="0.25">
      <c r="A55" s="115" t="str">
        <f>SAM!A36</f>
        <v>atran-NO</v>
      </c>
      <c r="B55" t="str">
        <f t="shared" si="0"/>
        <v>Transportation and storage (North)</v>
      </c>
      <c r="D55" s="53"/>
      <c r="E55" s="53"/>
      <c r="G55"/>
      <c r="H55" s="45"/>
      <c r="I55" s="45"/>
      <c r="J55" s="46"/>
      <c r="K55" s="45"/>
      <c r="N55" s="17"/>
    </row>
    <row r="56" spans="1:14" x14ac:dyDescent="0.25">
      <c r="A56" s="115" t="str">
        <f>SAM!A37</f>
        <v>aacfo-NO</v>
      </c>
      <c r="B56" t="str">
        <f t="shared" si="0"/>
        <v>Accommodation and food service (North)</v>
      </c>
      <c r="D56" s="53"/>
      <c r="E56" s="53"/>
      <c r="G56"/>
      <c r="H56" s="45"/>
      <c r="I56" s="45"/>
      <c r="J56" s="46"/>
      <c r="K56" s="45"/>
      <c r="N56" s="17"/>
    </row>
    <row r="57" spans="1:14" x14ac:dyDescent="0.25">
      <c r="A57" s="115" t="str">
        <f>SAM!A38</f>
        <v>acomm-NO</v>
      </c>
      <c r="B57" t="str">
        <f t="shared" si="0"/>
        <v>Information and communication (North)</v>
      </c>
      <c r="D57" s="53"/>
      <c r="E57" s="53"/>
      <c r="G57"/>
      <c r="H57" s="45"/>
      <c r="I57" s="45"/>
      <c r="J57" s="46"/>
      <c r="K57" s="45"/>
      <c r="N57" s="17"/>
    </row>
    <row r="58" spans="1:14" x14ac:dyDescent="0.25">
      <c r="A58" s="115" t="str">
        <f>SAM!A39</f>
        <v>afsrv-NO</v>
      </c>
      <c r="B58" t="str">
        <f t="shared" si="0"/>
        <v>Finance and insurance (North)</v>
      </c>
      <c r="D58" s="53"/>
      <c r="E58" s="53"/>
      <c r="G58"/>
      <c r="H58" s="45"/>
      <c r="I58" s="45"/>
      <c r="J58" s="46"/>
      <c r="K58" s="45"/>
      <c r="N58" s="17"/>
    </row>
    <row r="59" spans="1:14" x14ac:dyDescent="0.25">
      <c r="A59" s="115" t="str">
        <f>SAM!A40</f>
        <v>areal-NO</v>
      </c>
      <c r="B59" t="str">
        <f t="shared" ref="B59:B90" si="2">VLOOKUP("c"&amp;MID(A59,2,4),$D$27:$E$45,2,FALSE)&amp;" ("&amp;VLOOKUP(RIGHT(A59,2),$D$3:$E$6,2,FALSE)&amp;")"</f>
        <v>Real estate activities (North)</v>
      </c>
      <c r="D59" s="53"/>
      <c r="E59" s="53"/>
      <c r="G59"/>
      <c r="H59" s="45"/>
      <c r="I59" s="45"/>
      <c r="J59" s="46"/>
      <c r="K59" s="45"/>
      <c r="N59" s="17"/>
    </row>
    <row r="60" spans="1:14" x14ac:dyDescent="0.25">
      <c r="A60" s="115" t="str">
        <f>SAM!A41</f>
        <v>absrv-NO</v>
      </c>
      <c r="B60" t="str">
        <f t="shared" si="2"/>
        <v>Business services (North)</v>
      </c>
      <c r="D60" s="53"/>
      <c r="E60" s="53"/>
      <c r="G60"/>
      <c r="H60" s="45"/>
      <c r="I60" s="45"/>
      <c r="J60" s="46"/>
      <c r="K60" s="45"/>
      <c r="N60" s="17"/>
    </row>
    <row r="61" spans="1:14" x14ac:dyDescent="0.25">
      <c r="A61" s="115" t="str">
        <f>SAM!A42</f>
        <v>apadm-NO</v>
      </c>
      <c r="B61" t="str">
        <f t="shared" si="2"/>
        <v>Public administration (North)</v>
      </c>
      <c r="D61" s="53"/>
      <c r="E61" s="53"/>
      <c r="G61"/>
      <c r="H61" s="45"/>
      <c r="I61" s="45"/>
      <c r="J61" s="46"/>
      <c r="K61" s="45"/>
      <c r="N61" s="17"/>
    </row>
    <row r="62" spans="1:14" x14ac:dyDescent="0.25">
      <c r="A62" s="115" t="str">
        <f>SAM!A43</f>
        <v>aeduc-NO</v>
      </c>
      <c r="B62" t="str">
        <f t="shared" si="2"/>
        <v>Education (North)</v>
      </c>
      <c r="D62" s="53"/>
      <c r="E62" s="53"/>
      <c r="G62"/>
      <c r="H62" s="45"/>
      <c r="I62" s="45"/>
      <c r="J62" s="46"/>
      <c r="K62" s="45"/>
      <c r="N62" s="17"/>
    </row>
    <row r="63" spans="1:14" x14ac:dyDescent="0.25">
      <c r="A63" s="115" t="str">
        <f>SAM!A44</f>
        <v>aosrv-NO</v>
      </c>
      <c r="B63" t="str">
        <f t="shared" si="2"/>
        <v>Other services (North)</v>
      </c>
      <c r="D63" s="53"/>
      <c r="E63" s="53"/>
      <c r="G63"/>
      <c r="H63" s="45"/>
      <c r="I63" s="45"/>
      <c r="J63" s="46"/>
      <c r="K63" s="45"/>
      <c r="N63" s="17"/>
    </row>
    <row r="64" spans="1:14" x14ac:dyDescent="0.25">
      <c r="A64" s="115" t="str">
        <f>SAM!A45</f>
        <v>acrop-CE</v>
      </c>
      <c r="B64" t="str">
        <f t="shared" si="2"/>
        <v>Crops (Center)</v>
      </c>
      <c r="D64" s="53"/>
      <c r="E64" s="53"/>
      <c r="G64"/>
      <c r="H64" s="45"/>
      <c r="I64" s="45"/>
      <c r="J64" s="46"/>
      <c r="K64" s="45"/>
      <c r="N64" s="17"/>
    </row>
    <row r="65" spans="1:14" x14ac:dyDescent="0.25">
      <c r="A65" s="115" t="str">
        <f>SAM!A46</f>
        <v>aoagr-CE</v>
      </c>
      <c r="B65" t="str">
        <f t="shared" si="2"/>
        <v>Other agriculture (Center)</v>
      </c>
      <c r="D65" s="53"/>
      <c r="E65" s="53"/>
      <c r="G65"/>
      <c r="H65" s="45"/>
      <c r="I65" s="45"/>
      <c r="J65" s="46"/>
      <c r="K65" s="45"/>
      <c r="N65" s="17"/>
    </row>
    <row r="66" spans="1:14" x14ac:dyDescent="0.25">
      <c r="A66" s="115" t="str">
        <f>SAM!A47</f>
        <v>amini-CE</v>
      </c>
      <c r="B66" t="str">
        <f t="shared" si="2"/>
        <v>Mining (Center)</v>
      </c>
      <c r="D66" s="53"/>
      <c r="E66" s="53"/>
      <c r="G66"/>
      <c r="H66" s="45"/>
      <c r="I66" s="45"/>
      <c r="J66" s="46"/>
      <c r="K66" s="45"/>
      <c r="N66" s="17"/>
    </row>
    <row r="67" spans="1:14" x14ac:dyDescent="0.25">
      <c r="A67" s="115" t="str">
        <f>SAM!A48</f>
        <v>aoprc-CE</v>
      </c>
      <c r="B67" t="str">
        <f t="shared" si="2"/>
        <v>Agroprocessing - other agriculture (Center)</v>
      </c>
      <c r="D67" s="53"/>
      <c r="E67" s="53"/>
      <c r="G67"/>
      <c r="H67" s="45"/>
      <c r="I67" s="45"/>
      <c r="J67" s="46"/>
      <c r="K67" s="45"/>
      <c r="N67" s="17"/>
    </row>
    <row r="68" spans="1:14" x14ac:dyDescent="0.25">
      <c r="A68" s="115" t="str">
        <f>SAM!A49</f>
        <v>acprc-CE</v>
      </c>
      <c r="B68" t="str">
        <f t="shared" si="2"/>
        <v>Agroprocessing - crops (Center)</v>
      </c>
      <c r="D68" s="53"/>
      <c r="E68" s="53"/>
      <c r="G68"/>
      <c r="H68" s="45"/>
      <c r="I68" s="45"/>
      <c r="J68" s="46"/>
      <c r="K68" s="45"/>
      <c r="N68" s="17"/>
    </row>
    <row r="69" spans="1:14" x14ac:dyDescent="0.25">
      <c r="A69" s="115" t="str">
        <f>SAM!A50</f>
        <v>aolig-CE</v>
      </c>
      <c r="B69" t="str">
        <f t="shared" si="2"/>
        <v>Light industry (Center)</v>
      </c>
      <c r="D69" s="53"/>
      <c r="E69" s="53"/>
      <c r="G69"/>
      <c r="H69" s="45"/>
      <c r="I69" s="45"/>
      <c r="J69" s="46"/>
      <c r="K69" s="45"/>
      <c r="N69" s="17"/>
    </row>
    <row r="70" spans="1:14" x14ac:dyDescent="0.25">
      <c r="A70" s="115" t="str">
        <f>SAM!A51</f>
        <v>aoman-CE</v>
      </c>
      <c r="B70" t="str">
        <f t="shared" si="2"/>
        <v>Other manufacturing (Center)</v>
      </c>
      <c r="D70" s="53"/>
      <c r="E70" s="53"/>
      <c r="G70"/>
      <c r="H70" s="45"/>
      <c r="I70" s="45"/>
      <c r="J70" s="46"/>
      <c r="K70" s="45"/>
      <c r="N70" s="17"/>
    </row>
    <row r="71" spans="1:14" x14ac:dyDescent="0.25">
      <c r="A71" s="115" t="str">
        <f>SAM!A52</f>
        <v>autil-CE</v>
      </c>
      <c r="B71" t="str">
        <f t="shared" si="2"/>
        <v>Utilities (Center)</v>
      </c>
      <c r="D71" s="53"/>
      <c r="E71" s="53"/>
      <c r="G71"/>
      <c r="H71" s="45"/>
      <c r="I71" s="45"/>
      <c r="J71" s="46"/>
      <c r="K71" s="45"/>
      <c r="N71" s="17"/>
    </row>
    <row r="72" spans="1:14" x14ac:dyDescent="0.25">
      <c r="A72" s="115" t="str">
        <f>SAM!A53</f>
        <v>acons-CE</v>
      </c>
      <c r="B72" t="str">
        <f t="shared" si="2"/>
        <v>Construction (Center)</v>
      </c>
      <c r="D72" s="53"/>
      <c r="E72" s="53"/>
      <c r="G72"/>
      <c r="K72" s="17"/>
      <c r="N72" s="17"/>
    </row>
    <row r="73" spans="1:14" x14ac:dyDescent="0.25">
      <c r="A73" s="115" t="str">
        <f>SAM!A54</f>
        <v>atrad-CE</v>
      </c>
      <c r="B73" t="str">
        <f t="shared" si="2"/>
        <v>Wholesale and retail trade (Center)</v>
      </c>
      <c r="D73" s="53"/>
      <c r="E73" s="53"/>
      <c r="K73" s="17"/>
      <c r="N73" s="17"/>
    </row>
    <row r="74" spans="1:14" x14ac:dyDescent="0.25">
      <c r="A74" s="115" t="str">
        <f>SAM!A55</f>
        <v>atran-CE</v>
      </c>
      <c r="B74" t="str">
        <f t="shared" si="2"/>
        <v>Transportation and storage (Center)</v>
      </c>
      <c r="D74" s="53"/>
      <c r="E74" s="53"/>
      <c r="K74" s="17"/>
      <c r="N74" s="17"/>
    </row>
    <row r="75" spans="1:14" x14ac:dyDescent="0.25">
      <c r="A75" s="115" t="str">
        <f>SAM!A56</f>
        <v>aacfo-CE</v>
      </c>
      <c r="B75" t="str">
        <f t="shared" si="2"/>
        <v>Accommodation and food service (Center)</v>
      </c>
      <c r="D75" s="53"/>
      <c r="E75" s="53"/>
      <c r="K75" s="17"/>
      <c r="N75" s="17"/>
    </row>
    <row r="76" spans="1:14" x14ac:dyDescent="0.25">
      <c r="A76" s="115" t="str">
        <f>SAM!A57</f>
        <v>acomm-CE</v>
      </c>
      <c r="B76" t="str">
        <f t="shared" si="2"/>
        <v>Information and communication (Center)</v>
      </c>
      <c r="D76" s="53"/>
      <c r="E76" s="53"/>
      <c r="K76" s="17"/>
      <c r="N76" s="17"/>
    </row>
    <row r="77" spans="1:14" ht="14.5" x14ac:dyDescent="0.35">
      <c r="A77" s="115" t="str">
        <f>SAM!A58</f>
        <v>afsrv-CE</v>
      </c>
      <c r="B77" t="str">
        <f t="shared" si="2"/>
        <v>Finance and insurance (Center)</v>
      </c>
      <c r="D77" s="15"/>
      <c r="E77" s="14"/>
      <c r="K77" s="17"/>
      <c r="N77" s="17"/>
    </row>
    <row r="78" spans="1:14" ht="14.5" x14ac:dyDescent="0.35">
      <c r="A78" s="115" t="str">
        <f>SAM!A59</f>
        <v>areal-CE</v>
      </c>
      <c r="B78" t="str">
        <f t="shared" si="2"/>
        <v>Real estate activities (Center)</v>
      </c>
      <c r="D78" s="15"/>
      <c r="E78" s="14"/>
      <c r="K78" s="17"/>
      <c r="N78" s="17"/>
    </row>
    <row r="79" spans="1:14" ht="14.5" x14ac:dyDescent="0.35">
      <c r="A79" s="115" t="str">
        <f>SAM!A60</f>
        <v>absrv-CE</v>
      </c>
      <c r="B79" t="str">
        <f t="shared" si="2"/>
        <v>Business services (Center)</v>
      </c>
      <c r="D79" s="15"/>
      <c r="E79" s="14"/>
      <c r="K79" s="17"/>
      <c r="N79" s="17"/>
    </row>
    <row r="80" spans="1:14" ht="14.5" x14ac:dyDescent="0.35">
      <c r="A80" s="115" t="str">
        <f>SAM!A61</f>
        <v>apadm-CE</v>
      </c>
      <c r="B80" t="str">
        <f t="shared" si="2"/>
        <v>Public administration (Center)</v>
      </c>
      <c r="D80" s="15"/>
      <c r="E80" s="14"/>
      <c r="K80" s="17"/>
      <c r="N80" s="17"/>
    </row>
    <row r="81" spans="1:14" ht="14.5" x14ac:dyDescent="0.35">
      <c r="A81" s="115" t="str">
        <f>SAM!A62</f>
        <v>aeduc-CE</v>
      </c>
      <c r="B81" t="str">
        <f t="shared" si="2"/>
        <v>Education (Center)</v>
      </c>
      <c r="D81" s="15"/>
      <c r="E81" s="14"/>
      <c r="G81" s="16"/>
      <c r="H81" s="17"/>
      <c r="K81" s="17"/>
      <c r="N81" s="17"/>
    </row>
    <row r="82" spans="1:14" ht="14.5" x14ac:dyDescent="0.35">
      <c r="A82" s="115" t="str">
        <f>SAM!A63</f>
        <v>aosrv-CE</v>
      </c>
      <c r="B82" t="str">
        <f t="shared" si="2"/>
        <v>Other services (Center)</v>
      </c>
      <c r="D82" s="15"/>
      <c r="E82" s="14"/>
      <c r="G82" s="16"/>
      <c r="H82" s="17"/>
      <c r="K82" s="17"/>
      <c r="N82" s="17"/>
    </row>
    <row r="83" spans="1:14" ht="14.5" x14ac:dyDescent="0.35">
      <c r="A83" s="115" t="str">
        <f>SAM!A64</f>
        <v>acrop-SO</v>
      </c>
      <c r="B83" t="str">
        <f t="shared" si="2"/>
        <v>Crops (South)</v>
      </c>
      <c r="D83" s="15"/>
      <c r="E83" s="14"/>
      <c r="G83" s="16"/>
      <c r="H83" s="17"/>
      <c r="K83" s="17"/>
      <c r="N83" s="17"/>
    </row>
    <row r="84" spans="1:14" ht="14.5" x14ac:dyDescent="0.35">
      <c r="A84" s="115" t="str">
        <f>SAM!A65</f>
        <v>aoagr-SO</v>
      </c>
      <c r="B84" t="str">
        <f t="shared" si="2"/>
        <v>Other agriculture (South)</v>
      </c>
      <c r="D84" s="15"/>
      <c r="E84" s="14"/>
      <c r="G84" s="16"/>
      <c r="H84" s="17"/>
      <c r="K84" s="17"/>
      <c r="N84" s="17"/>
    </row>
    <row r="85" spans="1:14" ht="14.5" x14ac:dyDescent="0.35">
      <c r="A85" s="115" t="str">
        <f>SAM!A66</f>
        <v>amini-SO</v>
      </c>
      <c r="B85" t="str">
        <f t="shared" si="2"/>
        <v>Mining (South)</v>
      </c>
      <c r="D85" s="15"/>
      <c r="E85" s="14"/>
      <c r="G85" s="16"/>
      <c r="H85" s="17"/>
      <c r="K85" s="17"/>
      <c r="N85" s="17"/>
    </row>
    <row r="86" spans="1:14" ht="14.5" x14ac:dyDescent="0.35">
      <c r="A86" s="115" t="str">
        <f>SAM!A67</f>
        <v>aoprc-SO</v>
      </c>
      <c r="B86" t="str">
        <f t="shared" si="2"/>
        <v>Agroprocessing - other agriculture (South)</v>
      </c>
      <c r="D86" s="15"/>
      <c r="E86" s="14"/>
      <c r="G86" s="16"/>
      <c r="H86" s="17"/>
      <c r="K86" s="17"/>
      <c r="N86" s="17"/>
    </row>
    <row r="87" spans="1:14" ht="14.5" x14ac:dyDescent="0.35">
      <c r="A87" s="115" t="str">
        <f>SAM!A68</f>
        <v>acprc-SO</v>
      </c>
      <c r="B87" t="str">
        <f t="shared" si="2"/>
        <v>Agroprocessing - crops (South)</v>
      </c>
      <c r="D87" s="15"/>
      <c r="E87" s="14"/>
      <c r="G87" s="16"/>
      <c r="H87" s="17"/>
      <c r="K87" s="17"/>
      <c r="N87" s="17"/>
    </row>
    <row r="88" spans="1:14" ht="14.5" x14ac:dyDescent="0.35">
      <c r="A88" s="115" t="str">
        <f>SAM!A69</f>
        <v>aolig-SO</v>
      </c>
      <c r="B88" t="str">
        <f t="shared" si="2"/>
        <v>Light industry (South)</v>
      </c>
      <c r="D88" s="15"/>
      <c r="E88" s="14"/>
      <c r="G88" s="16"/>
      <c r="H88" s="17"/>
      <c r="K88" s="17"/>
      <c r="N88" s="17"/>
    </row>
    <row r="89" spans="1:14" ht="14.5" x14ac:dyDescent="0.35">
      <c r="A89" s="115" t="str">
        <f>SAM!A70</f>
        <v>autil-SO</v>
      </c>
      <c r="B89" t="str">
        <f t="shared" si="2"/>
        <v>Utilities (South)</v>
      </c>
      <c r="D89" s="15"/>
      <c r="E89" s="14"/>
      <c r="G89" s="16"/>
      <c r="H89" s="17"/>
      <c r="K89" s="17"/>
      <c r="N89" s="17"/>
    </row>
    <row r="90" spans="1:14" ht="14.5" x14ac:dyDescent="0.35">
      <c r="A90" s="115" t="str">
        <f>SAM!A71</f>
        <v>acons-SO</v>
      </c>
      <c r="B90" t="str">
        <f t="shared" si="2"/>
        <v>Construction (South)</v>
      </c>
      <c r="D90" s="15"/>
      <c r="E90" s="14"/>
      <c r="G90" s="16"/>
      <c r="H90" s="17"/>
      <c r="K90" s="17"/>
      <c r="N90" s="17"/>
    </row>
    <row r="91" spans="1:14" ht="14.5" x14ac:dyDescent="0.35">
      <c r="A91" s="115" t="str">
        <f>SAM!A72</f>
        <v>atrad-SO</v>
      </c>
      <c r="B91" t="str">
        <f t="shared" ref="B91:B100" si="3">VLOOKUP("c"&amp;MID(A91,2,4),$D$27:$E$45,2,FALSE)&amp;" ("&amp;VLOOKUP(RIGHT(A91,2),$D$3:$E$6,2,FALSE)&amp;")"</f>
        <v>Wholesale and retail trade (South)</v>
      </c>
      <c r="D91" s="15"/>
      <c r="E91" s="14"/>
      <c r="G91" s="16"/>
      <c r="H91" s="17"/>
      <c r="K91" s="17"/>
      <c r="N91" s="17"/>
    </row>
    <row r="92" spans="1:14" ht="14.5" x14ac:dyDescent="0.35">
      <c r="A92" s="115" t="str">
        <f>SAM!A73</f>
        <v>atran-SO</v>
      </c>
      <c r="B92" t="str">
        <f t="shared" si="3"/>
        <v>Transportation and storage (South)</v>
      </c>
      <c r="D92" s="15"/>
      <c r="E92" s="14"/>
      <c r="G92" s="16"/>
      <c r="H92" s="17"/>
      <c r="K92" s="17"/>
      <c r="N92" s="17"/>
    </row>
    <row r="93" spans="1:14" ht="14.5" x14ac:dyDescent="0.35">
      <c r="A93" s="115" t="str">
        <f>SAM!A74</f>
        <v>aacfo-SO</v>
      </c>
      <c r="B93" t="str">
        <f t="shared" si="3"/>
        <v>Accommodation and food service (South)</v>
      </c>
      <c r="D93" s="15"/>
      <c r="E93" s="14"/>
      <c r="G93" s="16"/>
      <c r="H93" s="17"/>
      <c r="K93" s="17"/>
      <c r="N93" s="17"/>
    </row>
    <row r="94" spans="1:14" ht="14.5" x14ac:dyDescent="0.35">
      <c r="A94" s="115" t="str">
        <f>SAM!A75</f>
        <v>acomm-SO</v>
      </c>
      <c r="B94" t="str">
        <f t="shared" si="3"/>
        <v>Information and communication (South)</v>
      </c>
      <c r="D94" s="15"/>
      <c r="E94" s="14"/>
      <c r="G94" s="16"/>
      <c r="H94" s="17"/>
      <c r="K94" s="17"/>
      <c r="N94" s="17"/>
    </row>
    <row r="95" spans="1:14" ht="14.5" x14ac:dyDescent="0.35">
      <c r="A95" s="115" t="str">
        <f>SAM!A76</f>
        <v>afsrv-SO</v>
      </c>
      <c r="B95" t="str">
        <f t="shared" si="3"/>
        <v>Finance and insurance (South)</v>
      </c>
      <c r="D95" s="15"/>
      <c r="E95" s="14"/>
      <c r="G95" s="16"/>
      <c r="H95" s="17"/>
      <c r="K95" s="17"/>
      <c r="N95" s="17"/>
    </row>
    <row r="96" spans="1:14" ht="14.5" x14ac:dyDescent="0.35">
      <c r="A96" s="115" t="str">
        <f>SAM!A77</f>
        <v>areal-SO</v>
      </c>
      <c r="B96" t="str">
        <f t="shared" si="3"/>
        <v>Real estate activities (South)</v>
      </c>
      <c r="D96" s="15"/>
      <c r="E96" s="14"/>
      <c r="G96" s="16"/>
      <c r="H96" s="17"/>
      <c r="K96" s="17"/>
      <c r="N96" s="17"/>
    </row>
    <row r="97" spans="1:14" ht="14.5" x14ac:dyDescent="0.35">
      <c r="A97" s="115" t="str">
        <f>SAM!A78</f>
        <v>absrv-SO</v>
      </c>
      <c r="B97" t="str">
        <f t="shared" si="3"/>
        <v>Business services (South)</v>
      </c>
      <c r="D97" s="15"/>
      <c r="E97" s="14"/>
      <c r="G97" s="16"/>
      <c r="H97" s="17"/>
      <c r="K97" s="17"/>
      <c r="N97" s="17"/>
    </row>
    <row r="98" spans="1:14" ht="14.5" x14ac:dyDescent="0.35">
      <c r="A98" s="115" t="str">
        <f>SAM!A79</f>
        <v>apadm-SO</v>
      </c>
      <c r="B98" t="str">
        <f t="shared" si="3"/>
        <v>Public administration (South)</v>
      </c>
      <c r="D98" s="15"/>
      <c r="E98" s="14"/>
      <c r="G98" s="16"/>
      <c r="H98" s="17"/>
      <c r="K98" s="17"/>
      <c r="N98" s="17"/>
    </row>
    <row r="99" spans="1:14" ht="14.5" x14ac:dyDescent="0.35">
      <c r="A99" s="115" t="str">
        <f>SAM!A80</f>
        <v>aeduc-SO</v>
      </c>
      <c r="B99" t="str">
        <f t="shared" si="3"/>
        <v>Education (South)</v>
      </c>
      <c r="D99" s="15"/>
      <c r="E99" s="14"/>
      <c r="G99" s="16"/>
      <c r="H99" s="17"/>
      <c r="K99" s="17"/>
      <c r="N99" s="17"/>
    </row>
    <row r="100" spans="1:14" ht="14.5" x14ac:dyDescent="0.35">
      <c r="A100" s="115" t="str">
        <f>SAM!A81</f>
        <v>aosrv-SO</v>
      </c>
      <c r="B100" t="str">
        <f t="shared" si="3"/>
        <v>Other services (South)</v>
      </c>
      <c r="D100" s="15"/>
      <c r="E100" s="14"/>
      <c r="G100" s="16"/>
      <c r="H100" s="17"/>
      <c r="K100" s="17"/>
      <c r="N100" s="17"/>
    </row>
  </sheetData>
  <mergeCells count="5">
    <mergeCell ref="A25:B25"/>
    <mergeCell ref="D25:E25"/>
    <mergeCell ref="G25:H25"/>
    <mergeCell ref="J25:K25"/>
    <mergeCell ref="M25:N25"/>
  </mergeCells>
  <conditionalFormatting sqref="A27:A100">
    <cfRule type="cellIs" dxfId="3" priority="3" stopIfTrue="1" operator="equal">
      <formula>0.00000001</formula>
    </cfRule>
  </conditionalFormatting>
  <conditionalFormatting sqref="D27:D45">
    <cfRule type="cellIs" dxfId="2" priority="2" stopIfTrue="1" operator="equal">
      <formula>0.00000001</formula>
    </cfRule>
  </conditionalFormatting>
  <conditionalFormatting sqref="G27:G72">
    <cfRule type="cellIs" dxfId="1" priority="1" stopIfTrue="1" operator="equal">
      <formula>0.00000001</formula>
    </cfRule>
  </conditionalFormatting>
  <pageMargins left="0.75" right="0.75" top="1" bottom="1" header="0.51180555555555496" footer="0.51180555555555496"/>
  <pageSetup firstPageNumber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54"/>
  <sheetViews>
    <sheetView zoomScale="115" zoomScaleNormal="115" workbookViewId="0">
      <pane ySplit="5" topLeftCell="A36" activePane="bottomLeft" state="frozen"/>
      <selection pane="bottomLeft" activeCell="C42" sqref="C42:C49"/>
    </sheetView>
  </sheetViews>
  <sheetFormatPr defaultRowHeight="14.5" x14ac:dyDescent="0.35"/>
  <cols>
    <col min="1" max="1" width="9.1796875" style="18" customWidth="1"/>
    <col min="2" max="2" width="16.453125" style="18" bestFit="1" customWidth="1"/>
    <col min="3" max="3" width="26" style="18" customWidth="1"/>
    <col min="4" max="1025" width="9.1796875" style="18" customWidth="1"/>
  </cols>
  <sheetData>
    <row r="1" spans="1:5" s="18" customFormat="1" ht="15.5" x14ac:dyDescent="0.35">
      <c r="A1" s="19" t="s">
        <v>68</v>
      </c>
    </row>
    <row r="2" spans="1:5" s="18" customFormat="1" x14ac:dyDescent="0.35">
      <c r="A2" s="20" t="s">
        <v>69</v>
      </c>
    </row>
    <row r="3" spans="1:5" s="18" customFormat="1" x14ac:dyDescent="0.35">
      <c r="A3" s="21"/>
    </row>
    <row r="5" spans="1:5" x14ac:dyDescent="0.35">
      <c r="A5" s="21" t="s">
        <v>70</v>
      </c>
      <c r="B5" s="21" t="s">
        <v>71</v>
      </c>
      <c r="C5" s="21" t="s">
        <v>72</v>
      </c>
      <c r="D5" s="21" t="s">
        <v>73</v>
      </c>
      <c r="E5" s="21" t="s">
        <v>74</v>
      </c>
    </row>
    <row r="6" spans="1:5" s="18" customFormat="1" x14ac:dyDescent="0.35">
      <c r="A6" s="22"/>
      <c r="B6" s="22"/>
      <c r="C6" s="22"/>
      <c r="D6" s="22" t="s">
        <v>75</v>
      </c>
      <c r="E6" s="22" t="s">
        <v>76</v>
      </c>
    </row>
    <row r="7" spans="1:5" s="18" customFormat="1" x14ac:dyDescent="0.35">
      <c r="A7" s="18" t="s">
        <v>77</v>
      </c>
      <c r="B7" s="18" t="s">
        <v>78</v>
      </c>
      <c r="C7" s="18" t="s">
        <v>79</v>
      </c>
      <c r="D7" s="18">
        <v>1</v>
      </c>
    </row>
    <row r="8" spans="1:5" s="18" customFormat="1" x14ac:dyDescent="0.35">
      <c r="A8" s="18" t="s">
        <v>77</v>
      </c>
      <c r="B8" s="18" t="s">
        <v>80</v>
      </c>
      <c r="C8" s="18" t="s">
        <v>81</v>
      </c>
      <c r="D8" s="18">
        <v>1</v>
      </c>
    </row>
    <row r="9" spans="1:5" s="18" customFormat="1" x14ac:dyDescent="0.35">
      <c r="A9" s="18" t="s">
        <v>77</v>
      </c>
      <c r="B9" s="18" t="s">
        <v>82</v>
      </c>
      <c r="C9" s="18" t="s">
        <v>83</v>
      </c>
      <c r="D9" s="18">
        <v>1</v>
      </c>
    </row>
    <row r="10" spans="1:5" s="18" customFormat="1" x14ac:dyDescent="0.35">
      <c r="A10" s="18" t="s">
        <v>77</v>
      </c>
      <c r="B10" s="18" t="s">
        <v>84</v>
      </c>
      <c r="C10" s="18" t="s">
        <v>85</v>
      </c>
      <c r="D10" s="18">
        <v>1</v>
      </c>
    </row>
    <row r="11" spans="1:5" s="18" customFormat="1" x14ac:dyDescent="0.35">
      <c r="A11" s="18" t="s">
        <v>77</v>
      </c>
      <c r="B11" s="18" t="s">
        <v>86</v>
      </c>
      <c r="C11" s="18" t="s">
        <v>87</v>
      </c>
      <c r="D11" s="18">
        <v>1</v>
      </c>
    </row>
    <row r="12" spans="1:5" s="18" customFormat="1" x14ac:dyDescent="0.35">
      <c r="A12" s="18" t="s">
        <v>77</v>
      </c>
      <c r="B12" s="18" t="s">
        <v>88</v>
      </c>
      <c r="C12" s="18" t="s">
        <v>89</v>
      </c>
      <c r="D12" s="18">
        <v>1</v>
      </c>
    </row>
    <row r="13" spans="1:5" s="18" customFormat="1" x14ac:dyDescent="0.35">
      <c r="A13" s="18" t="s">
        <v>77</v>
      </c>
      <c r="B13" s="18" t="s">
        <v>90</v>
      </c>
      <c r="C13" s="18" t="s">
        <v>91</v>
      </c>
      <c r="D13" s="18">
        <v>1</v>
      </c>
    </row>
    <row r="14" spans="1:5" s="18" customFormat="1" x14ac:dyDescent="0.35">
      <c r="A14" s="18" t="s">
        <v>77</v>
      </c>
      <c r="B14" s="18" t="s">
        <v>92</v>
      </c>
      <c r="C14" s="18" t="s">
        <v>93</v>
      </c>
      <c r="D14" s="18">
        <v>1</v>
      </c>
    </row>
    <row r="15" spans="1:5" s="18" customFormat="1" x14ac:dyDescent="0.35">
      <c r="A15" s="18" t="s">
        <v>77</v>
      </c>
      <c r="B15" s="18" t="s">
        <v>94</v>
      </c>
      <c r="C15" s="18" t="s">
        <v>95</v>
      </c>
      <c r="D15" s="18">
        <v>1</v>
      </c>
    </row>
    <row r="16" spans="1:5" s="18" customFormat="1" x14ac:dyDescent="0.35">
      <c r="A16" s="18" t="s">
        <v>77</v>
      </c>
      <c r="B16" s="18" t="s">
        <v>96</v>
      </c>
      <c r="C16" s="18" t="s">
        <v>97</v>
      </c>
      <c r="D16" s="18">
        <v>1</v>
      </c>
    </row>
    <row r="17" spans="1:6" s="18" customFormat="1" x14ac:dyDescent="0.35">
      <c r="A17" s="18" t="s">
        <v>77</v>
      </c>
      <c r="B17" s="18" t="s">
        <v>98</v>
      </c>
      <c r="C17" s="18" t="s">
        <v>99</v>
      </c>
      <c r="D17" s="18">
        <v>1</v>
      </c>
    </row>
    <row r="18" spans="1:6" s="18" customFormat="1" x14ac:dyDescent="0.35">
      <c r="A18" s="18" t="s">
        <v>77</v>
      </c>
      <c r="B18" s="18" t="s">
        <v>100</v>
      </c>
      <c r="C18" s="18" t="s">
        <v>101</v>
      </c>
      <c r="D18" s="18">
        <v>1</v>
      </c>
    </row>
    <row r="19" spans="1:6" s="18" customFormat="1" x14ac:dyDescent="0.35">
      <c r="A19" s="18" t="s">
        <v>77</v>
      </c>
      <c r="B19" s="18" t="s">
        <v>102</v>
      </c>
      <c r="C19" s="18" t="s">
        <v>103</v>
      </c>
      <c r="D19" s="18">
        <v>1</v>
      </c>
    </row>
    <row r="20" spans="1:6" s="18" customFormat="1" x14ac:dyDescent="0.35">
      <c r="A20" s="18" t="s">
        <v>77</v>
      </c>
      <c r="B20" s="18" t="s">
        <v>104</v>
      </c>
      <c r="C20" s="18" t="s">
        <v>105</v>
      </c>
      <c r="D20" s="18">
        <v>1</v>
      </c>
    </row>
    <row r="21" spans="1:6" s="18" customFormat="1" x14ac:dyDescent="0.35">
      <c r="A21" s="18" t="s">
        <v>77</v>
      </c>
      <c r="B21" s="18" t="s">
        <v>619</v>
      </c>
      <c r="C21" s="18" t="s">
        <v>620</v>
      </c>
      <c r="D21" s="18">
        <v>1</v>
      </c>
    </row>
    <row r="22" spans="1:6" s="18" customFormat="1" x14ac:dyDescent="0.35">
      <c r="A22" s="18" t="s">
        <v>77</v>
      </c>
      <c r="B22" s="18" t="s">
        <v>621</v>
      </c>
      <c r="C22" s="18" t="s">
        <v>622</v>
      </c>
      <c r="D22" s="18">
        <v>1</v>
      </c>
    </row>
    <row r="23" spans="1:6" s="18" customFormat="1" x14ac:dyDescent="0.35">
      <c r="A23" s="18" t="s">
        <v>77</v>
      </c>
      <c r="B23" s="18" t="s">
        <v>106</v>
      </c>
      <c r="C23" s="18" t="s">
        <v>107</v>
      </c>
      <c r="D23" s="18">
        <v>1</v>
      </c>
    </row>
    <row r="24" spans="1:6" s="18" customFormat="1" x14ac:dyDescent="0.35">
      <c r="A24" s="18" t="s">
        <v>77</v>
      </c>
      <c r="B24" s="18" t="s">
        <v>108</v>
      </c>
      <c r="C24" s="18" t="s">
        <v>109</v>
      </c>
      <c r="D24" s="18">
        <v>1</v>
      </c>
    </row>
    <row r="25" spans="1:6" s="18" customFormat="1" x14ac:dyDescent="0.35">
      <c r="A25" s="18" t="s">
        <v>77</v>
      </c>
      <c r="B25" s="18" t="s">
        <v>110</v>
      </c>
      <c r="C25" s="18" t="s">
        <v>111</v>
      </c>
      <c r="D25" s="18">
        <v>1</v>
      </c>
    </row>
    <row r="26" spans="1:6" s="18" customFormat="1" x14ac:dyDescent="0.35">
      <c r="A26" s="18" t="s">
        <v>112</v>
      </c>
      <c r="B26" s="18" t="s">
        <v>113</v>
      </c>
      <c r="C26" s="18" t="s">
        <v>114</v>
      </c>
      <c r="D26" s="18">
        <v>3</v>
      </c>
      <c r="F26" s="18" t="s">
        <v>115</v>
      </c>
    </row>
    <row r="27" spans="1:6" s="18" customFormat="1" x14ac:dyDescent="0.35">
      <c r="A27" s="18" t="s">
        <v>116</v>
      </c>
      <c r="B27" s="18" t="s">
        <v>23</v>
      </c>
      <c r="C27" s="18" t="s">
        <v>240</v>
      </c>
      <c r="D27" s="18">
        <v>1</v>
      </c>
      <c r="E27" s="18">
        <v>1</v>
      </c>
    </row>
    <row r="28" spans="1:6" s="18" customFormat="1" x14ac:dyDescent="0.35">
      <c r="A28" s="18" t="s">
        <v>116</v>
      </c>
      <c r="B28" s="18" t="s">
        <v>117</v>
      </c>
      <c r="C28" s="18" t="s">
        <v>118</v>
      </c>
      <c r="D28" s="18">
        <v>1</v>
      </c>
      <c r="E28" s="18">
        <v>1</v>
      </c>
    </row>
    <row r="29" spans="1:6" s="18" customFormat="1" x14ac:dyDescent="0.35">
      <c r="A29" s="18" t="s">
        <v>116</v>
      </c>
      <c r="B29" s="18" t="s">
        <v>119</v>
      </c>
      <c r="C29" s="18" t="s">
        <v>120</v>
      </c>
      <c r="D29" s="18">
        <v>1</v>
      </c>
      <c r="E29" s="18">
        <v>1</v>
      </c>
    </row>
    <row r="30" spans="1:6" s="18" customFormat="1" x14ac:dyDescent="0.35">
      <c r="A30" s="18" t="s">
        <v>116</v>
      </c>
      <c r="B30" s="18" t="s">
        <v>121</v>
      </c>
      <c r="C30" s="18" t="s">
        <v>344</v>
      </c>
      <c r="D30" s="18">
        <v>1</v>
      </c>
    </row>
    <row r="31" spans="1:6" s="18" customFormat="1" x14ac:dyDescent="0.35">
      <c r="A31" s="18" t="s">
        <v>116</v>
      </c>
      <c r="B31" s="18" t="s">
        <v>122</v>
      </c>
      <c r="C31" s="18" t="s">
        <v>123</v>
      </c>
      <c r="D31" s="18">
        <v>1</v>
      </c>
      <c r="E31" s="18">
        <v>1</v>
      </c>
    </row>
    <row r="32" spans="1:6" s="18" customFormat="1" x14ac:dyDescent="0.35">
      <c r="A32" s="18" t="s">
        <v>116</v>
      </c>
      <c r="B32" s="18" t="s">
        <v>124</v>
      </c>
      <c r="C32" s="18" t="s">
        <v>125</v>
      </c>
      <c r="D32" s="18">
        <v>1</v>
      </c>
    </row>
    <row r="33" spans="1:6" s="18" customFormat="1" x14ac:dyDescent="0.35">
      <c r="A33" s="18" t="s">
        <v>116</v>
      </c>
      <c r="B33" s="18" t="s">
        <v>446</v>
      </c>
      <c r="C33" s="18" t="s">
        <v>447</v>
      </c>
      <c r="D33" s="18">
        <v>1</v>
      </c>
    </row>
    <row r="34" spans="1:6" s="18" customFormat="1" x14ac:dyDescent="0.35">
      <c r="A34" s="18" t="s">
        <v>112</v>
      </c>
      <c r="B34" s="18" t="s">
        <v>423</v>
      </c>
      <c r="C34" s="18" t="s">
        <v>424</v>
      </c>
      <c r="D34" s="18">
        <v>2</v>
      </c>
      <c r="F34" s="18" t="s">
        <v>115</v>
      </c>
    </row>
    <row r="35" spans="1:6" x14ac:dyDescent="0.35">
      <c r="A35" s="18" t="s">
        <v>77</v>
      </c>
      <c r="B35" s="18" t="s">
        <v>457</v>
      </c>
      <c r="C35" s="18" t="s">
        <v>464</v>
      </c>
      <c r="D35" s="18">
        <v>1</v>
      </c>
    </row>
    <row r="36" spans="1:6" x14ac:dyDescent="0.35">
      <c r="A36" s="18" t="s">
        <v>77</v>
      </c>
      <c r="B36" s="18" t="s">
        <v>462</v>
      </c>
      <c r="C36" s="18" t="s">
        <v>463</v>
      </c>
      <c r="D36" s="18">
        <v>1</v>
      </c>
    </row>
    <row r="37" spans="1:6" s="18" customFormat="1" x14ac:dyDescent="0.35">
      <c r="A37" s="18" t="s">
        <v>112</v>
      </c>
      <c r="B37" s="18" t="s">
        <v>465</v>
      </c>
      <c r="C37" s="18" t="s">
        <v>466</v>
      </c>
      <c r="D37" s="18">
        <v>3</v>
      </c>
      <c r="F37" s="18" t="s">
        <v>115</v>
      </c>
    </row>
    <row r="38" spans="1:6" x14ac:dyDescent="0.35">
      <c r="A38" s="18" t="s">
        <v>77</v>
      </c>
      <c r="B38" s="18" t="s">
        <v>448</v>
      </c>
      <c r="C38" s="18" t="s">
        <v>450</v>
      </c>
      <c r="D38" s="18">
        <v>1</v>
      </c>
    </row>
    <row r="39" spans="1:6" s="18" customFormat="1" x14ac:dyDescent="0.35">
      <c r="A39" s="18" t="s">
        <v>112</v>
      </c>
      <c r="B39" s="18" t="s">
        <v>449</v>
      </c>
      <c r="C39" s="18" t="s">
        <v>451</v>
      </c>
      <c r="D39" s="18">
        <v>3</v>
      </c>
      <c r="F39" s="18" t="s">
        <v>115</v>
      </c>
    </row>
    <row r="40" spans="1:6" s="18" customFormat="1" x14ac:dyDescent="0.35">
      <c r="A40" s="18" t="s">
        <v>112</v>
      </c>
      <c r="B40" s="18" t="s">
        <v>452</v>
      </c>
      <c r="C40" s="18" t="s">
        <v>425</v>
      </c>
      <c r="D40" s="18">
        <v>2</v>
      </c>
      <c r="F40" s="18" t="s">
        <v>115</v>
      </c>
    </row>
    <row r="41" spans="1:6" s="18" customFormat="1" x14ac:dyDescent="0.35">
      <c r="A41" s="18" t="s">
        <v>116</v>
      </c>
      <c r="B41" s="18" t="s">
        <v>456</v>
      </c>
      <c r="C41" s="18" t="s">
        <v>747</v>
      </c>
      <c r="D41" s="18">
        <v>1</v>
      </c>
      <c r="E41" s="18">
        <v>1</v>
      </c>
    </row>
    <row r="42" spans="1:6" s="18" customFormat="1" x14ac:dyDescent="0.35">
      <c r="A42" s="18" t="s">
        <v>116</v>
      </c>
      <c r="B42" s="18" t="s">
        <v>126</v>
      </c>
      <c r="C42" s="18" t="s">
        <v>914</v>
      </c>
      <c r="D42" s="18">
        <v>1</v>
      </c>
    </row>
    <row r="43" spans="1:6" x14ac:dyDescent="0.35">
      <c r="A43" s="18" t="s">
        <v>77</v>
      </c>
      <c r="B43" s="18" t="s">
        <v>127</v>
      </c>
      <c r="C43" s="18" t="s">
        <v>915</v>
      </c>
      <c r="D43" s="18">
        <v>1</v>
      </c>
    </row>
    <row r="44" spans="1:6" x14ac:dyDescent="0.35">
      <c r="A44" s="18" t="s">
        <v>77</v>
      </c>
      <c r="B44" s="18" t="s">
        <v>128</v>
      </c>
      <c r="C44" s="18" t="s">
        <v>916</v>
      </c>
      <c r="D44" s="18">
        <v>1</v>
      </c>
    </row>
    <row r="45" spans="1:6" x14ac:dyDescent="0.35">
      <c r="A45" s="18" t="s">
        <v>77</v>
      </c>
      <c r="B45" s="18" t="s">
        <v>129</v>
      </c>
      <c r="C45" s="18" t="s">
        <v>917</v>
      </c>
      <c r="D45" s="18">
        <v>1</v>
      </c>
    </row>
    <row r="46" spans="1:6" x14ac:dyDescent="0.35">
      <c r="A46" s="18" t="s">
        <v>77</v>
      </c>
      <c r="B46" s="18" t="s">
        <v>130</v>
      </c>
      <c r="C46" s="18" t="s">
        <v>918</v>
      </c>
      <c r="D46" s="18">
        <v>1</v>
      </c>
    </row>
    <row r="47" spans="1:6" x14ac:dyDescent="0.35">
      <c r="A47" s="18" t="s">
        <v>77</v>
      </c>
      <c r="B47" s="18" t="s">
        <v>131</v>
      </c>
      <c r="C47" s="18" t="s">
        <v>919</v>
      </c>
      <c r="D47" s="18">
        <v>1</v>
      </c>
    </row>
    <row r="48" spans="1:6" x14ac:dyDescent="0.35">
      <c r="A48" s="18" t="s">
        <v>77</v>
      </c>
      <c r="B48" s="18" t="s">
        <v>132</v>
      </c>
      <c r="C48" s="18" t="s">
        <v>920</v>
      </c>
      <c r="D48" s="18">
        <v>1</v>
      </c>
    </row>
    <row r="49" spans="1:6" x14ac:dyDescent="0.35">
      <c r="A49" s="18" t="s">
        <v>116</v>
      </c>
      <c r="B49" s="18" t="s">
        <v>133</v>
      </c>
      <c r="C49" s="18" t="s">
        <v>921</v>
      </c>
      <c r="D49" s="18">
        <v>1</v>
      </c>
      <c r="E49" s="18">
        <v>1</v>
      </c>
    </row>
    <row r="50" spans="1:6" x14ac:dyDescent="0.35">
      <c r="A50" s="18" t="s">
        <v>112</v>
      </c>
      <c r="B50" s="18" t="s">
        <v>490</v>
      </c>
      <c r="C50" s="18" t="s">
        <v>493</v>
      </c>
      <c r="D50" s="18">
        <v>3</v>
      </c>
      <c r="F50" s="18" t="s">
        <v>115</v>
      </c>
    </row>
    <row r="51" spans="1:6" x14ac:dyDescent="0.35">
      <c r="A51" s="18" t="s">
        <v>112</v>
      </c>
      <c r="B51" s="18" t="s">
        <v>491</v>
      </c>
      <c r="C51" s="18" t="s">
        <v>494</v>
      </c>
      <c r="D51" s="18">
        <v>2</v>
      </c>
      <c r="F51" s="18" t="s">
        <v>115</v>
      </c>
    </row>
    <row r="52" spans="1:6" x14ac:dyDescent="0.35">
      <c r="A52" s="18" t="s">
        <v>112</v>
      </c>
      <c r="B52" s="18" t="s">
        <v>492</v>
      </c>
      <c r="C52" s="18" t="s">
        <v>495</v>
      </c>
      <c r="D52" s="18">
        <v>2</v>
      </c>
      <c r="F52" s="18" t="s">
        <v>115</v>
      </c>
    </row>
    <row r="53" spans="1:6" x14ac:dyDescent="0.35">
      <c r="A53" s="18" t="s">
        <v>112</v>
      </c>
      <c r="B53" s="18" t="s">
        <v>616</v>
      </c>
      <c r="C53" s="18" t="s">
        <v>617</v>
      </c>
      <c r="D53" s="18">
        <v>2</v>
      </c>
      <c r="F53" s="18" t="s">
        <v>115</v>
      </c>
    </row>
    <row r="54" spans="1:6" x14ac:dyDescent="0.35">
      <c r="A54" s="18" t="s">
        <v>112</v>
      </c>
      <c r="B54" s="18" t="s">
        <v>733</v>
      </c>
      <c r="C54" s="18" t="s">
        <v>734</v>
      </c>
      <c r="D54" s="18">
        <v>2</v>
      </c>
      <c r="F54" s="18" t="s">
        <v>115</v>
      </c>
    </row>
  </sheetData>
  <autoFilter ref="A5:F5" xr:uid="{BE121443-A09A-45AD-9345-F886E460556C}"/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F172"/>
  <sheetViews>
    <sheetView zoomScaleNormal="100" workbookViewId="0">
      <pane xSplit="1" ySplit="7" topLeftCell="DH86" activePane="bottomRight" state="frozen"/>
      <selection pane="topRight" activeCell="IJ1" sqref="IJ1"/>
      <selection pane="bottomLeft" activeCell="A252" sqref="A252"/>
      <selection pane="bottomRight" activeCell="DT4" sqref="DT4"/>
    </sheetView>
  </sheetViews>
  <sheetFormatPr defaultRowHeight="12.5" x14ac:dyDescent="0.25"/>
  <cols>
    <col min="1" max="1" width="24.1796875" style="35" customWidth="1"/>
    <col min="2" max="136" width="8.81640625" style="35" customWidth="1"/>
  </cols>
  <sheetData>
    <row r="1" spans="1:136" ht="13" x14ac:dyDescent="0.3">
      <c r="A1" s="36" t="s">
        <v>224</v>
      </c>
    </row>
    <row r="2" spans="1:136" x14ac:dyDescent="0.25">
      <c r="A2" s="11" t="s">
        <v>8</v>
      </c>
      <c r="D2" s="279"/>
      <c r="E2" s="279"/>
      <c r="F2" s="279"/>
      <c r="G2" s="279"/>
      <c r="H2" s="279"/>
      <c r="I2" s="279"/>
      <c r="J2" s="279"/>
      <c r="K2" s="279"/>
      <c r="L2" s="279"/>
      <c r="M2" s="279"/>
    </row>
    <row r="3" spans="1:136" x14ac:dyDescent="0.25">
      <c r="E3" s="88"/>
      <c r="G3" s="88"/>
      <c r="I3" s="88"/>
      <c r="K3" s="88"/>
      <c r="M3" s="88"/>
    </row>
    <row r="4" spans="1:136" x14ac:dyDescent="0.25">
      <c r="E4" s="88"/>
      <c r="G4" s="88"/>
      <c r="I4" s="88"/>
      <c r="K4" s="88"/>
      <c r="M4" s="88"/>
      <c r="DT4" s="43">
        <f>SUM(DT82:DT100)</f>
        <v>4051.8349924938107</v>
      </c>
      <c r="DU4" s="43">
        <f>SUM(DU82:DU100)</f>
        <v>736.7620866961463</v>
      </c>
      <c r="DV4" s="43">
        <f>SUM(DV82:DV100)</f>
        <v>1914.7047485105024</v>
      </c>
      <c r="DW4" s="43">
        <f>SUM(DW82:DW100)</f>
        <v>992.28363973608839</v>
      </c>
    </row>
    <row r="5" spans="1:136" x14ac:dyDescent="0.25">
      <c r="E5" s="88"/>
      <c r="G5" s="88"/>
      <c r="I5" s="88"/>
      <c r="K5" s="88"/>
      <c r="M5" s="88"/>
    </row>
    <row r="6" spans="1:136" x14ac:dyDescent="0.25">
      <c r="G6" s="88"/>
    </row>
    <row r="7" spans="1:136" x14ac:dyDescent="0.25">
      <c r="A7" s="43"/>
      <c r="B7" s="50" t="s">
        <v>687</v>
      </c>
      <c r="C7" s="50" t="s">
        <v>688</v>
      </c>
      <c r="D7" s="50" t="s">
        <v>689</v>
      </c>
      <c r="E7" s="50" t="s">
        <v>690</v>
      </c>
      <c r="F7" s="50" t="s">
        <v>691</v>
      </c>
      <c r="G7" s="50" t="s">
        <v>692</v>
      </c>
      <c r="H7" s="50" t="s">
        <v>693</v>
      </c>
      <c r="I7" s="50" t="s">
        <v>694</v>
      </c>
      <c r="J7" s="50" t="s">
        <v>695</v>
      </c>
      <c r="K7" s="50" t="s">
        <v>696</v>
      </c>
      <c r="L7" s="50" t="s">
        <v>697</v>
      </c>
      <c r="M7" s="50" t="s">
        <v>698</v>
      </c>
      <c r="N7" s="50" t="s">
        <v>699</v>
      </c>
      <c r="O7" s="50" t="s">
        <v>700</v>
      </c>
      <c r="P7" s="50" t="s">
        <v>701</v>
      </c>
      <c r="Q7" s="50" t="s">
        <v>702</v>
      </c>
      <c r="R7" s="50" t="s">
        <v>703</v>
      </c>
      <c r="S7" s="50" t="s">
        <v>704</v>
      </c>
      <c r="T7" s="50" t="s">
        <v>705</v>
      </c>
      <c r="U7" s="50" t="s">
        <v>516</v>
      </c>
      <c r="V7" s="50" t="s">
        <v>517</v>
      </c>
      <c r="W7" s="50" t="s">
        <v>518</v>
      </c>
      <c r="X7" s="50" t="s">
        <v>519</v>
      </c>
      <c r="Y7" s="50" t="s">
        <v>520</v>
      </c>
      <c r="Z7" s="50" t="s">
        <v>521</v>
      </c>
      <c r="AA7" s="50" t="s">
        <v>522</v>
      </c>
      <c r="AB7" s="50" t="s">
        <v>523</v>
      </c>
      <c r="AC7" s="50" t="s">
        <v>524</v>
      </c>
      <c r="AD7" s="50" t="s">
        <v>525</v>
      </c>
      <c r="AE7" s="50" t="s">
        <v>526</v>
      </c>
      <c r="AF7" s="50" t="s">
        <v>527</v>
      </c>
      <c r="AG7" s="50" t="s">
        <v>528</v>
      </c>
      <c r="AH7" s="50" t="s">
        <v>529</v>
      </c>
      <c r="AI7" s="50" t="s">
        <v>530</v>
      </c>
      <c r="AJ7" s="50" t="s">
        <v>531</v>
      </c>
      <c r="AK7" s="50" t="s">
        <v>532</v>
      </c>
      <c r="AL7" s="50" t="s">
        <v>533</v>
      </c>
      <c r="AM7" s="50" t="s">
        <v>534</v>
      </c>
      <c r="AN7" s="50" t="s">
        <v>535</v>
      </c>
      <c r="AO7" s="50" t="s">
        <v>536</v>
      </c>
      <c r="AP7" s="50" t="s">
        <v>537</v>
      </c>
      <c r="AQ7" s="50" t="s">
        <v>538</v>
      </c>
      <c r="AR7" s="50" t="s">
        <v>539</v>
      </c>
      <c r="AS7" s="50" t="s">
        <v>540</v>
      </c>
      <c r="AT7" s="50" t="s">
        <v>541</v>
      </c>
      <c r="AU7" s="50" t="s">
        <v>542</v>
      </c>
      <c r="AV7" s="50" t="s">
        <v>543</v>
      </c>
      <c r="AW7" s="50" t="s">
        <v>544</v>
      </c>
      <c r="AX7" s="50" t="s">
        <v>545</v>
      </c>
      <c r="AY7" s="50" t="s">
        <v>546</v>
      </c>
      <c r="AZ7" s="50" t="s">
        <v>547</v>
      </c>
      <c r="BA7" s="50" t="s">
        <v>548</v>
      </c>
      <c r="BB7" s="50" t="s">
        <v>549</v>
      </c>
      <c r="BC7" s="50" t="s">
        <v>550</v>
      </c>
      <c r="BD7" s="50" t="s">
        <v>551</v>
      </c>
      <c r="BE7" s="50" t="s">
        <v>552</v>
      </c>
      <c r="BF7" s="50" t="s">
        <v>553</v>
      </c>
      <c r="BG7" s="50" t="s">
        <v>554</v>
      </c>
      <c r="BH7" s="50" t="s">
        <v>555</v>
      </c>
      <c r="BI7" s="50" t="s">
        <v>556</v>
      </c>
      <c r="BJ7" s="50" t="s">
        <v>557</v>
      </c>
      <c r="BK7" s="50" t="s">
        <v>558</v>
      </c>
      <c r="BL7" s="50" t="s">
        <v>559</v>
      </c>
      <c r="BM7" s="50" t="s">
        <v>560</v>
      </c>
      <c r="BN7" s="50" t="s">
        <v>561</v>
      </c>
      <c r="BO7" s="50" t="s">
        <v>562</v>
      </c>
      <c r="BP7" s="50" t="s">
        <v>563</v>
      </c>
      <c r="BQ7" s="50" t="s">
        <v>564</v>
      </c>
      <c r="BR7" s="50" t="s">
        <v>565</v>
      </c>
      <c r="BS7" s="50" t="s">
        <v>566</v>
      </c>
      <c r="BT7" s="50" t="s">
        <v>567</v>
      </c>
      <c r="BU7" s="50" t="s">
        <v>568</v>
      </c>
      <c r="BV7" s="50" t="s">
        <v>569</v>
      </c>
      <c r="BW7" s="50" t="s">
        <v>570</v>
      </c>
      <c r="BX7" s="50" t="s">
        <v>329</v>
      </c>
      <c r="BY7" s="50" t="s">
        <v>330</v>
      </c>
      <c r="BZ7" s="50" t="s">
        <v>331</v>
      </c>
      <c r="CA7" s="50" t="s">
        <v>332</v>
      </c>
      <c r="CB7" s="50" t="s">
        <v>333</v>
      </c>
      <c r="CC7" s="50" t="s">
        <v>334</v>
      </c>
      <c r="CD7" s="50" t="s">
        <v>45</v>
      </c>
      <c r="CE7" s="50" t="s">
        <v>335</v>
      </c>
      <c r="CF7" s="50" t="s">
        <v>47</v>
      </c>
      <c r="CG7" s="50" t="s">
        <v>49</v>
      </c>
      <c r="CH7" s="50" t="s">
        <v>51</v>
      </c>
      <c r="CI7" s="50" t="s">
        <v>336</v>
      </c>
      <c r="CJ7" s="50" t="s">
        <v>53</v>
      </c>
      <c r="CK7" s="50" t="s">
        <v>55</v>
      </c>
      <c r="CL7" s="50" t="s">
        <v>57</v>
      </c>
      <c r="CM7" s="50" t="s">
        <v>59</v>
      </c>
      <c r="CN7" s="50" t="s">
        <v>65</v>
      </c>
      <c r="CO7" s="50" t="s">
        <v>61</v>
      </c>
      <c r="CP7" s="50" t="s">
        <v>63</v>
      </c>
      <c r="CQ7" s="50" t="s">
        <v>43</v>
      </c>
      <c r="CR7" s="50" t="s">
        <v>738</v>
      </c>
      <c r="CS7" s="50" t="s">
        <v>706</v>
      </c>
      <c r="CT7" s="50" t="s">
        <v>707</v>
      </c>
      <c r="CU7" s="50" t="s">
        <v>708</v>
      </c>
      <c r="CV7" s="50" t="s">
        <v>709</v>
      </c>
      <c r="CW7" s="50" t="s">
        <v>710</v>
      </c>
      <c r="CX7" s="50" t="s">
        <v>739</v>
      </c>
      <c r="CY7" s="50" t="s">
        <v>571</v>
      </c>
      <c r="CZ7" s="50" t="s">
        <v>572</v>
      </c>
      <c r="DA7" s="50" t="s">
        <v>573</v>
      </c>
      <c r="DB7" s="50" t="s">
        <v>574</v>
      </c>
      <c r="DC7" s="50" t="s">
        <v>575</v>
      </c>
      <c r="DD7" s="50" t="s">
        <v>740</v>
      </c>
      <c r="DE7" s="50" t="s">
        <v>576</v>
      </c>
      <c r="DF7" s="50" t="s">
        <v>577</v>
      </c>
      <c r="DG7" s="50" t="s">
        <v>578</v>
      </c>
      <c r="DH7" s="50" t="s">
        <v>579</v>
      </c>
      <c r="DI7" s="50" t="s">
        <v>580</v>
      </c>
      <c r="DJ7" s="50" t="s">
        <v>741</v>
      </c>
      <c r="DK7" s="50" t="s">
        <v>581</v>
      </c>
      <c r="DL7" s="50" t="s">
        <v>582</v>
      </c>
      <c r="DM7" s="50" t="s">
        <v>583</v>
      </c>
      <c r="DN7" s="50" t="s">
        <v>584</v>
      </c>
      <c r="DO7" s="50" t="s">
        <v>585</v>
      </c>
      <c r="DP7" s="50" t="s">
        <v>711</v>
      </c>
      <c r="DQ7" s="50" t="s">
        <v>586</v>
      </c>
      <c r="DR7" s="50" t="s">
        <v>587</v>
      </c>
      <c r="DS7" s="50" t="s">
        <v>588</v>
      </c>
      <c r="DT7" s="50" t="s">
        <v>712</v>
      </c>
      <c r="DU7" s="50" t="s">
        <v>590</v>
      </c>
      <c r="DV7" s="50" t="s">
        <v>591</v>
      </c>
      <c r="DW7" s="50" t="s">
        <v>592</v>
      </c>
      <c r="DX7" s="50" t="s">
        <v>25</v>
      </c>
      <c r="DY7" s="50" t="s">
        <v>27</v>
      </c>
      <c r="DZ7" s="50" t="s">
        <v>29</v>
      </c>
      <c r="EA7" s="50" t="s">
        <v>31</v>
      </c>
      <c r="EB7" s="50" t="s">
        <v>33</v>
      </c>
      <c r="EC7" s="50" t="s">
        <v>35</v>
      </c>
      <c r="ED7" s="50" t="s">
        <v>37</v>
      </c>
      <c r="EE7" s="50" t="s">
        <v>39</v>
      </c>
      <c r="EF7" s="50" t="s">
        <v>41</v>
      </c>
    </row>
    <row r="8" spans="1:136" x14ac:dyDescent="0.25">
      <c r="A8" s="50" t="s">
        <v>687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>
        <v>61.882773839193348</v>
      </c>
      <c r="BY8" s="43"/>
      <c r="BZ8" s="43"/>
      <c r="CA8" s="43"/>
      <c r="CB8" s="43"/>
      <c r="CC8" s="43"/>
      <c r="CD8" s="43"/>
      <c r="CE8" s="43"/>
      <c r="CF8" s="43"/>
      <c r="CG8" s="43"/>
      <c r="CH8" s="43"/>
      <c r="CI8" s="43"/>
      <c r="CJ8" s="43"/>
      <c r="CK8" s="43"/>
      <c r="CL8" s="43"/>
      <c r="CM8" s="43"/>
      <c r="CN8" s="43"/>
      <c r="CO8" s="43"/>
      <c r="CP8" s="43"/>
      <c r="CQ8" s="43"/>
      <c r="CR8" s="43"/>
      <c r="CS8" s="43"/>
      <c r="CT8" s="43"/>
      <c r="CU8" s="43"/>
      <c r="CV8" s="43"/>
      <c r="CW8" s="43"/>
      <c r="CX8" s="43"/>
      <c r="CY8" s="43"/>
      <c r="CZ8" s="43"/>
      <c r="DA8" s="43"/>
      <c r="DB8" s="43"/>
      <c r="DC8" s="43"/>
      <c r="DD8" s="43"/>
      <c r="DE8" s="43"/>
      <c r="DF8" s="43"/>
      <c r="DG8" s="43"/>
      <c r="DH8" s="43"/>
      <c r="DI8" s="43"/>
      <c r="DJ8" s="43"/>
      <c r="DK8" s="43"/>
      <c r="DL8" s="43"/>
      <c r="DM8" s="43"/>
      <c r="DN8" s="43"/>
      <c r="DO8" s="43"/>
      <c r="DP8" s="43"/>
      <c r="DQ8" s="43"/>
      <c r="DR8" s="43"/>
      <c r="DS8" s="43"/>
      <c r="DT8" s="43"/>
      <c r="DU8" s="43"/>
      <c r="DV8" s="43"/>
      <c r="DW8" s="43"/>
      <c r="DX8" s="43"/>
      <c r="DY8" s="43"/>
      <c r="DZ8" s="43"/>
      <c r="EA8" s="43"/>
      <c r="EB8" s="43"/>
      <c r="EC8" s="43"/>
      <c r="ED8" s="43"/>
      <c r="EE8" s="43"/>
      <c r="EF8" s="43">
        <v>61.882773839193348</v>
      </c>
    </row>
    <row r="9" spans="1:136" x14ac:dyDescent="0.25">
      <c r="A9" s="50" t="s">
        <v>688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>
        <v>32.589384245859215</v>
      </c>
      <c r="BZ9" s="43"/>
      <c r="CA9" s="43"/>
      <c r="CB9" s="43"/>
      <c r="CC9" s="43"/>
      <c r="CD9" s="43"/>
      <c r="CE9" s="43"/>
      <c r="CF9" s="43"/>
      <c r="CG9" s="43"/>
      <c r="CH9" s="43"/>
      <c r="CI9" s="43"/>
      <c r="CJ9" s="43"/>
      <c r="CK9" s="43"/>
      <c r="CL9" s="43"/>
      <c r="CM9" s="43"/>
      <c r="CN9" s="43"/>
      <c r="CO9" s="43"/>
      <c r="CP9" s="43"/>
      <c r="CQ9" s="43"/>
      <c r="CR9" s="43"/>
      <c r="CS9" s="43"/>
      <c r="CT9" s="43"/>
      <c r="CU9" s="43"/>
      <c r="CV9" s="43"/>
      <c r="CW9" s="43"/>
      <c r="CX9" s="43"/>
      <c r="CY9" s="43"/>
      <c r="CZ9" s="43"/>
      <c r="DA9" s="43"/>
      <c r="DB9" s="43"/>
      <c r="DC9" s="43"/>
      <c r="DD9" s="43"/>
      <c r="DE9" s="43"/>
      <c r="DF9" s="43"/>
      <c r="DG9" s="43"/>
      <c r="DH9" s="43"/>
      <c r="DI9" s="43"/>
      <c r="DJ9" s="43"/>
      <c r="DK9" s="43"/>
      <c r="DL9" s="43"/>
      <c r="DM9" s="43"/>
      <c r="DN9" s="43"/>
      <c r="DO9" s="43"/>
      <c r="DP9" s="43"/>
      <c r="DQ9" s="43"/>
      <c r="DR9" s="43"/>
      <c r="DS9" s="43"/>
      <c r="DT9" s="43"/>
      <c r="DU9" s="43"/>
      <c r="DV9" s="43"/>
      <c r="DW9" s="43"/>
      <c r="DX9" s="43"/>
      <c r="DY9" s="43"/>
      <c r="DZ9" s="43"/>
      <c r="EA9" s="43"/>
      <c r="EB9" s="43"/>
      <c r="EC9" s="43"/>
      <c r="ED9" s="43"/>
      <c r="EE9" s="43"/>
      <c r="EF9" s="43">
        <v>32.589384245859215</v>
      </c>
    </row>
    <row r="10" spans="1:136" x14ac:dyDescent="0.25">
      <c r="A10" s="50" t="s">
        <v>689</v>
      </c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>
        <v>280.46413895024352</v>
      </c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  <c r="CU10" s="43"/>
      <c r="CV10" s="43"/>
      <c r="CW10" s="43"/>
      <c r="CX10" s="43"/>
      <c r="CY10" s="43"/>
      <c r="CZ10" s="43"/>
      <c r="DA10" s="43"/>
      <c r="DB10" s="43"/>
      <c r="DC10" s="43"/>
      <c r="DD10" s="43"/>
      <c r="DE10" s="43"/>
      <c r="DF10" s="43"/>
      <c r="DG10" s="43"/>
      <c r="DH10" s="43"/>
      <c r="DI10" s="43"/>
      <c r="DJ10" s="43"/>
      <c r="DK10" s="43"/>
      <c r="DL10" s="43"/>
      <c r="DM10" s="43"/>
      <c r="DN10" s="43"/>
      <c r="DO10" s="43"/>
      <c r="DP10" s="43"/>
      <c r="DQ10" s="43"/>
      <c r="DR10" s="43"/>
      <c r="DS10" s="43"/>
      <c r="DT10" s="43"/>
      <c r="DU10" s="43"/>
      <c r="DV10" s="43"/>
      <c r="DW10" s="43"/>
      <c r="DX10" s="43"/>
      <c r="DY10" s="43"/>
      <c r="DZ10" s="43"/>
      <c r="EA10" s="43"/>
      <c r="EB10" s="43"/>
      <c r="EC10" s="43"/>
      <c r="ED10" s="43"/>
      <c r="EE10" s="43"/>
      <c r="EF10" s="43">
        <v>280.46413895024352</v>
      </c>
    </row>
    <row r="11" spans="1:136" x14ac:dyDescent="0.25">
      <c r="A11" s="50" t="s">
        <v>690</v>
      </c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3"/>
      <c r="BO11" s="43"/>
      <c r="BP11" s="43"/>
      <c r="BQ11" s="43"/>
      <c r="BR11" s="43"/>
      <c r="BS11" s="43"/>
      <c r="BT11" s="43"/>
      <c r="BU11" s="43"/>
      <c r="BV11" s="43"/>
      <c r="BW11" s="43"/>
      <c r="BX11" s="43"/>
      <c r="BY11" s="43"/>
      <c r="BZ11" s="43"/>
      <c r="CA11" s="43">
        <v>311.7009995605149</v>
      </c>
      <c r="CB11" s="43"/>
      <c r="CC11" s="43"/>
      <c r="CD11" s="43"/>
      <c r="CE11" s="43"/>
      <c r="CF11" s="43"/>
      <c r="CG11" s="43"/>
      <c r="CH11" s="43"/>
      <c r="CI11" s="43"/>
      <c r="CJ11" s="43"/>
      <c r="CK11" s="43"/>
      <c r="CL11" s="43"/>
      <c r="CM11" s="43"/>
      <c r="CN11" s="43"/>
      <c r="CO11" s="43"/>
      <c r="CP11" s="43"/>
      <c r="CQ11" s="43"/>
      <c r="CR11" s="43"/>
      <c r="CS11" s="43"/>
      <c r="CT11" s="43"/>
      <c r="CU11" s="43"/>
      <c r="CV11" s="43"/>
      <c r="CW11" s="43"/>
      <c r="CX11" s="43"/>
      <c r="CY11" s="43"/>
      <c r="CZ11" s="43"/>
      <c r="DA11" s="43"/>
      <c r="DB11" s="43"/>
      <c r="DC11" s="43"/>
      <c r="DD11" s="43"/>
      <c r="DE11" s="43"/>
      <c r="DF11" s="43"/>
      <c r="DG11" s="43"/>
      <c r="DH11" s="43"/>
      <c r="DI11" s="43"/>
      <c r="DJ11" s="43"/>
      <c r="DK11" s="43"/>
      <c r="DL11" s="43"/>
      <c r="DM11" s="43"/>
      <c r="DN11" s="43"/>
      <c r="DO11" s="43"/>
      <c r="DP11" s="43"/>
      <c r="DQ11" s="43"/>
      <c r="DR11" s="43"/>
      <c r="DS11" s="43"/>
      <c r="DT11" s="43"/>
      <c r="DU11" s="43"/>
      <c r="DV11" s="43"/>
      <c r="DW11" s="43"/>
      <c r="DX11" s="43"/>
      <c r="DY11" s="43"/>
      <c r="DZ11" s="43"/>
      <c r="EA11" s="43"/>
      <c r="EB11" s="43"/>
      <c r="EC11" s="43"/>
      <c r="ED11" s="43"/>
      <c r="EE11" s="43"/>
      <c r="EF11" s="43">
        <v>311.7009995605149</v>
      </c>
    </row>
    <row r="12" spans="1:136" x14ac:dyDescent="0.25">
      <c r="A12" s="50" t="s">
        <v>691</v>
      </c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  <c r="BK12" s="43"/>
      <c r="BL12" s="43"/>
      <c r="BM12" s="43"/>
      <c r="BN12" s="43"/>
      <c r="BO12" s="43"/>
      <c r="BP12" s="43"/>
      <c r="BQ12" s="43"/>
      <c r="BR12" s="43"/>
      <c r="BS12" s="43"/>
      <c r="BT12" s="43"/>
      <c r="BU12" s="43"/>
      <c r="BV12" s="43"/>
      <c r="BW12" s="43"/>
      <c r="BX12" s="43"/>
      <c r="BY12" s="43"/>
      <c r="BZ12" s="43"/>
      <c r="CA12" s="43"/>
      <c r="CB12" s="43">
        <v>603.18379783219007</v>
      </c>
      <c r="CC12" s="43"/>
      <c r="CD12" s="43"/>
      <c r="CE12" s="43"/>
      <c r="CF12" s="43"/>
      <c r="CG12" s="43"/>
      <c r="CH12" s="43"/>
      <c r="CI12" s="43"/>
      <c r="CJ12" s="43"/>
      <c r="CK12" s="43"/>
      <c r="CL12" s="43"/>
      <c r="CM12" s="43"/>
      <c r="CN12" s="43"/>
      <c r="CO12" s="43"/>
      <c r="CP12" s="43"/>
      <c r="CQ12" s="43"/>
      <c r="CR12" s="43"/>
      <c r="CS12" s="43"/>
      <c r="CT12" s="43"/>
      <c r="CU12" s="43"/>
      <c r="CV12" s="43"/>
      <c r="CW12" s="43"/>
      <c r="CX12" s="43"/>
      <c r="CY12" s="43"/>
      <c r="CZ12" s="43"/>
      <c r="DA12" s="43"/>
      <c r="DB12" s="43"/>
      <c r="DC12" s="43"/>
      <c r="DD12" s="43"/>
      <c r="DE12" s="43"/>
      <c r="DF12" s="43"/>
      <c r="DG12" s="43"/>
      <c r="DH12" s="43"/>
      <c r="DI12" s="43"/>
      <c r="DJ12" s="43"/>
      <c r="DK12" s="43"/>
      <c r="DL12" s="43"/>
      <c r="DM12" s="43"/>
      <c r="DN12" s="43"/>
      <c r="DO12" s="43"/>
      <c r="DP12" s="43"/>
      <c r="DQ12" s="43"/>
      <c r="DR12" s="43"/>
      <c r="DS12" s="43"/>
      <c r="DT12" s="43"/>
      <c r="DU12" s="43"/>
      <c r="DV12" s="43"/>
      <c r="DW12" s="43"/>
      <c r="DX12" s="43"/>
      <c r="DY12" s="43"/>
      <c r="DZ12" s="43"/>
      <c r="EA12" s="43"/>
      <c r="EB12" s="43"/>
      <c r="EC12" s="43"/>
      <c r="ED12" s="43"/>
      <c r="EE12" s="43"/>
      <c r="EF12" s="43">
        <v>603.18379783219007</v>
      </c>
    </row>
    <row r="13" spans="1:136" x14ac:dyDescent="0.25">
      <c r="A13" s="50" t="s">
        <v>692</v>
      </c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  <c r="BV13" s="43"/>
      <c r="BW13" s="43"/>
      <c r="BX13" s="43"/>
      <c r="BY13" s="43"/>
      <c r="BZ13" s="43"/>
      <c r="CA13" s="43"/>
      <c r="CB13" s="43"/>
      <c r="CC13" s="43">
        <v>541.58411712629049</v>
      </c>
      <c r="CD13" s="43"/>
      <c r="CE13" s="43"/>
      <c r="CF13" s="43"/>
      <c r="CG13" s="43"/>
      <c r="CH13" s="43"/>
      <c r="CI13" s="43"/>
      <c r="CJ13" s="43"/>
      <c r="CK13" s="43"/>
      <c r="CL13" s="43"/>
      <c r="CM13" s="43"/>
      <c r="CN13" s="43"/>
      <c r="CO13" s="43"/>
      <c r="CP13" s="43"/>
      <c r="CQ13" s="43"/>
      <c r="CR13" s="43"/>
      <c r="CS13" s="43"/>
      <c r="CT13" s="43"/>
      <c r="CU13" s="43"/>
      <c r="CV13" s="43"/>
      <c r="CW13" s="43"/>
      <c r="CX13" s="43"/>
      <c r="CY13" s="43"/>
      <c r="CZ13" s="43"/>
      <c r="DA13" s="43"/>
      <c r="DB13" s="43"/>
      <c r="DC13" s="43"/>
      <c r="DD13" s="43"/>
      <c r="DE13" s="43"/>
      <c r="DF13" s="43"/>
      <c r="DG13" s="43"/>
      <c r="DH13" s="43"/>
      <c r="DI13" s="43"/>
      <c r="DJ13" s="43"/>
      <c r="DK13" s="43"/>
      <c r="DL13" s="43"/>
      <c r="DM13" s="43"/>
      <c r="DN13" s="43"/>
      <c r="DO13" s="43"/>
      <c r="DP13" s="43"/>
      <c r="DQ13" s="43"/>
      <c r="DR13" s="43"/>
      <c r="DS13" s="43"/>
      <c r="DT13" s="43"/>
      <c r="DU13" s="43"/>
      <c r="DV13" s="43"/>
      <c r="DW13" s="43"/>
      <c r="DX13" s="43"/>
      <c r="DY13" s="43"/>
      <c r="DZ13" s="43"/>
      <c r="EA13" s="43"/>
      <c r="EB13" s="43"/>
      <c r="EC13" s="43"/>
      <c r="ED13" s="43"/>
      <c r="EE13" s="43"/>
      <c r="EF13" s="43">
        <v>541.58411712629049</v>
      </c>
    </row>
    <row r="14" spans="1:136" x14ac:dyDescent="0.25">
      <c r="A14" s="50" t="s">
        <v>693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  <c r="BK14" s="43"/>
      <c r="BL14" s="43"/>
      <c r="BM14" s="43"/>
      <c r="BN14" s="43"/>
      <c r="BO14" s="43"/>
      <c r="BP14" s="43"/>
      <c r="BQ14" s="43"/>
      <c r="BR14" s="43"/>
      <c r="BS14" s="43"/>
      <c r="BT14" s="43"/>
      <c r="BU14" s="43"/>
      <c r="BV14" s="43"/>
      <c r="BW14" s="43"/>
      <c r="BX14" s="43"/>
      <c r="BY14" s="43"/>
      <c r="BZ14" s="43"/>
      <c r="CA14" s="43"/>
      <c r="CB14" s="43"/>
      <c r="CC14" s="43"/>
      <c r="CD14" s="43">
        <v>1886.2814959003604</v>
      </c>
      <c r="CE14" s="43"/>
      <c r="CF14" s="43"/>
      <c r="CG14" s="43"/>
      <c r="CH14" s="43"/>
      <c r="CI14" s="43"/>
      <c r="CJ14" s="43"/>
      <c r="CK14" s="43"/>
      <c r="CL14" s="43"/>
      <c r="CM14" s="43"/>
      <c r="CN14" s="43"/>
      <c r="CO14" s="43"/>
      <c r="CP14" s="43"/>
      <c r="CQ14" s="43"/>
      <c r="CR14" s="43"/>
      <c r="CS14" s="43"/>
      <c r="CT14" s="43"/>
      <c r="CU14" s="43"/>
      <c r="CV14" s="43"/>
      <c r="CW14" s="43"/>
      <c r="CX14" s="43"/>
      <c r="CY14" s="43"/>
      <c r="CZ14" s="43"/>
      <c r="DA14" s="43"/>
      <c r="DB14" s="43"/>
      <c r="DC14" s="43"/>
      <c r="DD14" s="43"/>
      <c r="DE14" s="43"/>
      <c r="DF14" s="43"/>
      <c r="DG14" s="43"/>
      <c r="DH14" s="43"/>
      <c r="DI14" s="43"/>
      <c r="DJ14" s="43"/>
      <c r="DK14" s="43"/>
      <c r="DL14" s="43"/>
      <c r="DM14" s="43"/>
      <c r="DN14" s="43"/>
      <c r="DO14" s="43"/>
      <c r="DP14" s="43"/>
      <c r="DQ14" s="43"/>
      <c r="DR14" s="43"/>
      <c r="DS14" s="43"/>
      <c r="DT14" s="43"/>
      <c r="DU14" s="43"/>
      <c r="DV14" s="43"/>
      <c r="DW14" s="43"/>
      <c r="DX14" s="43"/>
      <c r="DY14" s="43"/>
      <c r="DZ14" s="43"/>
      <c r="EA14" s="43"/>
      <c r="EB14" s="43"/>
      <c r="EC14" s="43"/>
      <c r="ED14" s="43"/>
      <c r="EE14" s="43"/>
      <c r="EF14" s="43">
        <v>1886.2814959003604</v>
      </c>
    </row>
    <row r="15" spans="1:136" x14ac:dyDescent="0.25">
      <c r="A15" s="50" t="s">
        <v>694</v>
      </c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/>
      <c r="BL15" s="43"/>
      <c r="BM15" s="43"/>
      <c r="BN15" s="43"/>
      <c r="BO15" s="43"/>
      <c r="BP15" s="43"/>
      <c r="BQ15" s="43"/>
      <c r="BR15" s="43"/>
      <c r="BS15" s="43"/>
      <c r="BT15" s="43"/>
      <c r="BU15" s="43"/>
      <c r="BV15" s="43"/>
      <c r="BW15" s="43"/>
      <c r="BX15" s="43"/>
      <c r="BY15" s="43"/>
      <c r="BZ15" s="43"/>
      <c r="CA15" s="43"/>
      <c r="CB15" s="43"/>
      <c r="CC15" s="43"/>
      <c r="CD15" s="43"/>
      <c r="CE15" s="43">
        <v>315.23123724905457</v>
      </c>
      <c r="CF15" s="43"/>
      <c r="CG15" s="43"/>
      <c r="CH15" s="43"/>
      <c r="CI15" s="43"/>
      <c r="CJ15" s="43"/>
      <c r="CK15" s="43"/>
      <c r="CL15" s="43"/>
      <c r="CM15" s="43"/>
      <c r="CN15" s="43"/>
      <c r="CO15" s="43"/>
      <c r="CP15" s="43"/>
      <c r="CQ15" s="43"/>
      <c r="CR15" s="43"/>
      <c r="CS15" s="43"/>
      <c r="CT15" s="43"/>
      <c r="CU15" s="43"/>
      <c r="CV15" s="43"/>
      <c r="CW15" s="43"/>
      <c r="CX15" s="43"/>
      <c r="CY15" s="43"/>
      <c r="CZ15" s="43"/>
      <c r="DA15" s="43"/>
      <c r="DB15" s="43"/>
      <c r="DC15" s="43"/>
      <c r="DD15" s="43"/>
      <c r="DE15" s="43"/>
      <c r="DF15" s="43"/>
      <c r="DG15" s="43"/>
      <c r="DH15" s="43"/>
      <c r="DI15" s="43"/>
      <c r="DJ15" s="43"/>
      <c r="DK15" s="43"/>
      <c r="DL15" s="43"/>
      <c r="DM15" s="43"/>
      <c r="DN15" s="43"/>
      <c r="DO15" s="43"/>
      <c r="DP15" s="43"/>
      <c r="DQ15" s="43"/>
      <c r="DR15" s="43"/>
      <c r="DS15" s="43"/>
      <c r="DT15" s="43"/>
      <c r="DU15" s="43"/>
      <c r="DV15" s="43"/>
      <c r="DW15" s="43"/>
      <c r="DX15" s="43"/>
      <c r="DY15" s="43"/>
      <c r="DZ15" s="43"/>
      <c r="EA15" s="43"/>
      <c r="EB15" s="43"/>
      <c r="EC15" s="43"/>
      <c r="ED15" s="43"/>
      <c r="EE15" s="43"/>
      <c r="EF15" s="43">
        <v>315.23123724905457</v>
      </c>
    </row>
    <row r="16" spans="1:136" x14ac:dyDescent="0.25">
      <c r="A16" s="50" t="s">
        <v>695</v>
      </c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  <c r="BJ16" s="43"/>
      <c r="BK16" s="43"/>
      <c r="BL16" s="43"/>
      <c r="BM16" s="43"/>
      <c r="BN16" s="43"/>
      <c r="BO16" s="43"/>
      <c r="BP16" s="43"/>
      <c r="BQ16" s="43"/>
      <c r="BR16" s="43"/>
      <c r="BS16" s="43"/>
      <c r="BT16" s="43"/>
      <c r="BU16" s="43"/>
      <c r="BV16" s="43"/>
      <c r="BW16" s="43"/>
      <c r="BX16" s="43"/>
      <c r="BY16" s="43"/>
      <c r="BZ16" s="43"/>
      <c r="CA16" s="43"/>
      <c r="CB16" s="43"/>
      <c r="CC16" s="43"/>
      <c r="CD16" s="43"/>
      <c r="CE16" s="43"/>
      <c r="CF16" s="43">
        <v>946.78986998203447</v>
      </c>
      <c r="CG16" s="43"/>
      <c r="CH16" s="43"/>
      <c r="CI16" s="43"/>
      <c r="CJ16" s="43"/>
      <c r="CK16" s="43"/>
      <c r="CL16" s="43"/>
      <c r="CM16" s="43"/>
      <c r="CN16" s="43"/>
      <c r="CO16" s="43"/>
      <c r="CP16" s="43"/>
      <c r="CQ16" s="43"/>
      <c r="CR16" s="43"/>
      <c r="CS16" s="43"/>
      <c r="CT16" s="43"/>
      <c r="CU16" s="43"/>
      <c r="CV16" s="43"/>
      <c r="CW16" s="43"/>
      <c r="CX16" s="43"/>
      <c r="CY16" s="43"/>
      <c r="CZ16" s="43"/>
      <c r="DA16" s="43"/>
      <c r="DB16" s="43"/>
      <c r="DC16" s="43"/>
      <c r="DD16" s="43"/>
      <c r="DE16" s="43"/>
      <c r="DF16" s="43"/>
      <c r="DG16" s="43"/>
      <c r="DH16" s="43"/>
      <c r="DI16" s="43"/>
      <c r="DJ16" s="43"/>
      <c r="DK16" s="43"/>
      <c r="DL16" s="43"/>
      <c r="DM16" s="43"/>
      <c r="DN16" s="43"/>
      <c r="DO16" s="43"/>
      <c r="DP16" s="43"/>
      <c r="DQ16" s="43"/>
      <c r="DR16" s="43"/>
      <c r="DS16" s="43"/>
      <c r="DT16" s="43"/>
      <c r="DU16" s="43"/>
      <c r="DV16" s="43"/>
      <c r="DW16" s="43"/>
      <c r="DX16" s="43"/>
      <c r="DY16" s="43"/>
      <c r="DZ16" s="43"/>
      <c r="EA16" s="43"/>
      <c r="EB16" s="43"/>
      <c r="EC16" s="43"/>
      <c r="ED16" s="43"/>
      <c r="EE16" s="43"/>
      <c r="EF16" s="43">
        <v>946.78986998203447</v>
      </c>
    </row>
    <row r="17" spans="1:136" x14ac:dyDescent="0.25">
      <c r="A17" s="50" t="s">
        <v>696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>
        <v>1272.7440567801527</v>
      </c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>
        <v>1272.7440567801527</v>
      </c>
    </row>
    <row r="18" spans="1:136" x14ac:dyDescent="0.25">
      <c r="A18" s="50" t="s">
        <v>697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3"/>
      <c r="CE18" s="43"/>
      <c r="CF18" s="43"/>
      <c r="CG18" s="43"/>
      <c r="CH18" s="43">
        <v>575.92863699161796</v>
      </c>
      <c r="CI18" s="43"/>
      <c r="CJ18" s="43"/>
      <c r="CK18" s="43"/>
      <c r="CL18" s="43"/>
      <c r="CM18" s="43"/>
      <c r="CN18" s="43"/>
      <c r="CO18" s="43"/>
      <c r="CP18" s="43"/>
      <c r="CQ18" s="43"/>
      <c r="CR18" s="43"/>
      <c r="CS18" s="43"/>
      <c r="CT18" s="43"/>
      <c r="CU18" s="43"/>
      <c r="CV18" s="43"/>
      <c r="CW18" s="43"/>
      <c r="CX18" s="43"/>
      <c r="CY18" s="43"/>
      <c r="CZ18" s="43"/>
      <c r="DA18" s="43"/>
      <c r="DB18" s="43"/>
      <c r="DC18" s="43"/>
      <c r="DD18" s="43"/>
      <c r="DE18" s="43"/>
      <c r="DF18" s="43"/>
      <c r="DG18" s="43"/>
      <c r="DH18" s="43"/>
      <c r="DI18" s="43"/>
      <c r="DJ18" s="43"/>
      <c r="DK18" s="43"/>
      <c r="DL18" s="43"/>
      <c r="DM18" s="43"/>
      <c r="DN18" s="43"/>
      <c r="DO18" s="43"/>
      <c r="DP18" s="43"/>
      <c r="DQ18" s="43"/>
      <c r="DR18" s="43"/>
      <c r="DS18" s="43"/>
      <c r="DT18" s="43"/>
      <c r="DU18" s="43"/>
      <c r="DV18" s="43"/>
      <c r="DW18" s="43"/>
      <c r="DX18" s="43"/>
      <c r="DY18" s="43"/>
      <c r="DZ18" s="43"/>
      <c r="EA18" s="43"/>
      <c r="EB18" s="43"/>
      <c r="EC18" s="43"/>
      <c r="ED18" s="43"/>
      <c r="EE18" s="43"/>
      <c r="EF18" s="43">
        <v>575.92863699161796</v>
      </c>
    </row>
    <row r="19" spans="1:136" x14ac:dyDescent="0.25">
      <c r="A19" s="50" t="s">
        <v>698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43"/>
      <c r="BV19" s="43"/>
      <c r="BW19" s="43"/>
      <c r="BX19" s="43"/>
      <c r="BY19" s="43"/>
      <c r="BZ19" s="43"/>
      <c r="CA19" s="43"/>
      <c r="CB19" s="43"/>
      <c r="CC19" s="43"/>
      <c r="CD19" s="43"/>
      <c r="CE19" s="43"/>
      <c r="CF19" s="43"/>
      <c r="CG19" s="43"/>
      <c r="CH19" s="43"/>
      <c r="CI19" s="43">
        <v>476.74082003553053</v>
      </c>
      <c r="CJ19" s="43"/>
      <c r="CK19" s="43"/>
      <c r="CL19" s="43"/>
      <c r="CM19" s="43"/>
      <c r="CN19" s="43"/>
      <c r="CO19" s="43"/>
      <c r="CP19" s="43"/>
      <c r="CQ19" s="43"/>
      <c r="CR19" s="43"/>
      <c r="CS19" s="43"/>
      <c r="CT19" s="43"/>
      <c r="CU19" s="43"/>
      <c r="CV19" s="43"/>
      <c r="CW19" s="43"/>
      <c r="CX19" s="43"/>
      <c r="CY19" s="43"/>
      <c r="CZ19" s="43"/>
      <c r="DA19" s="43"/>
      <c r="DB19" s="43"/>
      <c r="DC19" s="43"/>
      <c r="DD19" s="43"/>
      <c r="DE19" s="43"/>
      <c r="DF19" s="43"/>
      <c r="DG19" s="43"/>
      <c r="DH19" s="43"/>
      <c r="DI19" s="43"/>
      <c r="DJ19" s="43"/>
      <c r="DK19" s="43"/>
      <c r="DL19" s="43"/>
      <c r="DM19" s="43"/>
      <c r="DN19" s="43"/>
      <c r="DO19" s="43"/>
      <c r="DP19" s="43"/>
      <c r="DQ19" s="43"/>
      <c r="DR19" s="43"/>
      <c r="DS19" s="43"/>
      <c r="DT19" s="43"/>
      <c r="DU19" s="43"/>
      <c r="DV19" s="43"/>
      <c r="DW19" s="43"/>
      <c r="DX19" s="43"/>
      <c r="DY19" s="43"/>
      <c r="DZ19" s="43"/>
      <c r="EA19" s="43"/>
      <c r="EB19" s="43"/>
      <c r="EC19" s="43"/>
      <c r="ED19" s="43"/>
      <c r="EE19" s="43"/>
      <c r="EF19" s="43">
        <v>476.74082003553053</v>
      </c>
    </row>
    <row r="20" spans="1:136" x14ac:dyDescent="0.25">
      <c r="A20" s="50" t="s">
        <v>699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  <c r="BR20" s="43"/>
      <c r="BS20" s="43"/>
      <c r="BT20" s="43"/>
      <c r="BU20" s="43"/>
      <c r="BV20" s="43"/>
      <c r="BW20" s="43"/>
      <c r="BX20" s="43"/>
      <c r="BY20" s="43"/>
      <c r="BZ20" s="43"/>
      <c r="CA20" s="43"/>
      <c r="CB20" s="43"/>
      <c r="CC20" s="43"/>
      <c r="CD20" s="43"/>
      <c r="CE20" s="43"/>
      <c r="CF20" s="43"/>
      <c r="CG20" s="43"/>
      <c r="CH20" s="43"/>
      <c r="CI20" s="43"/>
      <c r="CJ20" s="43">
        <v>883.75089341373155</v>
      </c>
      <c r="CK20" s="43"/>
      <c r="CL20" s="43"/>
      <c r="CM20" s="43"/>
      <c r="CN20" s="43"/>
      <c r="CO20" s="43"/>
      <c r="CP20" s="43"/>
      <c r="CQ20" s="43"/>
      <c r="CR20" s="43"/>
      <c r="CS20" s="43"/>
      <c r="CT20" s="43"/>
      <c r="CU20" s="43"/>
      <c r="CV20" s="43"/>
      <c r="CW20" s="43"/>
      <c r="CX20" s="43"/>
      <c r="CY20" s="43"/>
      <c r="CZ20" s="43"/>
      <c r="DA20" s="43"/>
      <c r="DB20" s="43"/>
      <c r="DC20" s="43"/>
      <c r="DD20" s="43"/>
      <c r="DE20" s="43"/>
      <c r="DF20" s="43"/>
      <c r="DG20" s="43"/>
      <c r="DH20" s="43"/>
      <c r="DI20" s="43"/>
      <c r="DJ20" s="43"/>
      <c r="DK20" s="43"/>
      <c r="DL20" s="43"/>
      <c r="DM20" s="43"/>
      <c r="DN20" s="43"/>
      <c r="DO20" s="43"/>
      <c r="DP20" s="43"/>
      <c r="DQ20" s="43"/>
      <c r="DR20" s="43"/>
      <c r="DS20" s="43"/>
      <c r="DT20" s="43"/>
      <c r="DU20" s="43"/>
      <c r="DV20" s="43"/>
      <c r="DW20" s="43"/>
      <c r="DX20" s="43"/>
      <c r="DY20" s="43"/>
      <c r="DZ20" s="43"/>
      <c r="EA20" s="43"/>
      <c r="EB20" s="43"/>
      <c r="EC20" s="43"/>
      <c r="ED20" s="43"/>
      <c r="EE20" s="43"/>
      <c r="EF20" s="43">
        <v>883.75089341373155</v>
      </c>
    </row>
    <row r="21" spans="1:136" x14ac:dyDescent="0.25">
      <c r="A21" s="50" t="s">
        <v>700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3"/>
      <c r="BO21" s="43"/>
      <c r="BP21" s="43"/>
      <c r="BQ21" s="43"/>
      <c r="BR21" s="43"/>
      <c r="BS21" s="43"/>
      <c r="BT21" s="43"/>
      <c r="BU21" s="43"/>
      <c r="BV21" s="43"/>
      <c r="BW21" s="43"/>
      <c r="BX21" s="43"/>
      <c r="BY21" s="43"/>
      <c r="BZ21" s="43"/>
      <c r="CA21" s="43"/>
      <c r="CB21" s="43"/>
      <c r="CC21" s="43"/>
      <c r="CD21" s="43"/>
      <c r="CE21" s="43"/>
      <c r="CF21" s="43"/>
      <c r="CG21" s="43"/>
      <c r="CH21" s="43"/>
      <c r="CI21" s="43"/>
      <c r="CJ21" s="43"/>
      <c r="CK21" s="43">
        <v>388.21927470116697</v>
      </c>
      <c r="CL21" s="43"/>
      <c r="CM21" s="43"/>
      <c r="CN21" s="43"/>
      <c r="CO21" s="43"/>
      <c r="CP21" s="43"/>
      <c r="CQ21" s="43"/>
      <c r="CR21" s="43"/>
      <c r="CS21" s="43"/>
      <c r="CT21" s="43"/>
      <c r="CU21" s="43"/>
      <c r="CV21" s="43"/>
      <c r="CW21" s="43"/>
      <c r="CX21" s="43"/>
      <c r="CY21" s="43"/>
      <c r="CZ21" s="43"/>
      <c r="DA21" s="43"/>
      <c r="DB21" s="43"/>
      <c r="DC21" s="43"/>
      <c r="DD21" s="43"/>
      <c r="DE21" s="43"/>
      <c r="DF21" s="43"/>
      <c r="DG21" s="43"/>
      <c r="DH21" s="43"/>
      <c r="DI21" s="43"/>
      <c r="DJ21" s="43"/>
      <c r="DK21" s="43"/>
      <c r="DL21" s="43"/>
      <c r="DM21" s="43"/>
      <c r="DN21" s="43"/>
      <c r="DO21" s="43"/>
      <c r="DP21" s="43"/>
      <c r="DQ21" s="43"/>
      <c r="DR21" s="43"/>
      <c r="DS21" s="43"/>
      <c r="DT21" s="43"/>
      <c r="DU21" s="43"/>
      <c r="DV21" s="43"/>
      <c r="DW21" s="43"/>
      <c r="DX21" s="43"/>
      <c r="DY21" s="43"/>
      <c r="DZ21" s="43"/>
      <c r="EA21" s="43"/>
      <c r="EB21" s="43"/>
      <c r="EC21" s="43"/>
      <c r="ED21" s="43"/>
      <c r="EE21" s="43"/>
      <c r="EF21" s="43">
        <v>388.21927470116697</v>
      </c>
    </row>
    <row r="22" spans="1:136" x14ac:dyDescent="0.25">
      <c r="A22" s="50" t="s">
        <v>701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43"/>
      <c r="BQ22" s="43"/>
      <c r="BR22" s="43"/>
      <c r="BS22" s="43"/>
      <c r="BT22" s="43"/>
      <c r="BU22" s="43"/>
      <c r="BV22" s="43"/>
      <c r="BW22" s="43"/>
      <c r="BX22" s="43"/>
      <c r="BY22" s="43"/>
      <c r="BZ22" s="43"/>
      <c r="CA22" s="43"/>
      <c r="CB22" s="43"/>
      <c r="CC22" s="43"/>
      <c r="CD22" s="43"/>
      <c r="CE22" s="43"/>
      <c r="CF22" s="43"/>
      <c r="CG22" s="43"/>
      <c r="CH22" s="43"/>
      <c r="CI22" s="43"/>
      <c r="CJ22" s="43"/>
      <c r="CK22" s="43"/>
      <c r="CL22" s="43">
        <v>380.90672175566635</v>
      </c>
      <c r="CM22" s="43"/>
      <c r="CN22" s="43"/>
      <c r="CO22" s="43"/>
      <c r="CP22" s="43"/>
      <c r="CQ22" s="43"/>
      <c r="CR22" s="43"/>
      <c r="CS22" s="43"/>
      <c r="CT22" s="43"/>
      <c r="CU22" s="43"/>
      <c r="CV22" s="43"/>
      <c r="CW22" s="43"/>
      <c r="CX22" s="43"/>
      <c r="CY22" s="43"/>
      <c r="CZ22" s="43"/>
      <c r="DA22" s="43"/>
      <c r="DB22" s="43"/>
      <c r="DC22" s="43"/>
      <c r="DD22" s="43"/>
      <c r="DE22" s="43"/>
      <c r="DF22" s="43"/>
      <c r="DG22" s="43"/>
      <c r="DH22" s="43"/>
      <c r="DI22" s="43"/>
      <c r="DJ22" s="43"/>
      <c r="DK22" s="43"/>
      <c r="DL22" s="43"/>
      <c r="DM22" s="43"/>
      <c r="DN22" s="43"/>
      <c r="DO22" s="43"/>
      <c r="DP22" s="43"/>
      <c r="DQ22" s="43"/>
      <c r="DR22" s="43"/>
      <c r="DS22" s="43"/>
      <c r="DT22" s="43"/>
      <c r="DU22" s="43"/>
      <c r="DV22" s="43"/>
      <c r="DW22" s="43"/>
      <c r="DX22" s="43"/>
      <c r="DY22" s="43"/>
      <c r="DZ22" s="43"/>
      <c r="EA22" s="43"/>
      <c r="EB22" s="43"/>
      <c r="EC22" s="43"/>
      <c r="ED22" s="43"/>
      <c r="EE22" s="43"/>
      <c r="EF22" s="43">
        <v>380.90672175566635</v>
      </c>
    </row>
    <row r="23" spans="1:136" x14ac:dyDescent="0.25">
      <c r="A23" s="50" t="s">
        <v>702</v>
      </c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s="43"/>
      <c r="BS23" s="43"/>
      <c r="BT23" s="43"/>
      <c r="BU23" s="43"/>
      <c r="BV23" s="43"/>
      <c r="BW23" s="43"/>
      <c r="BX23" s="43"/>
      <c r="BY23" s="43"/>
      <c r="BZ23" s="43"/>
      <c r="CA23" s="43"/>
      <c r="CB23" s="43"/>
      <c r="CC23" s="43"/>
      <c r="CD23" s="43"/>
      <c r="CE23" s="43"/>
      <c r="CF23" s="43"/>
      <c r="CG23" s="43"/>
      <c r="CH23" s="43"/>
      <c r="CI23" s="43"/>
      <c r="CJ23" s="43"/>
      <c r="CK23" s="43"/>
      <c r="CL23" s="43"/>
      <c r="CM23" s="43">
        <v>835.28871221630709</v>
      </c>
      <c r="CN23" s="43"/>
      <c r="CO23" s="43"/>
      <c r="CP23" s="43"/>
      <c r="CQ23" s="43"/>
      <c r="CR23" s="43"/>
      <c r="CS23" s="43"/>
      <c r="CT23" s="43"/>
      <c r="CU23" s="43"/>
      <c r="CV23" s="43"/>
      <c r="CW23" s="43"/>
      <c r="CX23" s="43"/>
      <c r="CY23" s="43"/>
      <c r="CZ23" s="43"/>
      <c r="DA23" s="43"/>
      <c r="DB23" s="43"/>
      <c r="DC23" s="43"/>
      <c r="DD23" s="43"/>
      <c r="DE23" s="43"/>
      <c r="DF23" s="43"/>
      <c r="DG23" s="43"/>
      <c r="DH23" s="43"/>
      <c r="DI23" s="43"/>
      <c r="DJ23" s="43"/>
      <c r="DK23" s="43"/>
      <c r="DL23" s="43"/>
      <c r="DM23" s="43"/>
      <c r="DN23" s="43"/>
      <c r="DO23" s="43"/>
      <c r="DP23" s="43"/>
      <c r="DQ23" s="43"/>
      <c r="DR23" s="43"/>
      <c r="DS23" s="43"/>
      <c r="DT23" s="43"/>
      <c r="DU23" s="43"/>
      <c r="DV23" s="43"/>
      <c r="DW23" s="43"/>
      <c r="DX23" s="43"/>
      <c r="DY23" s="43"/>
      <c r="DZ23" s="43"/>
      <c r="EA23" s="43"/>
      <c r="EB23" s="43"/>
      <c r="EC23" s="43"/>
      <c r="ED23" s="43"/>
      <c r="EE23" s="43"/>
      <c r="EF23" s="43">
        <v>835.28871221630709</v>
      </c>
    </row>
    <row r="24" spans="1:136" x14ac:dyDescent="0.25">
      <c r="A24" s="50" t="s">
        <v>703</v>
      </c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43"/>
      <c r="BY24" s="43"/>
      <c r="BZ24" s="43"/>
      <c r="CA24" s="43"/>
      <c r="CB24" s="43"/>
      <c r="CC24" s="43"/>
      <c r="CD24" s="43"/>
      <c r="CE24" s="43"/>
      <c r="CF24" s="43"/>
      <c r="CG24" s="43"/>
      <c r="CH24" s="43"/>
      <c r="CI24" s="43"/>
      <c r="CJ24" s="43"/>
      <c r="CK24" s="43"/>
      <c r="CL24" s="43"/>
      <c r="CM24" s="43"/>
      <c r="CN24" s="43">
        <v>402.18186546944679</v>
      </c>
      <c r="CO24" s="43"/>
      <c r="CP24" s="43"/>
      <c r="CQ24" s="43"/>
      <c r="CR24" s="43"/>
      <c r="CS24" s="43"/>
      <c r="CT24" s="43"/>
      <c r="CU24" s="43"/>
      <c r="CV24" s="43"/>
      <c r="CW24" s="43"/>
      <c r="CX24" s="43"/>
      <c r="CY24" s="43"/>
      <c r="CZ24" s="43"/>
      <c r="DA24" s="43"/>
      <c r="DB24" s="43"/>
      <c r="DC24" s="43"/>
      <c r="DD24" s="43"/>
      <c r="DE24" s="43"/>
      <c r="DF24" s="43"/>
      <c r="DG24" s="43"/>
      <c r="DH24" s="43"/>
      <c r="DI24" s="43"/>
      <c r="DJ24" s="43"/>
      <c r="DK24" s="43"/>
      <c r="DL24" s="43"/>
      <c r="DM24" s="43"/>
      <c r="DN24" s="43"/>
      <c r="DO24" s="43"/>
      <c r="DP24" s="43"/>
      <c r="DQ24" s="43"/>
      <c r="DR24" s="43"/>
      <c r="DS24" s="43"/>
      <c r="DT24" s="43"/>
      <c r="DU24" s="43"/>
      <c r="DV24" s="43"/>
      <c r="DW24" s="43"/>
      <c r="DX24" s="43"/>
      <c r="DY24" s="43"/>
      <c r="DZ24" s="43"/>
      <c r="EA24" s="43"/>
      <c r="EB24" s="43"/>
      <c r="EC24" s="43"/>
      <c r="ED24" s="43"/>
      <c r="EE24" s="43"/>
      <c r="EF24" s="43">
        <v>402.18186546944679</v>
      </c>
    </row>
    <row r="25" spans="1:136" x14ac:dyDescent="0.25">
      <c r="A25" s="50" t="s">
        <v>704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3"/>
      <c r="BR25" s="43"/>
      <c r="BS25" s="43"/>
      <c r="BT25" s="43"/>
      <c r="BU25" s="43"/>
      <c r="BV25" s="43"/>
      <c r="BW25" s="43"/>
      <c r="BX25" s="43"/>
      <c r="BY25" s="43"/>
      <c r="BZ25" s="43"/>
      <c r="CA25" s="43"/>
      <c r="CB25" s="43"/>
      <c r="CC25" s="43"/>
      <c r="CD25" s="43"/>
      <c r="CE25" s="43"/>
      <c r="CF25" s="43"/>
      <c r="CG25" s="43"/>
      <c r="CH25" s="43"/>
      <c r="CI25" s="43"/>
      <c r="CJ25" s="43"/>
      <c r="CK25" s="43"/>
      <c r="CL25" s="43"/>
      <c r="CM25" s="43"/>
      <c r="CN25" s="43"/>
      <c r="CO25" s="43">
        <v>308.37225505794652</v>
      </c>
      <c r="CP25" s="43"/>
      <c r="CQ25" s="43"/>
      <c r="CR25" s="43"/>
      <c r="CS25" s="43"/>
      <c r="CT25" s="43"/>
      <c r="CU25" s="43"/>
      <c r="CV25" s="43"/>
      <c r="CW25" s="43"/>
      <c r="CX25" s="43"/>
      <c r="CY25" s="43"/>
      <c r="CZ25" s="43"/>
      <c r="DA25" s="43"/>
      <c r="DB25" s="43"/>
      <c r="DC25" s="43"/>
      <c r="DD25" s="43"/>
      <c r="DE25" s="43"/>
      <c r="DF25" s="43"/>
      <c r="DG25" s="43"/>
      <c r="DH25" s="43"/>
      <c r="DI25" s="43"/>
      <c r="DJ25" s="43"/>
      <c r="DK25" s="43"/>
      <c r="DL25" s="43"/>
      <c r="DM25" s="43"/>
      <c r="DN25" s="43"/>
      <c r="DO25" s="43"/>
      <c r="DP25" s="43"/>
      <c r="DQ25" s="43"/>
      <c r="DR25" s="43"/>
      <c r="DS25" s="43"/>
      <c r="DT25" s="43"/>
      <c r="DU25" s="43"/>
      <c r="DV25" s="43"/>
      <c r="DW25" s="43"/>
      <c r="DX25" s="43"/>
      <c r="DY25" s="43"/>
      <c r="DZ25" s="43"/>
      <c r="EA25" s="43"/>
      <c r="EB25" s="43"/>
      <c r="EC25" s="43"/>
      <c r="ED25" s="43"/>
      <c r="EE25" s="43"/>
      <c r="EF25" s="43">
        <v>308.37225505794652</v>
      </c>
    </row>
    <row r="26" spans="1:136" x14ac:dyDescent="0.25">
      <c r="A26" s="50" t="s">
        <v>705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3"/>
      <c r="BT26" s="43"/>
      <c r="BU26" s="43"/>
      <c r="BV26" s="43"/>
      <c r="BW26" s="43"/>
      <c r="BX26" s="43"/>
      <c r="BY26" s="43"/>
      <c r="BZ26" s="43"/>
      <c r="CA26" s="43"/>
      <c r="CB26" s="43"/>
      <c r="CC26" s="43"/>
      <c r="CD26" s="43"/>
      <c r="CE26" s="43"/>
      <c r="CF26" s="43"/>
      <c r="CG26" s="43"/>
      <c r="CH26" s="43"/>
      <c r="CI26" s="43"/>
      <c r="CJ26" s="43"/>
      <c r="CK26" s="43"/>
      <c r="CL26" s="43"/>
      <c r="CM26" s="43"/>
      <c r="CN26" s="43"/>
      <c r="CO26" s="43"/>
      <c r="CP26" s="43">
        <v>182.13651451377649</v>
      </c>
      <c r="CQ26" s="43"/>
      <c r="CR26" s="43"/>
      <c r="CS26" s="43"/>
      <c r="CT26" s="43"/>
      <c r="CU26" s="43"/>
      <c r="CV26" s="43"/>
      <c r="CW26" s="43"/>
      <c r="CX26" s="43"/>
      <c r="CY26" s="43"/>
      <c r="CZ26" s="43"/>
      <c r="DA26" s="43"/>
      <c r="DB26" s="43"/>
      <c r="DC26" s="43"/>
      <c r="DD26" s="43"/>
      <c r="DE26" s="43"/>
      <c r="DF26" s="43"/>
      <c r="DG26" s="43"/>
      <c r="DH26" s="43"/>
      <c r="DI26" s="43"/>
      <c r="DJ26" s="43"/>
      <c r="DK26" s="43"/>
      <c r="DL26" s="43"/>
      <c r="DM26" s="43"/>
      <c r="DN26" s="43"/>
      <c r="DO26" s="43"/>
      <c r="DP26" s="43"/>
      <c r="DQ26" s="43"/>
      <c r="DR26" s="43"/>
      <c r="DS26" s="43"/>
      <c r="DT26" s="43"/>
      <c r="DU26" s="43"/>
      <c r="DV26" s="43"/>
      <c r="DW26" s="43"/>
      <c r="DX26" s="43"/>
      <c r="DY26" s="43"/>
      <c r="DZ26" s="43"/>
      <c r="EA26" s="43"/>
      <c r="EB26" s="43"/>
      <c r="EC26" s="43"/>
      <c r="ED26" s="43"/>
      <c r="EE26" s="43"/>
      <c r="EF26" s="43">
        <v>182.13651451377649</v>
      </c>
    </row>
    <row r="27" spans="1:136" x14ac:dyDescent="0.25">
      <c r="A27" s="50" t="s">
        <v>516</v>
      </c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43"/>
      <c r="BM27" s="43"/>
      <c r="BN27" s="43"/>
      <c r="BO27" s="43"/>
      <c r="BP27" s="43"/>
      <c r="BQ27" s="43"/>
      <c r="BR27" s="43"/>
      <c r="BS27" s="43"/>
      <c r="BT27" s="43"/>
      <c r="BU27" s="43"/>
      <c r="BV27" s="43"/>
      <c r="BW27" s="43"/>
      <c r="BX27" s="43">
        <v>234.83811080001303</v>
      </c>
      <c r="BY27" s="43"/>
      <c r="BZ27" s="43"/>
      <c r="CA27" s="43"/>
      <c r="CB27" s="43"/>
      <c r="CC27" s="43"/>
      <c r="CD27" s="43"/>
      <c r="CE27" s="43"/>
      <c r="CF27" s="43"/>
      <c r="CG27" s="43"/>
      <c r="CH27" s="43"/>
      <c r="CI27" s="43"/>
      <c r="CJ27" s="43"/>
      <c r="CK27" s="43"/>
      <c r="CL27" s="43"/>
      <c r="CM27" s="43"/>
      <c r="CN27" s="43"/>
      <c r="CO27" s="43"/>
      <c r="CP27" s="43"/>
      <c r="CQ27" s="43"/>
      <c r="CR27" s="43"/>
      <c r="CS27" s="43"/>
      <c r="CT27" s="43"/>
      <c r="CU27" s="43"/>
      <c r="CV27" s="43"/>
      <c r="CW27" s="43"/>
      <c r="CX27" s="43"/>
      <c r="CY27" s="43"/>
      <c r="CZ27" s="43"/>
      <c r="DA27" s="43"/>
      <c r="DB27" s="43"/>
      <c r="DC27" s="43"/>
      <c r="DD27" s="43"/>
      <c r="DE27" s="43"/>
      <c r="DF27" s="43"/>
      <c r="DG27" s="43"/>
      <c r="DH27" s="43"/>
      <c r="DI27" s="43"/>
      <c r="DJ27" s="43"/>
      <c r="DK27" s="43"/>
      <c r="DL27" s="43"/>
      <c r="DM27" s="43"/>
      <c r="DN27" s="43"/>
      <c r="DO27" s="43"/>
      <c r="DP27" s="43"/>
      <c r="DQ27" s="43"/>
      <c r="DR27" s="43"/>
      <c r="DS27" s="43"/>
      <c r="DT27" s="43"/>
      <c r="DU27" s="43"/>
      <c r="DV27" s="43"/>
      <c r="DW27" s="43"/>
      <c r="DX27" s="43"/>
      <c r="DY27" s="43"/>
      <c r="DZ27" s="43"/>
      <c r="EA27" s="43"/>
      <c r="EB27" s="43"/>
      <c r="EC27" s="43"/>
      <c r="ED27" s="43"/>
      <c r="EE27" s="43"/>
      <c r="EF27" s="43">
        <v>234.83811080001303</v>
      </c>
    </row>
    <row r="28" spans="1:136" x14ac:dyDescent="0.25">
      <c r="A28" s="50" t="s">
        <v>517</v>
      </c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3"/>
      <c r="BN28" s="43"/>
      <c r="BO28" s="43"/>
      <c r="BP28" s="43"/>
      <c r="BQ28" s="43"/>
      <c r="BR28" s="43"/>
      <c r="BS28" s="43"/>
      <c r="BT28" s="43"/>
      <c r="BU28" s="43"/>
      <c r="BV28" s="43"/>
      <c r="BW28" s="43"/>
      <c r="BX28" s="43"/>
      <c r="BY28" s="43">
        <v>166.15906404687368</v>
      </c>
      <c r="BZ28" s="43"/>
      <c r="CA28" s="43"/>
      <c r="CB28" s="43"/>
      <c r="CC28" s="43"/>
      <c r="CD28" s="43"/>
      <c r="CE28" s="43"/>
      <c r="CF28" s="43"/>
      <c r="CG28" s="43"/>
      <c r="CH28" s="43"/>
      <c r="CI28" s="43"/>
      <c r="CJ28" s="43"/>
      <c r="CK28" s="43"/>
      <c r="CL28" s="43"/>
      <c r="CM28" s="43"/>
      <c r="CN28" s="43"/>
      <c r="CO28" s="43"/>
      <c r="CP28" s="43"/>
      <c r="CQ28" s="43"/>
      <c r="CR28" s="43"/>
      <c r="CS28" s="43"/>
      <c r="CT28" s="43"/>
      <c r="CU28" s="43"/>
      <c r="CV28" s="43"/>
      <c r="CW28" s="43"/>
      <c r="CX28" s="43"/>
      <c r="CY28" s="43"/>
      <c r="CZ28" s="43"/>
      <c r="DA28" s="43"/>
      <c r="DB28" s="43"/>
      <c r="DC28" s="43"/>
      <c r="DD28" s="43"/>
      <c r="DE28" s="43"/>
      <c r="DF28" s="43"/>
      <c r="DG28" s="43"/>
      <c r="DH28" s="43"/>
      <c r="DI28" s="43"/>
      <c r="DJ28" s="43"/>
      <c r="DK28" s="43"/>
      <c r="DL28" s="43"/>
      <c r="DM28" s="43"/>
      <c r="DN28" s="43"/>
      <c r="DO28" s="43"/>
      <c r="DP28" s="43"/>
      <c r="DQ28" s="43"/>
      <c r="DR28" s="43"/>
      <c r="DS28" s="43"/>
      <c r="DT28" s="43"/>
      <c r="DU28" s="43"/>
      <c r="DV28" s="43"/>
      <c r="DW28" s="43"/>
      <c r="DX28" s="43"/>
      <c r="DY28" s="43"/>
      <c r="DZ28" s="43"/>
      <c r="EA28" s="43"/>
      <c r="EB28" s="43"/>
      <c r="EC28" s="43"/>
      <c r="ED28" s="43"/>
      <c r="EE28" s="43"/>
      <c r="EF28" s="43">
        <v>166.15906404687368</v>
      </c>
    </row>
    <row r="29" spans="1:136" x14ac:dyDescent="0.25">
      <c r="A29" s="50" t="s">
        <v>518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>
        <v>64.726191547309369</v>
      </c>
      <c r="CA29" s="43"/>
      <c r="CB29" s="43"/>
      <c r="CC29" s="43"/>
      <c r="CD29" s="43"/>
      <c r="CE29" s="43"/>
      <c r="CF29" s="43"/>
      <c r="CG29" s="43"/>
      <c r="CH29" s="43"/>
      <c r="CI29" s="43"/>
      <c r="CJ29" s="43"/>
      <c r="CK29" s="43"/>
      <c r="CL29" s="43"/>
      <c r="CM29" s="43"/>
      <c r="CN29" s="43"/>
      <c r="CO29" s="43"/>
      <c r="CP29" s="43"/>
      <c r="CQ29" s="43"/>
      <c r="CR29" s="43"/>
      <c r="CS29" s="43"/>
      <c r="CT29" s="43"/>
      <c r="CU29" s="43"/>
      <c r="CV29" s="43"/>
      <c r="CW29" s="43"/>
      <c r="CX29" s="43"/>
      <c r="CY29" s="43"/>
      <c r="CZ29" s="43"/>
      <c r="DA29" s="43"/>
      <c r="DB29" s="43"/>
      <c r="DC29" s="43"/>
      <c r="DD29" s="43"/>
      <c r="DE29" s="43"/>
      <c r="DF29" s="43"/>
      <c r="DG29" s="43"/>
      <c r="DH29" s="43"/>
      <c r="DI29" s="43"/>
      <c r="DJ29" s="43"/>
      <c r="DK29" s="43"/>
      <c r="DL29" s="43"/>
      <c r="DM29" s="43"/>
      <c r="DN29" s="43"/>
      <c r="DO29" s="43"/>
      <c r="DP29" s="43"/>
      <c r="DQ29" s="43"/>
      <c r="DR29" s="43"/>
      <c r="DS29" s="43"/>
      <c r="DT29" s="43"/>
      <c r="DU29" s="43"/>
      <c r="DV29" s="43"/>
      <c r="DW29" s="43"/>
      <c r="DX29" s="43"/>
      <c r="DY29" s="43"/>
      <c r="DZ29" s="43"/>
      <c r="EA29" s="43"/>
      <c r="EB29" s="43"/>
      <c r="EC29" s="43"/>
      <c r="ED29" s="43"/>
      <c r="EE29" s="43"/>
      <c r="EF29" s="43">
        <v>64.726191547309369</v>
      </c>
    </row>
    <row r="30" spans="1:136" x14ac:dyDescent="0.25">
      <c r="A30" s="50" t="s">
        <v>519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/>
      <c r="CA30" s="43">
        <v>118.28468297085641</v>
      </c>
      <c r="CB30" s="43"/>
      <c r="CC30" s="43"/>
      <c r="CD30" s="43"/>
      <c r="CE30" s="43"/>
      <c r="CF30" s="43"/>
      <c r="CG30" s="43"/>
      <c r="CH30" s="43"/>
      <c r="CI30" s="43"/>
      <c r="CJ30" s="43"/>
      <c r="CK30" s="43"/>
      <c r="CL30" s="43"/>
      <c r="CM30" s="43"/>
      <c r="CN30" s="43"/>
      <c r="CO30" s="43"/>
      <c r="CP30" s="43"/>
      <c r="CQ30" s="43"/>
      <c r="CR30" s="43"/>
      <c r="CS30" s="43"/>
      <c r="CT30" s="43"/>
      <c r="CU30" s="43"/>
      <c r="CV30" s="43"/>
      <c r="CW30" s="43"/>
      <c r="CX30" s="43"/>
      <c r="CY30" s="43"/>
      <c r="CZ30" s="43"/>
      <c r="DA30" s="43"/>
      <c r="DB30" s="43"/>
      <c r="DC30" s="43"/>
      <c r="DD30" s="43"/>
      <c r="DE30" s="43"/>
      <c r="DF30" s="43"/>
      <c r="DG30" s="43"/>
      <c r="DH30" s="43"/>
      <c r="DI30" s="43"/>
      <c r="DJ30" s="43"/>
      <c r="DK30" s="43"/>
      <c r="DL30" s="43"/>
      <c r="DM30" s="43"/>
      <c r="DN30" s="43"/>
      <c r="DO30" s="43"/>
      <c r="DP30" s="43"/>
      <c r="DQ30" s="43"/>
      <c r="DR30" s="43"/>
      <c r="DS30" s="43"/>
      <c r="DT30" s="43"/>
      <c r="DU30" s="43"/>
      <c r="DV30" s="43"/>
      <c r="DW30" s="43"/>
      <c r="DX30" s="43"/>
      <c r="DY30" s="43"/>
      <c r="DZ30" s="43"/>
      <c r="EA30" s="43"/>
      <c r="EB30" s="43"/>
      <c r="EC30" s="43"/>
      <c r="ED30" s="43"/>
      <c r="EE30" s="43"/>
      <c r="EF30" s="43">
        <v>118.28468297085641</v>
      </c>
    </row>
    <row r="31" spans="1:136" x14ac:dyDescent="0.25">
      <c r="A31" s="50" t="s">
        <v>520</v>
      </c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  <c r="BR31" s="43"/>
      <c r="BS31" s="43"/>
      <c r="BT31" s="43"/>
      <c r="BU31" s="43"/>
      <c r="BV31" s="43"/>
      <c r="BW31" s="43"/>
      <c r="BX31" s="43"/>
      <c r="BY31" s="43"/>
      <c r="BZ31" s="43"/>
      <c r="CA31" s="43"/>
      <c r="CB31" s="43">
        <v>333.42890233652383</v>
      </c>
      <c r="CC31" s="43"/>
      <c r="CD31" s="43"/>
      <c r="CE31" s="43"/>
      <c r="CF31" s="43"/>
      <c r="CG31" s="43"/>
      <c r="CH31" s="43"/>
      <c r="CI31" s="43"/>
      <c r="CJ31" s="43"/>
      <c r="CK31" s="43"/>
      <c r="CL31" s="43"/>
      <c r="CM31" s="43"/>
      <c r="CN31" s="43"/>
      <c r="CO31" s="43"/>
      <c r="CP31" s="43"/>
      <c r="CQ31" s="43"/>
      <c r="CR31" s="43"/>
      <c r="CS31" s="43"/>
      <c r="CT31" s="43"/>
      <c r="CU31" s="43"/>
      <c r="CV31" s="43"/>
      <c r="CW31" s="43"/>
      <c r="CX31" s="43"/>
      <c r="CY31" s="43"/>
      <c r="CZ31" s="43"/>
      <c r="DA31" s="43"/>
      <c r="DB31" s="43"/>
      <c r="DC31" s="43"/>
      <c r="DD31" s="43"/>
      <c r="DE31" s="43"/>
      <c r="DF31" s="43"/>
      <c r="DG31" s="43"/>
      <c r="DH31" s="43"/>
      <c r="DI31" s="43"/>
      <c r="DJ31" s="43"/>
      <c r="DK31" s="43"/>
      <c r="DL31" s="43"/>
      <c r="DM31" s="43"/>
      <c r="DN31" s="43"/>
      <c r="DO31" s="43"/>
      <c r="DP31" s="43"/>
      <c r="DQ31" s="43"/>
      <c r="DR31" s="43"/>
      <c r="DS31" s="43"/>
      <c r="DT31" s="43"/>
      <c r="DU31" s="43"/>
      <c r="DV31" s="43"/>
      <c r="DW31" s="43"/>
      <c r="DX31" s="43"/>
      <c r="DY31" s="43"/>
      <c r="DZ31" s="43"/>
      <c r="EA31" s="43"/>
      <c r="EB31" s="43"/>
      <c r="EC31" s="43"/>
      <c r="ED31" s="43"/>
      <c r="EE31" s="43"/>
      <c r="EF31" s="43">
        <v>333.42890233652383</v>
      </c>
    </row>
    <row r="32" spans="1:136" x14ac:dyDescent="0.25">
      <c r="A32" s="50" t="s">
        <v>521</v>
      </c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  <c r="BD32" s="43"/>
      <c r="BE32" s="43"/>
      <c r="BF32" s="43"/>
      <c r="BG32" s="43"/>
      <c r="BH32" s="43"/>
      <c r="BI32" s="43"/>
      <c r="BJ32" s="43"/>
      <c r="BK32" s="43"/>
      <c r="BL32" s="43"/>
      <c r="BM32" s="43"/>
      <c r="BN32" s="43"/>
      <c r="BO32" s="43"/>
      <c r="BP32" s="43"/>
      <c r="BQ32" s="43"/>
      <c r="BR32" s="43"/>
      <c r="BS32" s="43"/>
      <c r="BT32" s="43"/>
      <c r="BU32" s="43"/>
      <c r="BV32" s="43"/>
      <c r="BW32" s="43"/>
      <c r="BX32" s="43"/>
      <c r="BY32" s="43"/>
      <c r="BZ32" s="43"/>
      <c r="CA32" s="43"/>
      <c r="CB32" s="43"/>
      <c r="CC32" s="43">
        <v>108.83862550640536</v>
      </c>
      <c r="CD32" s="43"/>
      <c r="CE32" s="43"/>
      <c r="CF32" s="43"/>
      <c r="CG32" s="43"/>
      <c r="CH32" s="43"/>
      <c r="CI32" s="43"/>
      <c r="CJ32" s="43"/>
      <c r="CK32" s="43"/>
      <c r="CL32" s="43"/>
      <c r="CM32" s="43"/>
      <c r="CN32" s="43"/>
      <c r="CO32" s="43"/>
      <c r="CP32" s="43"/>
      <c r="CQ32" s="43"/>
      <c r="CR32" s="43"/>
      <c r="CS32" s="43"/>
      <c r="CT32" s="43"/>
      <c r="CU32" s="43"/>
      <c r="CV32" s="43"/>
      <c r="CW32" s="43"/>
      <c r="CX32" s="43"/>
      <c r="CY32" s="43"/>
      <c r="CZ32" s="43"/>
      <c r="DA32" s="43"/>
      <c r="DB32" s="43"/>
      <c r="DC32" s="43"/>
      <c r="DD32" s="43"/>
      <c r="DE32" s="43"/>
      <c r="DF32" s="43"/>
      <c r="DG32" s="43"/>
      <c r="DH32" s="43"/>
      <c r="DI32" s="43"/>
      <c r="DJ32" s="43"/>
      <c r="DK32" s="43"/>
      <c r="DL32" s="43"/>
      <c r="DM32" s="43"/>
      <c r="DN32" s="43"/>
      <c r="DO32" s="43"/>
      <c r="DP32" s="43"/>
      <c r="DQ32" s="43"/>
      <c r="DR32" s="43"/>
      <c r="DS32" s="43"/>
      <c r="DT32" s="43"/>
      <c r="DU32" s="43"/>
      <c r="DV32" s="43"/>
      <c r="DW32" s="43"/>
      <c r="DX32" s="43"/>
      <c r="DY32" s="43"/>
      <c r="DZ32" s="43"/>
      <c r="EA32" s="43"/>
      <c r="EB32" s="43"/>
      <c r="EC32" s="43"/>
      <c r="ED32" s="43"/>
      <c r="EE32" s="43"/>
      <c r="EF32" s="43">
        <v>108.83862550640536</v>
      </c>
    </row>
    <row r="33" spans="1:136" x14ac:dyDescent="0.25">
      <c r="A33" s="50" t="s">
        <v>522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43"/>
      <c r="BR33" s="43"/>
      <c r="BS33" s="43"/>
      <c r="BT33" s="43"/>
      <c r="BU33" s="43"/>
      <c r="BV33" s="43"/>
      <c r="BW33" s="43"/>
      <c r="BX33" s="43"/>
      <c r="BY33" s="43"/>
      <c r="BZ33" s="43"/>
      <c r="CA33" s="43"/>
      <c r="CB33" s="43"/>
      <c r="CC33" s="43"/>
      <c r="CD33" s="43"/>
      <c r="CE33" s="43">
        <v>77.940317539280116</v>
      </c>
      <c r="CF33" s="43"/>
      <c r="CG33" s="43"/>
      <c r="CH33" s="43"/>
      <c r="CI33" s="43"/>
      <c r="CJ33" s="43"/>
      <c r="CK33" s="43"/>
      <c r="CL33" s="43"/>
      <c r="CM33" s="43"/>
      <c r="CN33" s="43"/>
      <c r="CO33" s="43"/>
      <c r="CP33" s="43"/>
      <c r="CQ33" s="43"/>
      <c r="CR33" s="43"/>
      <c r="CS33" s="43"/>
      <c r="CT33" s="43"/>
      <c r="CU33" s="43"/>
      <c r="CV33" s="43"/>
      <c r="CW33" s="43"/>
      <c r="CX33" s="43"/>
      <c r="CY33" s="43"/>
      <c r="CZ33" s="43"/>
      <c r="DA33" s="43"/>
      <c r="DB33" s="43"/>
      <c r="DC33" s="43"/>
      <c r="DD33" s="43"/>
      <c r="DE33" s="43"/>
      <c r="DF33" s="43"/>
      <c r="DG33" s="43"/>
      <c r="DH33" s="43"/>
      <c r="DI33" s="43"/>
      <c r="DJ33" s="43"/>
      <c r="DK33" s="43"/>
      <c r="DL33" s="43"/>
      <c r="DM33" s="43"/>
      <c r="DN33" s="43"/>
      <c r="DO33" s="43"/>
      <c r="DP33" s="43"/>
      <c r="DQ33" s="43"/>
      <c r="DR33" s="43"/>
      <c r="DS33" s="43"/>
      <c r="DT33" s="43"/>
      <c r="DU33" s="43"/>
      <c r="DV33" s="43"/>
      <c r="DW33" s="43"/>
      <c r="DX33" s="43"/>
      <c r="DY33" s="43"/>
      <c r="DZ33" s="43"/>
      <c r="EA33" s="43"/>
      <c r="EB33" s="43"/>
      <c r="EC33" s="43"/>
      <c r="ED33" s="43"/>
      <c r="EE33" s="43"/>
      <c r="EF33" s="43">
        <v>77.940317539280116</v>
      </c>
    </row>
    <row r="34" spans="1:136" x14ac:dyDescent="0.25">
      <c r="A34" s="50" t="s">
        <v>523</v>
      </c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  <c r="BH34" s="43"/>
      <c r="BI34" s="43"/>
      <c r="BJ34" s="43"/>
      <c r="BK34" s="43"/>
      <c r="BL34" s="43"/>
      <c r="BM34" s="43"/>
      <c r="BN34" s="43"/>
      <c r="BO34" s="43"/>
      <c r="BP34" s="43"/>
      <c r="BQ34" s="43"/>
      <c r="BR34" s="43"/>
      <c r="BS34" s="43"/>
      <c r="BT34" s="43"/>
      <c r="BU34" s="43"/>
      <c r="BV34" s="43"/>
      <c r="BW34" s="43"/>
      <c r="BX34" s="43"/>
      <c r="BY34" s="43"/>
      <c r="BZ34" s="43"/>
      <c r="CA34" s="43"/>
      <c r="CB34" s="43"/>
      <c r="CC34" s="43"/>
      <c r="CD34" s="43"/>
      <c r="CE34" s="43"/>
      <c r="CF34" s="43">
        <v>40.529638216097894</v>
      </c>
      <c r="CG34" s="43"/>
      <c r="CH34" s="43"/>
      <c r="CI34" s="43"/>
      <c r="CJ34" s="43"/>
      <c r="CK34" s="43"/>
      <c r="CL34" s="43"/>
      <c r="CM34" s="43"/>
      <c r="CN34" s="43"/>
      <c r="CO34" s="43"/>
      <c r="CP34" s="43"/>
      <c r="CQ34" s="43"/>
      <c r="CR34" s="43"/>
      <c r="CS34" s="43"/>
      <c r="CT34" s="43"/>
      <c r="CU34" s="43"/>
      <c r="CV34" s="43"/>
      <c r="CW34" s="43"/>
      <c r="CX34" s="43"/>
      <c r="CY34" s="43"/>
      <c r="CZ34" s="43"/>
      <c r="DA34" s="43"/>
      <c r="DB34" s="43"/>
      <c r="DC34" s="43"/>
      <c r="DD34" s="43"/>
      <c r="DE34" s="43"/>
      <c r="DF34" s="43"/>
      <c r="DG34" s="43"/>
      <c r="DH34" s="43"/>
      <c r="DI34" s="43"/>
      <c r="DJ34" s="43"/>
      <c r="DK34" s="43"/>
      <c r="DL34" s="43"/>
      <c r="DM34" s="43"/>
      <c r="DN34" s="43"/>
      <c r="DO34" s="43"/>
      <c r="DP34" s="43"/>
      <c r="DQ34" s="43"/>
      <c r="DR34" s="43"/>
      <c r="DS34" s="43"/>
      <c r="DT34" s="43"/>
      <c r="DU34" s="43"/>
      <c r="DV34" s="43"/>
      <c r="DW34" s="43"/>
      <c r="DX34" s="43"/>
      <c r="DY34" s="43"/>
      <c r="DZ34" s="43"/>
      <c r="EA34" s="43"/>
      <c r="EB34" s="43"/>
      <c r="EC34" s="43"/>
      <c r="ED34" s="43"/>
      <c r="EE34" s="43"/>
      <c r="EF34" s="43">
        <v>40.529638216097894</v>
      </c>
    </row>
    <row r="35" spans="1:136" x14ac:dyDescent="0.25">
      <c r="A35" s="50" t="s">
        <v>524</v>
      </c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  <c r="BM35" s="43"/>
      <c r="BN35" s="43"/>
      <c r="BO35" s="43"/>
      <c r="BP35" s="43"/>
      <c r="BQ35" s="43"/>
      <c r="BR35" s="43"/>
      <c r="BS35" s="43"/>
      <c r="BT35" s="43"/>
      <c r="BU35" s="43"/>
      <c r="BV35" s="43"/>
      <c r="BW35" s="43"/>
      <c r="BX35" s="43"/>
      <c r="BY35" s="43"/>
      <c r="BZ35" s="43"/>
      <c r="CA35" s="43"/>
      <c r="CB35" s="43"/>
      <c r="CC35" s="43"/>
      <c r="CD35" s="43"/>
      <c r="CE35" s="43"/>
      <c r="CF35" s="43"/>
      <c r="CG35" s="43">
        <v>109.44969647245374</v>
      </c>
      <c r="CH35" s="43"/>
      <c r="CI35" s="43"/>
      <c r="CJ35" s="43"/>
      <c r="CK35" s="43"/>
      <c r="CL35" s="43"/>
      <c r="CM35" s="43"/>
      <c r="CN35" s="43"/>
      <c r="CO35" s="43"/>
      <c r="CP35" s="43"/>
      <c r="CQ35" s="43"/>
      <c r="CR35" s="43"/>
      <c r="CS35" s="43"/>
      <c r="CT35" s="43"/>
      <c r="CU35" s="43"/>
      <c r="CV35" s="43"/>
      <c r="CW35" s="43"/>
      <c r="CX35" s="43"/>
      <c r="CY35" s="43"/>
      <c r="CZ35" s="43"/>
      <c r="DA35" s="43"/>
      <c r="DB35" s="43"/>
      <c r="DC35" s="43"/>
      <c r="DD35" s="43"/>
      <c r="DE35" s="43"/>
      <c r="DF35" s="43"/>
      <c r="DG35" s="43"/>
      <c r="DH35" s="43"/>
      <c r="DI35" s="43"/>
      <c r="DJ35" s="43"/>
      <c r="DK35" s="43"/>
      <c r="DL35" s="43"/>
      <c r="DM35" s="43"/>
      <c r="DN35" s="43"/>
      <c r="DO35" s="43"/>
      <c r="DP35" s="43"/>
      <c r="DQ35" s="43"/>
      <c r="DR35" s="43"/>
      <c r="DS35" s="43"/>
      <c r="DT35" s="43"/>
      <c r="DU35" s="43"/>
      <c r="DV35" s="43"/>
      <c r="DW35" s="43"/>
      <c r="DX35" s="43"/>
      <c r="DY35" s="43"/>
      <c r="DZ35" s="43"/>
      <c r="EA35" s="43"/>
      <c r="EB35" s="43"/>
      <c r="EC35" s="43"/>
      <c r="ED35" s="43"/>
      <c r="EE35" s="43"/>
      <c r="EF35" s="43">
        <v>109.44969647245374</v>
      </c>
    </row>
    <row r="36" spans="1:136" x14ac:dyDescent="0.25">
      <c r="A36" s="50" t="s">
        <v>525</v>
      </c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3"/>
      <c r="BG36" s="43"/>
      <c r="BH36" s="43"/>
      <c r="BI36" s="43"/>
      <c r="BJ36" s="43"/>
      <c r="BK36" s="43"/>
      <c r="BL36" s="43"/>
      <c r="BM36" s="43"/>
      <c r="BN36" s="43"/>
      <c r="BO36" s="43"/>
      <c r="BP36" s="43"/>
      <c r="BQ36" s="43"/>
      <c r="BR36" s="43"/>
      <c r="BS36" s="43"/>
      <c r="BT36" s="43"/>
      <c r="BU36" s="43"/>
      <c r="BV36" s="43"/>
      <c r="BW36" s="43"/>
      <c r="BX36" s="43"/>
      <c r="BY36" s="43"/>
      <c r="BZ36" s="43"/>
      <c r="CA36" s="43"/>
      <c r="CB36" s="43"/>
      <c r="CC36" s="43"/>
      <c r="CD36" s="43"/>
      <c r="CE36" s="43"/>
      <c r="CF36" s="43"/>
      <c r="CG36" s="43"/>
      <c r="CH36" s="43">
        <v>76.983331210025398</v>
      </c>
      <c r="CI36" s="43"/>
      <c r="CJ36" s="43"/>
      <c r="CK36" s="43"/>
      <c r="CL36" s="43"/>
      <c r="CM36" s="43"/>
      <c r="CN36" s="43"/>
      <c r="CO36" s="43"/>
      <c r="CP36" s="43"/>
      <c r="CQ36" s="43"/>
      <c r="CR36" s="43"/>
      <c r="CS36" s="43"/>
      <c r="CT36" s="43"/>
      <c r="CU36" s="43"/>
      <c r="CV36" s="43"/>
      <c r="CW36" s="43"/>
      <c r="CX36" s="43"/>
      <c r="CY36" s="43"/>
      <c r="CZ36" s="43"/>
      <c r="DA36" s="43"/>
      <c r="DB36" s="43"/>
      <c r="DC36" s="43"/>
      <c r="DD36" s="43"/>
      <c r="DE36" s="43"/>
      <c r="DF36" s="43"/>
      <c r="DG36" s="43"/>
      <c r="DH36" s="43"/>
      <c r="DI36" s="43"/>
      <c r="DJ36" s="43"/>
      <c r="DK36" s="43"/>
      <c r="DL36" s="43"/>
      <c r="DM36" s="43"/>
      <c r="DN36" s="43"/>
      <c r="DO36" s="43"/>
      <c r="DP36" s="43"/>
      <c r="DQ36" s="43"/>
      <c r="DR36" s="43"/>
      <c r="DS36" s="43"/>
      <c r="DT36" s="43"/>
      <c r="DU36" s="43"/>
      <c r="DV36" s="43"/>
      <c r="DW36" s="43"/>
      <c r="DX36" s="43"/>
      <c r="DY36" s="43"/>
      <c r="DZ36" s="43"/>
      <c r="EA36" s="43"/>
      <c r="EB36" s="43"/>
      <c r="EC36" s="43"/>
      <c r="ED36" s="43"/>
      <c r="EE36" s="43"/>
      <c r="EF36" s="43">
        <v>76.983331210025398</v>
      </c>
    </row>
    <row r="37" spans="1:136" x14ac:dyDescent="0.25">
      <c r="A37" s="50" t="s">
        <v>526</v>
      </c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43"/>
      <c r="CA37" s="43"/>
      <c r="CB37" s="43"/>
      <c r="CC37" s="43"/>
      <c r="CD37" s="43"/>
      <c r="CE37" s="43"/>
      <c r="CF37" s="43"/>
      <c r="CG37" s="43"/>
      <c r="CH37" s="43"/>
      <c r="CI37" s="43">
        <v>54.90499669016382</v>
      </c>
      <c r="CJ37" s="43"/>
      <c r="CK37" s="43"/>
      <c r="CL37" s="43"/>
      <c r="CM37" s="43"/>
      <c r="CN37" s="43"/>
      <c r="CO37" s="43"/>
      <c r="CP37" s="43"/>
      <c r="CQ37" s="43"/>
      <c r="CR37" s="43"/>
      <c r="CS37" s="43"/>
      <c r="CT37" s="43"/>
      <c r="CU37" s="43"/>
      <c r="CV37" s="43"/>
      <c r="CW37" s="43"/>
      <c r="CX37" s="43"/>
      <c r="CY37" s="43"/>
      <c r="CZ37" s="43"/>
      <c r="DA37" s="43"/>
      <c r="DB37" s="43"/>
      <c r="DC37" s="43"/>
      <c r="DD37" s="43"/>
      <c r="DE37" s="43"/>
      <c r="DF37" s="43"/>
      <c r="DG37" s="43"/>
      <c r="DH37" s="43"/>
      <c r="DI37" s="43"/>
      <c r="DJ37" s="43"/>
      <c r="DK37" s="43"/>
      <c r="DL37" s="43"/>
      <c r="DM37" s="43"/>
      <c r="DN37" s="43"/>
      <c r="DO37" s="43"/>
      <c r="DP37" s="43"/>
      <c r="DQ37" s="43"/>
      <c r="DR37" s="43"/>
      <c r="DS37" s="43"/>
      <c r="DT37" s="43"/>
      <c r="DU37" s="43"/>
      <c r="DV37" s="43"/>
      <c r="DW37" s="43"/>
      <c r="DX37" s="43"/>
      <c r="DY37" s="43"/>
      <c r="DZ37" s="43"/>
      <c r="EA37" s="43"/>
      <c r="EB37" s="43"/>
      <c r="EC37" s="43"/>
      <c r="ED37" s="43"/>
      <c r="EE37" s="43"/>
      <c r="EF37" s="43">
        <v>54.90499669016382</v>
      </c>
    </row>
    <row r="38" spans="1:136" x14ac:dyDescent="0.25">
      <c r="A38" s="50" t="s">
        <v>527</v>
      </c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  <c r="BK38" s="43"/>
      <c r="BL38" s="43"/>
      <c r="BM38" s="43"/>
      <c r="BN38" s="43"/>
      <c r="BO38" s="43"/>
      <c r="BP38" s="43"/>
      <c r="BQ38" s="43"/>
      <c r="BR38" s="43"/>
      <c r="BS38" s="43"/>
      <c r="BT38" s="43"/>
      <c r="BU38" s="43"/>
      <c r="BV38" s="43"/>
      <c r="BW38" s="43"/>
      <c r="BX38" s="43"/>
      <c r="BY38" s="43"/>
      <c r="BZ38" s="43"/>
      <c r="CA38" s="43"/>
      <c r="CB38" s="43"/>
      <c r="CC38" s="43"/>
      <c r="CD38" s="43"/>
      <c r="CE38" s="43"/>
      <c r="CF38" s="43"/>
      <c r="CG38" s="43"/>
      <c r="CH38" s="43"/>
      <c r="CI38" s="43"/>
      <c r="CJ38" s="43">
        <v>1.6872513735901637</v>
      </c>
      <c r="CK38" s="43"/>
      <c r="CL38" s="43"/>
      <c r="CM38" s="43"/>
      <c r="CN38" s="43"/>
      <c r="CO38" s="43"/>
      <c r="CP38" s="43"/>
      <c r="CQ38" s="43"/>
      <c r="CR38" s="43"/>
      <c r="CS38" s="43"/>
      <c r="CT38" s="43"/>
      <c r="CU38" s="43"/>
      <c r="CV38" s="43"/>
      <c r="CW38" s="43"/>
      <c r="CX38" s="43"/>
      <c r="CY38" s="43"/>
      <c r="CZ38" s="43"/>
      <c r="DA38" s="43"/>
      <c r="DB38" s="43"/>
      <c r="DC38" s="43"/>
      <c r="DD38" s="43"/>
      <c r="DE38" s="43"/>
      <c r="DF38" s="43"/>
      <c r="DG38" s="43"/>
      <c r="DH38" s="43"/>
      <c r="DI38" s="43"/>
      <c r="DJ38" s="43"/>
      <c r="DK38" s="43"/>
      <c r="DL38" s="43"/>
      <c r="DM38" s="43"/>
      <c r="DN38" s="43"/>
      <c r="DO38" s="43"/>
      <c r="DP38" s="43"/>
      <c r="DQ38" s="43"/>
      <c r="DR38" s="43"/>
      <c r="DS38" s="43"/>
      <c r="DT38" s="43"/>
      <c r="DU38" s="43"/>
      <c r="DV38" s="43"/>
      <c r="DW38" s="43"/>
      <c r="DX38" s="43"/>
      <c r="DY38" s="43"/>
      <c r="DZ38" s="43"/>
      <c r="EA38" s="43"/>
      <c r="EB38" s="43"/>
      <c r="EC38" s="43"/>
      <c r="ED38" s="43"/>
      <c r="EE38" s="43"/>
      <c r="EF38" s="43">
        <v>1.6872513735901637</v>
      </c>
    </row>
    <row r="39" spans="1:136" x14ac:dyDescent="0.25">
      <c r="A39" s="50" t="s">
        <v>528</v>
      </c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43"/>
      <c r="CF39" s="43"/>
      <c r="CG39" s="43"/>
      <c r="CH39" s="43"/>
      <c r="CI39" s="43"/>
      <c r="CJ39" s="43"/>
      <c r="CK39" s="43">
        <v>9.2232022286878319</v>
      </c>
      <c r="CL39" s="43"/>
      <c r="CM39" s="43"/>
      <c r="CN39" s="43"/>
      <c r="CO39" s="43"/>
      <c r="CP39" s="43"/>
      <c r="CQ39" s="43"/>
      <c r="CR39" s="43"/>
      <c r="CS39" s="43"/>
      <c r="CT39" s="43"/>
      <c r="CU39" s="43"/>
      <c r="CV39" s="43"/>
      <c r="CW39" s="43"/>
      <c r="CX39" s="43"/>
      <c r="CY39" s="43"/>
      <c r="CZ39" s="43"/>
      <c r="DA39" s="43"/>
      <c r="DB39" s="43"/>
      <c r="DC39" s="43"/>
      <c r="DD39" s="43"/>
      <c r="DE39" s="43"/>
      <c r="DF39" s="43"/>
      <c r="DG39" s="43"/>
      <c r="DH39" s="43"/>
      <c r="DI39" s="43"/>
      <c r="DJ39" s="43"/>
      <c r="DK39" s="43"/>
      <c r="DL39" s="43"/>
      <c r="DM39" s="43"/>
      <c r="DN39" s="43"/>
      <c r="DO39" s="43"/>
      <c r="DP39" s="43"/>
      <c r="DQ39" s="43"/>
      <c r="DR39" s="43"/>
      <c r="DS39" s="43"/>
      <c r="DT39" s="43"/>
      <c r="DU39" s="43"/>
      <c r="DV39" s="43"/>
      <c r="DW39" s="43"/>
      <c r="DX39" s="43"/>
      <c r="DY39" s="43"/>
      <c r="DZ39" s="43"/>
      <c r="EA39" s="43"/>
      <c r="EB39" s="43"/>
      <c r="EC39" s="43"/>
      <c r="ED39" s="43"/>
      <c r="EE39" s="43"/>
      <c r="EF39" s="43">
        <v>9.2232022286878319</v>
      </c>
    </row>
    <row r="40" spans="1:136" x14ac:dyDescent="0.25">
      <c r="A40" s="50" t="s">
        <v>529</v>
      </c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43"/>
      <c r="CA40" s="43"/>
      <c r="CB40" s="43"/>
      <c r="CC40" s="43"/>
      <c r="CD40" s="43"/>
      <c r="CE40" s="43"/>
      <c r="CF40" s="43"/>
      <c r="CG40" s="43"/>
      <c r="CH40" s="43"/>
      <c r="CI40" s="43"/>
      <c r="CJ40" s="43"/>
      <c r="CK40" s="43"/>
      <c r="CL40" s="43">
        <v>92.841344951889596</v>
      </c>
      <c r="CM40" s="43"/>
      <c r="CN40" s="43"/>
      <c r="CO40" s="43"/>
      <c r="CP40" s="43"/>
      <c r="CQ40" s="43"/>
      <c r="CR40" s="43"/>
      <c r="CS40" s="43"/>
      <c r="CT40" s="43"/>
      <c r="CU40" s="43"/>
      <c r="CV40" s="43"/>
      <c r="CW40" s="43"/>
      <c r="CX40" s="43"/>
      <c r="CY40" s="43"/>
      <c r="CZ40" s="43"/>
      <c r="DA40" s="43"/>
      <c r="DB40" s="43"/>
      <c r="DC40" s="43"/>
      <c r="DD40" s="43"/>
      <c r="DE40" s="43"/>
      <c r="DF40" s="43"/>
      <c r="DG40" s="43"/>
      <c r="DH40" s="43"/>
      <c r="DI40" s="43"/>
      <c r="DJ40" s="43"/>
      <c r="DK40" s="43"/>
      <c r="DL40" s="43"/>
      <c r="DM40" s="43"/>
      <c r="DN40" s="43"/>
      <c r="DO40" s="43"/>
      <c r="DP40" s="43"/>
      <c r="DQ40" s="43"/>
      <c r="DR40" s="43"/>
      <c r="DS40" s="43"/>
      <c r="DT40" s="43"/>
      <c r="DU40" s="43"/>
      <c r="DV40" s="43"/>
      <c r="DW40" s="43"/>
      <c r="DX40" s="43"/>
      <c r="DY40" s="43"/>
      <c r="DZ40" s="43"/>
      <c r="EA40" s="43"/>
      <c r="EB40" s="43"/>
      <c r="EC40" s="43"/>
      <c r="ED40" s="43"/>
      <c r="EE40" s="43"/>
      <c r="EF40" s="43">
        <v>92.841344951889596</v>
      </c>
    </row>
    <row r="41" spans="1:136" x14ac:dyDescent="0.25">
      <c r="A41" s="50" t="s">
        <v>530</v>
      </c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43"/>
      <c r="CA41" s="43"/>
      <c r="CB41" s="43"/>
      <c r="CC41" s="43"/>
      <c r="CD41" s="43"/>
      <c r="CE41" s="43"/>
      <c r="CF41" s="43"/>
      <c r="CG41" s="43"/>
      <c r="CH41" s="43"/>
      <c r="CI41" s="43"/>
      <c r="CJ41" s="43"/>
      <c r="CK41" s="43"/>
      <c r="CL41" s="43"/>
      <c r="CM41" s="43">
        <v>19.844549753593348</v>
      </c>
      <c r="CN41" s="43"/>
      <c r="CO41" s="43"/>
      <c r="CP41" s="43"/>
      <c r="CQ41" s="43"/>
      <c r="CR41" s="43"/>
      <c r="CS41" s="43"/>
      <c r="CT41" s="43"/>
      <c r="CU41" s="43"/>
      <c r="CV41" s="43"/>
      <c r="CW41" s="43"/>
      <c r="CX41" s="43"/>
      <c r="CY41" s="43"/>
      <c r="CZ41" s="43"/>
      <c r="DA41" s="43"/>
      <c r="DB41" s="43"/>
      <c r="DC41" s="43"/>
      <c r="DD41" s="43"/>
      <c r="DE41" s="43"/>
      <c r="DF41" s="43"/>
      <c r="DG41" s="43"/>
      <c r="DH41" s="43"/>
      <c r="DI41" s="43"/>
      <c r="DJ41" s="43"/>
      <c r="DK41" s="43"/>
      <c r="DL41" s="43"/>
      <c r="DM41" s="43"/>
      <c r="DN41" s="43"/>
      <c r="DO41" s="43"/>
      <c r="DP41" s="43"/>
      <c r="DQ41" s="43"/>
      <c r="DR41" s="43"/>
      <c r="DS41" s="43"/>
      <c r="DT41" s="43"/>
      <c r="DU41" s="43"/>
      <c r="DV41" s="43"/>
      <c r="DW41" s="43"/>
      <c r="DX41" s="43"/>
      <c r="DY41" s="43"/>
      <c r="DZ41" s="43"/>
      <c r="EA41" s="43"/>
      <c r="EB41" s="43"/>
      <c r="EC41" s="43"/>
      <c r="ED41" s="43"/>
      <c r="EE41" s="43"/>
      <c r="EF41" s="43">
        <v>19.844549753593348</v>
      </c>
    </row>
    <row r="42" spans="1:136" x14ac:dyDescent="0.25">
      <c r="A42" s="50" t="s">
        <v>531</v>
      </c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43"/>
      <c r="CA42" s="43"/>
      <c r="CB42" s="43"/>
      <c r="CC42" s="43"/>
      <c r="CD42" s="43"/>
      <c r="CE42" s="43"/>
      <c r="CF42" s="43"/>
      <c r="CG42" s="43"/>
      <c r="CH42" s="43"/>
      <c r="CI42" s="43"/>
      <c r="CJ42" s="43"/>
      <c r="CK42" s="43"/>
      <c r="CL42" s="43"/>
      <c r="CM42" s="43"/>
      <c r="CN42" s="43">
        <v>73.07300622609371</v>
      </c>
      <c r="CO42" s="43"/>
      <c r="CP42" s="43"/>
      <c r="CQ42" s="43"/>
      <c r="CR42" s="43"/>
      <c r="CS42" s="43"/>
      <c r="CT42" s="43"/>
      <c r="CU42" s="43"/>
      <c r="CV42" s="43"/>
      <c r="CW42" s="43"/>
      <c r="CX42" s="43"/>
      <c r="CY42" s="43"/>
      <c r="CZ42" s="43"/>
      <c r="DA42" s="43"/>
      <c r="DB42" s="43"/>
      <c r="DC42" s="43"/>
      <c r="DD42" s="43"/>
      <c r="DE42" s="43"/>
      <c r="DF42" s="43"/>
      <c r="DG42" s="43"/>
      <c r="DH42" s="43"/>
      <c r="DI42" s="43"/>
      <c r="DJ42" s="43"/>
      <c r="DK42" s="43"/>
      <c r="DL42" s="43"/>
      <c r="DM42" s="43"/>
      <c r="DN42" s="43"/>
      <c r="DO42" s="43"/>
      <c r="DP42" s="43"/>
      <c r="DQ42" s="43"/>
      <c r="DR42" s="43"/>
      <c r="DS42" s="43"/>
      <c r="DT42" s="43"/>
      <c r="DU42" s="43"/>
      <c r="DV42" s="43"/>
      <c r="DW42" s="43"/>
      <c r="DX42" s="43"/>
      <c r="DY42" s="43"/>
      <c r="DZ42" s="43"/>
      <c r="EA42" s="43"/>
      <c r="EB42" s="43"/>
      <c r="EC42" s="43"/>
      <c r="ED42" s="43"/>
      <c r="EE42" s="43"/>
      <c r="EF42" s="43">
        <v>73.07300622609371</v>
      </c>
    </row>
    <row r="43" spans="1:136" x14ac:dyDescent="0.25">
      <c r="A43" s="50" t="s">
        <v>532</v>
      </c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43"/>
      <c r="CA43" s="43"/>
      <c r="CB43" s="43"/>
      <c r="CC43" s="43"/>
      <c r="CD43" s="43"/>
      <c r="CE43" s="43"/>
      <c r="CF43" s="43"/>
      <c r="CG43" s="43"/>
      <c r="CH43" s="43"/>
      <c r="CI43" s="43"/>
      <c r="CJ43" s="43"/>
      <c r="CK43" s="43"/>
      <c r="CL43" s="43"/>
      <c r="CM43" s="43"/>
      <c r="CN43" s="43"/>
      <c r="CO43" s="43">
        <v>39.21011861490576</v>
      </c>
      <c r="CP43" s="43"/>
      <c r="CQ43" s="43"/>
      <c r="CR43" s="43"/>
      <c r="CS43" s="43"/>
      <c r="CT43" s="43"/>
      <c r="CU43" s="43"/>
      <c r="CV43" s="43"/>
      <c r="CW43" s="43"/>
      <c r="CX43" s="43"/>
      <c r="CY43" s="43"/>
      <c r="CZ43" s="43"/>
      <c r="DA43" s="43"/>
      <c r="DB43" s="43"/>
      <c r="DC43" s="43"/>
      <c r="DD43" s="43"/>
      <c r="DE43" s="43"/>
      <c r="DF43" s="43"/>
      <c r="DG43" s="43"/>
      <c r="DH43" s="43"/>
      <c r="DI43" s="43"/>
      <c r="DJ43" s="43"/>
      <c r="DK43" s="43"/>
      <c r="DL43" s="43"/>
      <c r="DM43" s="43"/>
      <c r="DN43" s="43"/>
      <c r="DO43" s="43"/>
      <c r="DP43" s="43"/>
      <c r="DQ43" s="43"/>
      <c r="DR43" s="43"/>
      <c r="DS43" s="43"/>
      <c r="DT43" s="43"/>
      <c r="DU43" s="43"/>
      <c r="DV43" s="43"/>
      <c r="DW43" s="43"/>
      <c r="DX43" s="43"/>
      <c r="DY43" s="43"/>
      <c r="DZ43" s="43"/>
      <c r="EA43" s="43"/>
      <c r="EB43" s="43"/>
      <c r="EC43" s="43"/>
      <c r="ED43" s="43"/>
      <c r="EE43" s="43"/>
      <c r="EF43" s="43">
        <v>39.21011861490576</v>
      </c>
    </row>
    <row r="44" spans="1:136" x14ac:dyDescent="0.25">
      <c r="A44" s="50" t="s">
        <v>533</v>
      </c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43"/>
      <c r="CA44" s="43"/>
      <c r="CB44" s="43"/>
      <c r="CC44" s="43"/>
      <c r="CD44" s="43"/>
      <c r="CE44" s="43"/>
      <c r="CF44" s="43"/>
      <c r="CG44" s="43"/>
      <c r="CH44" s="43"/>
      <c r="CI44" s="43"/>
      <c r="CJ44" s="43"/>
      <c r="CK44" s="43"/>
      <c r="CL44" s="43"/>
      <c r="CM44" s="43"/>
      <c r="CN44" s="43"/>
      <c r="CO44" s="43"/>
      <c r="CP44" s="43">
        <v>71.109393693730794</v>
      </c>
      <c r="CQ44" s="43"/>
      <c r="CR44" s="43"/>
      <c r="CS44" s="43"/>
      <c r="CT44" s="43"/>
      <c r="CU44" s="43"/>
      <c r="CV44" s="43"/>
      <c r="CW44" s="43"/>
      <c r="CX44" s="43"/>
      <c r="CY44" s="43"/>
      <c r="CZ44" s="43"/>
      <c r="DA44" s="43"/>
      <c r="DB44" s="43"/>
      <c r="DC44" s="43"/>
      <c r="DD44" s="43"/>
      <c r="DE44" s="43"/>
      <c r="DF44" s="43"/>
      <c r="DG44" s="43"/>
      <c r="DH44" s="43"/>
      <c r="DI44" s="43"/>
      <c r="DJ44" s="43"/>
      <c r="DK44" s="43"/>
      <c r="DL44" s="43"/>
      <c r="DM44" s="43"/>
      <c r="DN44" s="43"/>
      <c r="DO44" s="43"/>
      <c r="DP44" s="43"/>
      <c r="DQ44" s="43"/>
      <c r="DR44" s="43"/>
      <c r="DS44" s="43"/>
      <c r="DT44" s="43"/>
      <c r="DU44" s="43"/>
      <c r="DV44" s="43"/>
      <c r="DW44" s="43"/>
      <c r="DX44" s="43"/>
      <c r="DY44" s="43"/>
      <c r="DZ44" s="43"/>
      <c r="EA44" s="43"/>
      <c r="EB44" s="43"/>
      <c r="EC44" s="43"/>
      <c r="ED44" s="43"/>
      <c r="EE44" s="43"/>
      <c r="EF44" s="43">
        <v>71.109393693730794</v>
      </c>
    </row>
    <row r="45" spans="1:136" x14ac:dyDescent="0.25">
      <c r="A45" s="50" t="s">
        <v>534</v>
      </c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>
        <v>710.02708558266545</v>
      </c>
      <c r="BY45" s="43"/>
      <c r="BZ45" s="43"/>
      <c r="CA45" s="43"/>
      <c r="CB45" s="43"/>
      <c r="CC45" s="43"/>
      <c r="CD45" s="43"/>
      <c r="CE45" s="43"/>
      <c r="CF45" s="43"/>
      <c r="CG45" s="43"/>
      <c r="CH45" s="43"/>
      <c r="CI45" s="43"/>
      <c r="CJ45" s="43"/>
      <c r="CK45" s="43"/>
      <c r="CL45" s="43"/>
      <c r="CM45" s="43"/>
      <c r="CN45" s="43"/>
      <c r="CO45" s="43"/>
      <c r="CP45" s="43"/>
      <c r="CQ45" s="43"/>
      <c r="CR45" s="43"/>
      <c r="CS45" s="43"/>
      <c r="CT45" s="43"/>
      <c r="CU45" s="43"/>
      <c r="CV45" s="43"/>
      <c r="CW45" s="43"/>
      <c r="CX45" s="43"/>
      <c r="CY45" s="43"/>
      <c r="CZ45" s="43"/>
      <c r="DA45" s="43"/>
      <c r="DB45" s="43"/>
      <c r="DC45" s="43"/>
      <c r="DD45" s="43"/>
      <c r="DE45" s="43"/>
      <c r="DF45" s="43"/>
      <c r="DG45" s="43"/>
      <c r="DH45" s="43"/>
      <c r="DI45" s="43"/>
      <c r="DJ45" s="43"/>
      <c r="DK45" s="43"/>
      <c r="DL45" s="43"/>
      <c r="DM45" s="43"/>
      <c r="DN45" s="43"/>
      <c r="DO45" s="43"/>
      <c r="DP45" s="43"/>
      <c r="DQ45" s="43"/>
      <c r="DR45" s="43"/>
      <c r="DS45" s="43"/>
      <c r="DT45" s="43"/>
      <c r="DU45" s="43"/>
      <c r="DV45" s="43"/>
      <c r="DW45" s="43"/>
      <c r="DX45" s="43"/>
      <c r="DY45" s="43"/>
      <c r="DZ45" s="43"/>
      <c r="EA45" s="43"/>
      <c r="EB45" s="43"/>
      <c r="EC45" s="43"/>
      <c r="ED45" s="43"/>
      <c r="EE45" s="43"/>
      <c r="EF45" s="43">
        <v>710.02708558266545</v>
      </c>
    </row>
    <row r="46" spans="1:136" x14ac:dyDescent="0.25">
      <c r="A46" s="50" t="s">
        <v>535</v>
      </c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>
        <v>426.86925593550779</v>
      </c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3"/>
      <c r="CR46" s="43"/>
      <c r="CS46" s="43"/>
      <c r="CT46" s="43"/>
      <c r="CU46" s="43"/>
      <c r="CV46" s="43"/>
      <c r="CW46" s="43"/>
      <c r="CX46" s="43"/>
      <c r="CY46" s="43"/>
      <c r="CZ46" s="43"/>
      <c r="DA46" s="43"/>
      <c r="DB46" s="43"/>
      <c r="DC46" s="43"/>
      <c r="DD46" s="43"/>
      <c r="DE46" s="43"/>
      <c r="DF46" s="43"/>
      <c r="DG46" s="43"/>
      <c r="DH46" s="43"/>
      <c r="DI46" s="43"/>
      <c r="DJ46" s="43"/>
      <c r="DK46" s="43"/>
      <c r="DL46" s="43"/>
      <c r="DM46" s="43"/>
      <c r="DN46" s="43"/>
      <c r="DO46" s="43"/>
      <c r="DP46" s="43"/>
      <c r="DQ46" s="43"/>
      <c r="DR46" s="43"/>
      <c r="DS46" s="43"/>
      <c r="DT46" s="43"/>
      <c r="DU46" s="43"/>
      <c r="DV46" s="43"/>
      <c r="DW46" s="43"/>
      <c r="DX46" s="43"/>
      <c r="DY46" s="43"/>
      <c r="DZ46" s="43"/>
      <c r="EA46" s="43"/>
      <c r="EB46" s="43"/>
      <c r="EC46" s="43"/>
      <c r="ED46" s="43"/>
      <c r="EE46" s="43"/>
      <c r="EF46" s="43">
        <v>426.86925593550779</v>
      </c>
    </row>
    <row r="47" spans="1:136" x14ac:dyDescent="0.25">
      <c r="A47" s="50" t="s">
        <v>536</v>
      </c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43">
        <v>75.134719526962272</v>
      </c>
      <c r="CA47" s="43"/>
      <c r="CB47" s="43"/>
      <c r="CC47" s="43"/>
      <c r="CD47" s="43"/>
      <c r="CE47" s="43"/>
      <c r="CF47" s="43"/>
      <c r="CG47" s="43"/>
      <c r="CH47" s="43"/>
      <c r="CI47" s="43"/>
      <c r="CJ47" s="43"/>
      <c r="CK47" s="43"/>
      <c r="CL47" s="43"/>
      <c r="CM47" s="43"/>
      <c r="CN47" s="43"/>
      <c r="CO47" s="43"/>
      <c r="CP47" s="43"/>
      <c r="CQ47" s="43"/>
      <c r="CR47" s="43"/>
      <c r="CS47" s="43"/>
      <c r="CT47" s="43"/>
      <c r="CU47" s="43"/>
      <c r="CV47" s="43"/>
      <c r="CW47" s="43"/>
      <c r="CX47" s="43"/>
      <c r="CY47" s="43"/>
      <c r="CZ47" s="43"/>
      <c r="DA47" s="43"/>
      <c r="DB47" s="43"/>
      <c r="DC47" s="43"/>
      <c r="DD47" s="43"/>
      <c r="DE47" s="43"/>
      <c r="DF47" s="43"/>
      <c r="DG47" s="43"/>
      <c r="DH47" s="43"/>
      <c r="DI47" s="43"/>
      <c r="DJ47" s="43"/>
      <c r="DK47" s="43"/>
      <c r="DL47" s="43"/>
      <c r="DM47" s="43"/>
      <c r="DN47" s="43"/>
      <c r="DO47" s="43"/>
      <c r="DP47" s="43"/>
      <c r="DQ47" s="43"/>
      <c r="DR47" s="43"/>
      <c r="DS47" s="43"/>
      <c r="DT47" s="43"/>
      <c r="DU47" s="43"/>
      <c r="DV47" s="43"/>
      <c r="DW47" s="43"/>
      <c r="DX47" s="43"/>
      <c r="DY47" s="43"/>
      <c r="DZ47" s="43"/>
      <c r="EA47" s="43"/>
      <c r="EB47" s="43"/>
      <c r="EC47" s="43"/>
      <c r="ED47" s="43"/>
      <c r="EE47" s="43"/>
      <c r="EF47" s="43">
        <v>75.134719526962272</v>
      </c>
    </row>
    <row r="48" spans="1:136" x14ac:dyDescent="0.25">
      <c r="A48" s="50" t="s">
        <v>537</v>
      </c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43"/>
      <c r="BW48" s="43"/>
      <c r="BX48" s="43"/>
      <c r="BY48" s="43"/>
      <c r="BZ48" s="43"/>
      <c r="CA48" s="43">
        <v>309.43326358129275</v>
      </c>
      <c r="CB48" s="43"/>
      <c r="CC48" s="43"/>
      <c r="CD48" s="43"/>
      <c r="CE48" s="43"/>
      <c r="CF48" s="43"/>
      <c r="CG48" s="43"/>
      <c r="CH48" s="43"/>
      <c r="CI48" s="43"/>
      <c r="CJ48" s="43"/>
      <c r="CK48" s="43"/>
      <c r="CL48" s="43"/>
      <c r="CM48" s="43"/>
      <c r="CN48" s="43"/>
      <c r="CO48" s="43"/>
      <c r="CP48" s="43"/>
      <c r="CQ48" s="43"/>
      <c r="CR48" s="43"/>
      <c r="CS48" s="43"/>
      <c r="CT48" s="43"/>
      <c r="CU48" s="43"/>
      <c r="CV48" s="43"/>
      <c r="CW48" s="43"/>
      <c r="CX48" s="43"/>
      <c r="CY48" s="43"/>
      <c r="CZ48" s="43"/>
      <c r="DA48" s="43"/>
      <c r="DB48" s="43"/>
      <c r="DC48" s="43"/>
      <c r="DD48" s="43"/>
      <c r="DE48" s="43"/>
      <c r="DF48" s="43"/>
      <c r="DG48" s="43"/>
      <c r="DH48" s="43"/>
      <c r="DI48" s="43"/>
      <c r="DJ48" s="43"/>
      <c r="DK48" s="43"/>
      <c r="DL48" s="43"/>
      <c r="DM48" s="43"/>
      <c r="DN48" s="43"/>
      <c r="DO48" s="43"/>
      <c r="DP48" s="43"/>
      <c r="DQ48" s="43"/>
      <c r="DR48" s="43"/>
      <c r="DS48" s="43"/>
      <c r="DT48" s="43"/>
      <c r="DU48" s="43"/>
      <c r="DV48" s="43"/>
      <c r="DW48" s="43"/>
      <c r="DX48" s="43"/>
      <c r="DY48" s="43"/>
      <c r="DZ48" s="43"/>
      <c r="EA48" s="43"/>
      <c r="EB48" s="43"/>
      <c r="EC48" s="43"/>
      <c r="ED48" s="43"/>
      <c r="EE48" s="43"/>
      <c r="EF48" s="43">
        <v>309.43326358129275</v>
      </c>
    </row>
    <row r="49" spans="1:136" x14ac:dyDescent="0.25">
      <c r="A49" s="50" t="s">
        <v>538</v>
      </c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43"/>
      <c r="CA49" s="43"/>
      <c r="CB49" s="43">
        <v>534.2437402202271</v>
      </c>
      <c r="CC49" s="43"/>
      <c r="CD49" s="43"/>
      <c r="CE49" s="43"/>
      <c r="CF49" s="43"/>
      <c r="CG49" s="43"/>
      <c r="CH49" s="43"/>
      <c r="CI49" s="43"/>
      <c r="CJ49" s="43"/>
      <c r="CK49" s="43"/>
      <c r="CL49" s="43"/>
      <c r="CM49" s="43"/>
      <c r="CN49" s="43"/>
      <c r="CO49" s="43"/>
      <c r="CP49" s="43"/>
      <c r="CQ49" s="43"/>
      <c r="CR49" s="43"/>
      <c r="CS49" s="43"/>
      <c r="CT49" s="43"/>
      <c r="CU49" s="43"/>
      <c r="CV49" s="43"/>
      <c r="CW49" s="43"/>
      <c r="CX49" s="43"/>
      <c r="CY49" s="43"/>
      <c r="CZ49" s="43"/>
      <c r="DA49" s="43"/>
      <c r="DB49" s="43"/>
      <c r="DC49" s="43"/>
      <c r="DD49" s="43"/>
      <c r="DE49" s="43"/>
      <c r="DF49" s="43"/>
      <c r="DG49" s="43"/>
      <c r="DH49" s="43"/>
      <c r="DI49" s="43"/>
      <c r="DJ49" s="43"/>
      <c r="DK49" s="43"/>
      <c r="DL49" s="43"/>
      <c r="DM49" s="43"/>
      <c r="DN49" s="43"/>
      <c r="DO49" s="43"/>
      <c r="DP49" s="43"/>
      <c r="DQ49" s="43"/>
      <c r="DR49" s="43"/>
      <c r="DS49" s="43"/>
      <c r="DT49" s="43"/>
      <c r="DU49" s="43"/>
      <c r="DV49" s="43"/>
      <c r="DW49" s="43"/>
      <c r="DX49" s="43"/>
      <c r="DY49" s="43"/>
      <c r="DZ49" s="43"/>
      <c r="EA49" s="43"/>
      <c r="EB49" s="43"/>
      <c r="EC49" s="43"/>
      <c r="ED49" s="43"/>
      <c r="EE49" s="43"/>
      <c r="EF49" s="43">
        <v>534.2437402202271</v>
      </c>
    </row>
    <row r="50" spans="1:136" x14ac:dyDescent="0.25">
      <c r="A50" s="50" t="s">
        <v>539</v>
      </c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/>
      <c r="CB50" s="43"/>
      <c r="CC50" s="43">
        <v>363.17218572053633</v>
      </c>
      <c r="CD50" s="43"/>
      <c r="CE50" s="43"/>
      <c r="CF50" s="43"/>
      <c r="CG50" s="43"/>
      <c r="CH50" s="43"/>
      <c r="CI50" s="43"/>
      <c r="CJ50" s="43"/>
      <c r="CK50" s="43"/>
      <c r="CL50" s="43"/>
      <c r="CM50" s="43"/>
      <c r="CN50" s="43"/>
      <c r="CO50" s="43"/>
      <c r="CP50" s="43"/>
      <c r="CQ50" s="43"/>
      <c r="CR50" s="43"/>
      <c r="CS50" s="43"/>
      <c r="CT50" s="43"/>
      <c r="CU50" s="43"/>
      <c r="CV50" s="43"/>
      <c r="CW50" s="43"/>
      <c r="CX50" s="43"/>
      <c r="CY50" s="43"/>
      <c r="CZ50" s="43"/>
      <c r="DA50" s="43"/>
      <c r="DB50" s="43"/>
      <c r="DC50" s="43"/>
      <c r="DD50" s="43"/>
      <c r="DE50" s="43"/>
      <c r="DF50" s="43"/>
      <c r="DG50" s="43"/>
      <c r="DH50" s="43"/>
      <c r="DI50" s="43"/>
      <c r="DJ50" s="43"/>
      <c r="DK50" s="43"/>
      <c r="DL50" s="43"/>
      <c r="DM50" s="43"/>
      <c r="DN50" s="43"/>
      <c r="DO50" s="43"/>
      <c r="DP50" s="43"/>
      <c r="DQ50" s="43"/>
      <c r="DR50" s="43"/>
      <c r="DS50" s="43"/>
      <c r="DT50" s="43"/>
      <c r="DU50" s="43"/>
      <c r="DV50" s="43"/>
      <c r="DW50" s="43"/>
      <c r="DX50" s="43"/>
      <c r="DY50" s="43"/>
      <c r="DZ50" s="43"/>
      <c r="EA50" s="43"/>
      <c r="EB50" s="43"/>
      <c r="EC50" s="43"/>
      <c r="ED50" s="43"/>
      <c r="EE50" s="43"/>
      <c r="EF50" s="43">
        <v>363.17218572053633</v>
      </c>
    </row>
    <row r="51" spans="1:136" x14ac:dyDescent="0.25">
      <c r="A51" s="50" t="s">
        <v>540</v>
      </c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43"/>
      <c r="CA51" s="43"/>
      <c r="CB51" s="43"/>
      <c r="CC51" s="43"/>
      <c r="CD51" s="43">
        <v>0.50445568623363934</v>
      </c>
      <c r="CE51" s="43"/>
      <c r="CF51" s="43"/>
      <c r="CG51" s="43"/>
      <c r="CH51" s="43"/>
      <c r="CI51" s="43"/>
      <c r="CJ51" s="43"/>
      <c r="CK51" s="43"/>
      <c r="CL51" s="43"/>
      <c r="CM51" s="43"/>
      <c r="CN51" s="43"/>
      <c r="CO51" s="43"/>
      <c r="CP51" s="43"/>
      <c r="CQ51" s="43"/>
      <c r="CR51" s="43"/>
      <c r="CS51" s="43"/>
      <c r="CT51" s="43"/>
      <c r="CU51" s="43"/>
      <c r="CV51" s="43"/>
      <c r="CW51" s="43"/>
      <c r="CX51" s="43"/>
      <c r="CY51" s="43"/>
      <c r="CZ51" s="43"/>
      <c r="DA51" s="43"/>
      <c r="DB51" s="43"/>
      <c r="DC51" s="43"/>
      <c r="DD51" s="43"/>
      <c r="DE51" s="43"/>
      <c r="DF51" s="43"/>
      <c r="DG51" s="43"/>
      <c r="DH51" s="43"/>
      <c r="DI51" s="43"/>
      <c r="DJ51" s="43"/>
      <c r="DK51" s="43"/>
      <c r="DL51" s="43"/>
      <c r="DM51" s="43"/>
      <c r="DN51" s="43"/>
      <c r="DO51" s="43"/>
      <c r="DP51" s="43"/>
      <c r="DQ51" s="43"/>
      <c r="DR51" s="43"/>
      <c r="DS51" s="43"/>
      <c r="DT51" s="43"/>
      <c r="DU51" s="43"/>
      <c r="DV51" s="43"/>
      <c r="DW51" s="43"/>
      <c r="DX51" s="43"/>
      <c r="DY51" s="43"/>
      <c r="DZ51" s="43"/>
      <c r="EA51" s="43"/>
      <c r="EB51" s="43"/>
      <c r="EC51" s="43"/>
      <c r="ED51" s="43"/>
      <c r="EE51" s="43"/>
      <c r="EF51" s="43">
        <v>0.50445568623363934</v>
      </c>
    </row>
    <row r="52" spans="1:136" x14ac:dyDescent="0.25">
      <c r="A52" s="50" t="s">
        <v>541</v>
      </c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3"/>
      <c r="BR52" s="43"/>
      <c r="BS52" s="43"/>
      <c r="BT52" s="43"/>
      <c r="BU52" s="43"/>
      <c r="BV52" s="43"/>
      <c r="BW52" s="43"/>
      <c r="BX52" s="43"/>
      <c r="BY52" s="43"/>
      <c r="BZ52" s="43"/>
      <c r="CA52" s="43"/>
      <c r="CB52" s="43"/>
      <c r="CC52" s="43"/>
      <c r="CD52" s="43"/>
      <c r="CE52" s="43">
        <v>135.00170501698125</v>
      </c>
      <c r="CF52" s="43"/>
      <c r="CG52" s="43"/>
      <c r="CH52" s="43"/>
      <c r="CI52" s="43"/>
      <c r="CJ52" s="43"/>
      <c r="CK52" s="43"/>
      <c r="CL52" s="43"/>
      <c r="CM52" s="43"/>
      <c r="CN52" s="43"/>
      <c r="CO52" s="43"/>
      <c r="CP52" s="43"/>
      <c r="CQ52" s="43"/>
      <c r="CR52" s="43"/>
      <c r="CS52" s="43"/>
      <c r="CT52" s="43"/>
      <c r="CU52" s="43"/>
      <c r="CV52" s="43"/>
      <c r="CW52" s="43"/>
      <c r="CX52" s="43"/>
      <c r="CY52" s="43"/>
      <c r="CZ52" s="43"/>
      <c r="DA52" s="43"/>
      <c r="DB52" s="43"/>
      <c r="DC52" s="43"/>
      <c r="DD52" s="43"/>
      <c r="DE52" s="43"/>
      <c r="DF52" s="43"/>
      <c r="DG52" s="43"/>
      <c r="DH52" s="43"/>
      <c r="DI52" s="43"/>
      <c r="DJ52" s="43"/>
      <c r="DK52" s="43"/>
      <c r="DL52" s="43"/>
      <c r="DM52" s="43"/>
      <c r="DN52" s="43"/>
      <c r="DO52" s="43"/>
      <c r="DP52" s="43"/>
      <c r="DQ52" s="43"/>
      <c r="DR52" s="43"/>
      <c r="DS52" s="43"/>
      <c r="DT52" s="43"/>
      <c r="DU52" s="43"/>
      <c r="DV52" s="43"/>
      <c r="DW52" s="43"/>
      <c r="DX52" s="43"/>
      <c r="DY52" s="43"/>
      <c r="DZ52" s="43"/>
      <c r="EA52" s="43"/>
      <c r="EB52" s="43"/>
      <c r="EC52" s="43"/>
      <c r="ED52" s="43"/>
      <c r="EE52" s="43"/>
      <c r="EF52" s="43">
        <v>135.00170501698125</v>
      </c>
    </row>
    <row r="53" spans="1:136" x14ac:dyDescent="0.25">
      <c r="A53" s="50" t="s">
        <v>542</v>
      </c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43"/>
      <c r="BV53" s="43"/>
      <c r="BW53" s="43"/>
      <c r="BX53" s="43"/>
      <c r="BY53" s="43"/>
      <c r="BZ53" s="43"/>
      <c r="CA53" s="43"/>
      <c r="CB53" s="43"/>
      <c r="CC53" s="43"/>
      <c r="CD53" s="43"/>
      <c r="CE53" s="43"/>
      <c r="CF53" s="43">
        <v>11.218332044631003</v>
      </c>
      <c r="CG53" s="43"/>
      <c r="CH53" s="43"/>
      <c r="CI53" s="43"/>
      <c r="CJ53" s="43"/>
      <c r="CK53" s="43"/>
      <c r="CL53" s="43"/>
      <c r="CM53" s="43"/>
      <c r="CN53" s="43"/>
      <c r="CO53" s="43"/>
      <c r="CP53" s="43"/>
      <c r="CQ53" s="43"/>
      <c r="CR53" s="43"/>
      <c r="CS53" s="43"/>
      <c r="CT53" s="43"/>
      <c r="CU53" s="43"/>
      <c r="CV53" s="43"/>
      <c r="CW53" s="43"/>
      <c r="CX53" s="43"/>
      <c r="CY53" s="43"/>
      <c r="CZ53" s="43"/>
      <c r="DA53" s="43"/>
      <c r="DB53" s="43"/>
      <c r="DC53" s="43"/>
      <c r="DD53" s="43"/>
      <c r="DE53" s="43"/>
      <c r="DF53" s="43"/>
      <c r="DG53" s="43"/>
      <c r="DH53" s="43"/>
      <c r="DI53" s="43"/>
      <c r="DJ53" s="43"/>
      <c r="DK53" s="43"/>
      <c r="DL53" s="43"/>
      <c r="DM53" s="43"/>
      <c r="DN53" s="43"/>
      <c r="DO53" s="43"/>
      <c r="DP53" s="43"/>
      <c r="DQ53" s="43"/>
      <c r="DR53" s="43"/>
      <c r="DS53" s="43"/>
      <c r="DT53" s="43"/>
      <c r="DU53" s="43"/>
      <c r="DV53" s="43"/>
      <c r="DW53" s="43"/>
      <c r="DX53" s="43"/>
      <c r="DY53" s="43"/>
      <c r="DZ53" s="43"/>
      <c r="EA53" s="43"/>
      <c r="EB53" s="43"/>
      <c r="EC53" s="43"/>
      <c r="ED53" s="43"/>
      <c r="EE53" s="43"/>
      <c r="EF53" s="43">
        <v>11.218332044631003</v>
      </c>
    </row>
    <row r="54" spans="1:136" x14ac:dyDescent="0.25">
      <c r="A54" s="50" t="s">
        <v>543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/>
      <c r="BW54" s="43"/>
      <c r="BX54" s="43"/>
      <c r="BY54" s="43"/>
      <c r="BZ54" s="43"/>
      <c r="CA54" s="43"/>
      <c r="CB54" s="43"/>
      <c r="CC54" s="43"/>
      <c r="CD54" s="43"/>
      <c r="CE54" s="43"/>
      <c r="CF54" s="43"/>
      <c r="CG54" s="43">
        <v>434.19396948141366</v>
      </c>
      <c r="CH54" s="43"/>
      <c r="CI54" s="43"/>
      <c r="CJ54" s="43"/>
      <c r="CK54" s="43"/>
      <c r="CL54" s="43"/>
      <c r="CM54" s="43"/>
      <c r="CN54" s="43"/>
      <c r="CO54" s="43"/>
      <c r="CP54" s="43"/>
      <c r="CQ54" s="43"/>
      <c r="CR54" s="43"/>
      <c r="CS54" s="43"/>
      <c r="CT54" s="43"/>
      <c r="CU54" s="43"/>
      <c r="CV54" s="43"/>
      <c r="CW54" s="43"/>
      <c r="CX54" s="43"/>
      <c r="CY54" s="43"/>
      <c r="CZ54" s="43"/>
      <c r="DA54" s="43"/>
      <c r="DB54" s="43"/>
      <c r="DC54" s="43"/>
      <c r="DD54" s="43"/>
      <c r="DE54" s="43"/>
      <c r="DF54" s="43"/>
      <c r="DG54" s="43"/>
      <c r="DH54" s="43"/>
      <c r="DI54" s="43"/>
      <c r="DJ54" s="43"/>
      <c r="DK54" s="43"/>
      <c r="DL54" s="43"/>
      <c r="DM54" s="43"/>
      <c r="DN54" s="43"/>
      <c r="DO54" s="43"/>
      <c r="DP54" s="43"/>
      <c r="DQ54" s="43"/>
      <c r="DR54" s="43"/>
      <c r="DS54" s="43"/>
      <c r="DT54" s="43"/>
      <c r="DU54" s="43"/>
      <c r="DV54" s="43"/>
      <c r="DW54" s="43"/>
      <c r="DX54" s="43"/>
      <c r="DY54" s="43"/>
      <c r="DZ54" s="43"/>
      <c r="EA54" s="43"/>
      <c r="EB54" s="43"/>
      <c r="EC54" s="43"/>
      <c r="ED54" s="43"/>
      <c r="EE54" s="43"/>
      <c r="EF54" s="43">
        <v>434.19396948141366</v>
      </c>
    </row>
    <row r="55" spans="1:136" x14ac:dyDescent="0.25">
      <c r="A55" s="50" t="s">
        <v>544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43"/>
      <c r="BD55" s="43"/>
      <c r="BE55" s="43"/>
      <c r="BF55" s="43"/>
      <c r="BG55" s="43"/>
      <c r="BH55" s="43"/>
      <c r="BI55" s="43"/>
      <c r="BJ55" s="43"/>
      <c r="BK55" s="43"/>
      <c r="BL55" s="43"/>
      <c r="BM55" s="43"/>
      <c r="BN55" s="43"/>
      <c r="BO55" s="43"/>
      <c r="BP55" s="43"/>
      <c r="BQ55" s="43"/>
      <c r="BR55" s="43"/>
      <c r="BS55" s="43"/>
      <c r="BT55" s="43"/>
      <c r="BU55" s="43"/>
      <c r="BV55" s="43"/>
      <c r="BW55" s="43"/>
      <c r="BX55" s="43"/>
      <c r="BY55" s="43"/>
      <c r="BZ55" s="43"/>
      <c r="CA55" s="43"/>
      <c r="CB55" s="43"/>
      <c r="CC55" s="43"/>
      <c r="CD55" s="43"/>
      <c r="CE55" s="43"/>
      <c r="CF55" s="43"/>
      <c r="CG55" s="43"/>
      <c r="CH55" s="43">
        <v>129.28131677081592</v>
      </c>
      <c r="CI55" s="43"/>
      <c r="CJ55" s="43"/>
      <c r="CK55" s="43"/>
      <c r="CL55" s="43"/>
      <c r="CM55" s="43"/>
      <c r="CN55" s="43"/>
      <c r="CO55" s="43"/>
      <c r="CP55" s="43"/>
      <c r="CQ55" s="43"/>
      <c r="CR55" s="43"/>
      <c r="CS55" s="43"/>
      <c r="CT55" s="43"/>
      <c r="CU55" s="43"/>
      <c r="CV55" s="43"/>
      <c r="CW55" s="43"/>
      <c r="CX55" s="43"/>
      <c r="CY55" s="43"/>
      <c r="CZ55" s="43"/>
      <c r="DA55" s="43"/>
      <c r="DB55" s="43"/>
      <c r="DC55" s="43"/>
      <c r="DD55" s="43"/>
      <c r="DE55" s="43"/>
      <c r="DF55" s="43"/>
      <c r="DG55" s="43"/>
      <c r="DH55" s="43"/>
      <c r="DI55" s="43"/>
      <c r="DJ55" s="43"/>
      <c r="DK55" s="43"/>
      <c r="DL55" s="43"/>
      <c r="DM55" s="43"/>
      <c r="DN55" s="43"/>
      <c r="DO55" s="43"/>
      <c r="DP55" s="43"/>
      <c r="DQ55" s="43"/>
      <c r="DR55" s="43"/>
      <c r="DS55" s="43"/>
      <c r="DT55" s="43"/>
      <c r="DU55" s="43"/>
      <c r="DV55" s="43"/>
      <c r="DW55" s="43"/>
      <c r="DX55" s="43"/>
      <c r="DY55" s="43"/>
      <c r="DZ55" s="43"/>
      <c r="EA55" s="43"/>
      <c r="EB55" s="43"/>
      <c r="EC55" s="43"/>
      <c r="ED55" s="43"/>
      <c r="EE55" s="43"/>
      <c r="EF55" s="43">
        <v>129.28131677081592</v>
      </c>
    </row>
    <row r="56" spans="1:136" x14ac:dyDescent="0.25">
      <c r="A56" s="50" t="s">
        <v>545</v>
      </c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C56" s="43"/>
      <c r="BD56" s="43"/>
      <c r="BE56" s="43"/>
      <c r="BF56" s="43"/>
      <c r="BG56" s="43"/>
      <c r="BH56" s="43"/>
      <c r="BI56" s="43"/>
      <c r="BJ56" s="43"/>
      <c r="BK56" s="43"/>
      <c r="BL56" s="43"/>
      <c r="BM56" s="43"/>
      <c r="BN56" s="43"/>
      <c r="BO56" s="43"/>
      <c r="BP56" s="43"/>
      <c r="BQ56" s="43"/>
      <c r="BR56" s="43"/>
      <c r="BS56" s="43"/>
      <c r="BT56" s="43"/>
      <c r="BU56" s="43"/>
      <c r="BV56" s="43"/>
      <c r="BW56" s="43"/>
      <c r="BX56" s="43"/>
      <c r="BY56" s="43"/>
      <c r="BZ56" s="43"/>
      <c r="CA56" s="43"/>
      <c r="CB56" s="43"/>
      <c r="CC56" s="43"/>
      <c r="CD56" s="43"/>
      <c r="CE56" s="43"/>
      <c r="CF56" s="43"/>
      <c r="CG56" s="43"/>
      <c r="CH56" s="43"/>
      <c r="CI56" s="43">
        <v>94.996747521481154</v>
      </c>
      <c r="CJ56" s="43"/>
      <c r="CK56" s="43"/>
      <c r="CL56" s="43"/>
      <c r="CM56" s="43"/>
      <c r="CN56" s="43"/>
      <c r="CO56" s="43"/>
      <c r="CP56" s="43"/>
      <c r="CQ56" s="43"/>
      <c r="CR56" s="43"/>
      <c r="CS56" s="43"/>
      <c r="CT56" s="43"/>
      <c r="CU56" s="43"/>
      <c r="CV56" s="43"/>
      <c r="CW56" s="43"/>
      <c r="CX56" s="43"/>
      <c r="CY56" s="43"/>
      <c r="CZ56" s="43"/>
      <c r="DA56" s="43"/>
      <c r="DB56" s="43"/>
      <c r="DC56" s="43"/>
      <c r="DD56" s="43"/>
      <c r="DE56" s="43"/>
      <c r="DF56" s="43"/>
      <c r="DG56" s="43"/>
      <c r="DH56" s="43"/>
      <c r="DI56" s="43"/>
      <c r="DJ56" s="43"/>
      <c r="DK56" s="43"/>
      <c r="DL56" s="43"/>
      <c r="DM56" s="43"/>
      <c r="DN56" s="43"/>
      <c r="DO56" s="43"/>
      <c r="DP56" s="43"/>
      <c r="DQ56" s="43"/>
      <c r="DR56" s="43"/>
      <c r="DS56" s="43"/>
      <c r="DT56" s="43"/>
      <c r="DU56" s="43"/>
      <c r="DV56" s="43"/>
      <c r="DW56" s="43"/>
      <c r="DX56" s="43"/>
      <c r="DY56" s="43"/>
      <c r="DZ56" s="43"/>
      <c r="EA56" s="43"/>
      <c r="EB56" s="43"/>
      <c r="EC56" s="43"/>
      <c r="ED56" s="43"/>
      <c r="EE56" s="43"/>
      <c r="EF56" s="43">
        <v>94.996747521481154</v>
      </c>
    </row>
    <row r="57" spans="1:136" x14ac:dyDescent="0.25">
      <c r="A57" s="50" t="s">
        <v>546</v>
      </c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  <c r="BL57" s="43"/>
      <c r="BM57" s="43"/>
      <c r="BN57" s="43"/>
      <c r="BO57" s="43"/>
      <c r="BP57" s="43"/>
      <c r="BQ57" s="43"/>
      <c r="BR57" s="43"/>
      <c r="BS57" s="43"/>
      <c r="BT57" s="43"/>
      <c r="BU57" s="43"/>
      <c r="BV57" s="43"/>
      <c r="BW57" s="43"/>
      <c r="BX57" s="43"/>
      <c r="BY57" s="43"/>
      <c r="BZ57" s="43"/>
      <c r="CA57" s="43"/>
      <c r="CB57" s="43"/>
      <c r="CC57" s="43"/>
      <c r="CD57" s="43"/>
      <c r="CE57" s="43"/>
      <c r="CF57" s="43"/>
      <c r="CG57" s="43"/>
      <c r="CH57" s="43"/>
      <c r="CI57" s="43"/>
      <c r="CJ57" s="43">
        <v>15.045084746447902</v>
      </c>
      <c r="CK57" s="43"/>
      <c r="CL57" s="43"/>
      <c r="CM57" s="43"/>
      <c r="CN57" s="43"/>
      <c r="CO57" s="43"/>
      <c r="CP57" s="43"/>
      <c r="CQ57" s="43"/>
      <c r="CR57" s="43"/>
      <c r="CS57" s="43"/>
      <c r="CT57" s="43"/>
      <c r="CU57" s="43"/>
      <c r="CV57" s="43"/>
      <c r="CW57" s="43"/>
      <c r="CX57" s="43"/>
      <c r="CY57" s="43"/>
      <c r="CZ57" s="43"/>
      <c r="DA57" s="43"/>
      <c r="DB57" s="43"/>
      <c r="DC57" s="43"/>
      <c r="DD57" s="43"/>
      <c r="DE57" s="43"/>
      <c r="DF57" s="43"/>
      <c r="DG57" s="43"/>
      <c r="DH57" s="43"/>
      <c r="DI57" s="43"/>
      <c r="DJ57" s="43"/>
      <c r="DK57" s="43"/>
      <c r="DL57" s="43"/>
      <c r="DM57" s="43"/>
      <c r="DN57" s="43"/>
      <c r="DO57" s="43"/>
      <c r="DP57" s="43"/>
      <c r="DQ57" s="43"/>
      <c r="DR57" s="43"/>
      <c r="DS57" s="43"/>
      <c r="DT57" s="43"/>
      <c r="DU57" s="43"/>
      <c r="DV57" s="43"/>
      <c r="DW57" s="43"/>
      <c r="DX57" s="43"/>
      <c r="DY57" s="43"/>
      <c r="DZ57" s="43"/>
      <c r="EA57" s="43"/>
      <c r="EB57" s="43"/>
      <c r="EC57" s="43"/>
      <c r="ED57" s="43"/>
      <c r="EE57" s="43"/>
      <c r="EF57" s="43">
        <v>15.045084746447902</v>
      </c>
    </row>
    <row r="58" spans="1:136" x14ac:dyDescent="0.25">
      <c r="A58" s="50" t="s">
        <v>547</v>
      </c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3"/>
      <c r="BJ58" s="43"/>
      <c r="BK58" s="43"/>
      <c r="BL58" s="43"/>
      <c r="BM58" s="43"/>
      <c r="BN58" s="43"/>
      <c r="BO58" s="43"/>
      <c r="BP58" s="43"/>
      <c r="BQ58" s="43"/>
      <c r="BR58" s="43"/>
      <c r="BS58" s="43"/>
      <c r="BT58" s="43"/>
      <c r="BU58" s="43"/>
      <c r="BV58" s="43"/>
      <c r="BW58" s="43"/>
      <c r="BX58" s="43"/>
      <c r="BY58" s="43"/>
      <c r="BZ58" s="43"/>
      <c r="CA58" s="43"/>
      <c r="CB58" s="43"/>
      <c r="CC58" s="43"/>
      <c r="CD58" s="43"/>
      <c r="CE58" s="43"/>
      <c r="CF58" s="43"/>
      <c r="CG58" s="43"/>
      <c r="CH58" s="43"/>
      <c r="CI58" s="43"/>
      <c r="CJ58" s="43"/>
      <c r="CK58" s="43">
        <v>27.187965924070639</v>
      </c>
      <c r="CL58" s="43"/>
      <c r="CM58" s="43"/>
      <c r="CN58" s="43"/>
      <c r="CO58" s="43"/>
      <c r="CP58" s="43"/>
      <c r="CQ58" s="43"/>
      <c r="CR58" s="43"/>
      <c r="CS58" s="43"/>
      <c r="CT58" s="43"/>
      <c r="CU58" s="43"/>
      <c r="CV58" s="43"/>
      <c r="CW58" s="43"/>
      <c r="CX58" s="43"/>
      <c r="CY58" s="43"/>
      <c r="CZ58" s="43"/>
      <c r="DA58" s="43"/>
      <c r="DB58" s="43"/>
      <c r="DC58" s="43"/>
      <c r="DD58" s="43"/>
      <c r="DE58" s="43"/>
      <c r="DF58" s="43"/>
      <c r="DG58" s="43"/>
      <c r="DH58" s="43"/>
      <c r="DI58" s="43"/>
      <c r="DJ58" s="43"/>
      <c r="DK58" s="43"/>
      <c r="DL58" s="43"/>
      <c r="DM58" s="43"/>
      <c r="DN58" s="43"/>
      <c r="DO58" s="43"/>
      <c r="DP58" s="43"/>
      <c r="DQ58" s="43"/>
      <c r="DR58" s="43"/>
      <c r="DS58" s="43"/>
      <c r="DT58" s="43"/>
      <c r="DU58" s="43"/>
      <c r="DV58" s="43"/>
      <c r="DW58" s="43"/>
      <c r="DX58" s="43"/>
      <c r="DY58" s="43"/>
      <c r="DZ58" s="43"/>
      <c r="EA58" s="43"/>
      <c r="EB58" s="43"/>
      <c r="EC58" s="43"/>
      <c r="ED58" s="43"/>
      <c r="EE58" s="43"/>
      <c r="EF58" s="43">
        <v>27.187965924070639</v>
      </c>
    </row>
    <row r="59" spans="1:136" x14ac:dyDescent="0.25">
      <c r="A59" s="50" t="s">
        <v>548</v>
      </c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  <c r="BH59" s="43"/>
      <c r="BI59" s="43"/>
      <c r="BJ59" s="43"/>
      <c r="BK59" s="43"/>
      <c r="BL59" s="43"/>
      <c r="BM59" s="43"/>
      <c r="BN59" s="43"/>
      <c r="BO59" s="43"/>
      <c r="BP59" s="43"/>
      <c r="BQ59" s="43"/>
      <c r="BR59" s="43"/>
      <c r="BS59" s="43"/>
      <c r="BT59" s="43"/>
      <c r="BU59" s="43"/>
      <c r="BV59" s="43"/>
      <c r="BW59" s="43"/>
      <c r="BX59" s="43"/>
      <c r="BY59" s="43"/>
      <c r="BZ59" s="43"/>
      <c r="CA59" s="43"/>
      <c r="CB59" s="43"/>
      <c r="CC59" s="43"/>
      <c r="CD59" s="43"/>
      <c r="CE59" s="43"/>
      <c r="CF59" s="43"/>
      <c r="CG59" s="43"/>
      <c r="CH59" s="43"/>
      <c r="CI59" s="43"/>
      <c r="CJ59" s="43"/>
      <c r="CK59" s="43"/>
      <c r="CL59" s="43">
        <v>212.30557135079235</v>
      </c>
      <c r="CM59" s="43"/>
      <c r="CN59" s="43"/>
      <c r="CO59" s="43"/>
      <c r="CP59" s="43"/>
      <c r="CQ59" s="43"/>
      <c r="CR59" s="43"/>
      <c r="CS59" s="43"/>
      <c r="CT59" s="43"/>
      <c r="CU59" s="43"/>
      <c r="CV59" s="43"/>
      <c r="CW59" s="43"/>
      <c r="CX59" s="43"/>
      <c r="CY59" s="43"/>
      <c r="CZ59" s="43"/>
      <c r="DA59" s="43"/>
      <c r="DB59" s="43"/>
      <c r="DC59" s="43"/>
      <c r="DD59" s="43"/>
      <c r="DE59" s="43"/>
      <c r="DF59" s="43"/>
      <c r="DG59" s="43"/>
      <c r="DH59" s="43"/>
      <c r="DI59" s="43"/>
      <c r="DJ59" s="43"/>
      <c r="DK59" s="43"/>
      <c r="DL59" s="43"/>
      <c r="DM59" s="43"/>
      <c r="DN59" s="43"/>
      <c r="DO59" s="43"/>
      <c r="DP59" s="43"/>
      <c r="DQ59" s="43"/>
      <c r="DR59" s="43"/>
      <c r="DS59" s="43"/>
      <c r="DT59" s="43"/>
      <c r="DU59" s="43"/>
      <c r="DV59" s="43"/>
      <c r="DW59" s="43"/>
      <c r="DX59" s="43"/>
      <c r="DY59" s="43"/>
      <c r="DZ59" s="43"/>
      <c r="EA59" s="43"/>
      <c r="EB59" s="43"/>
      <c r="EC59" s="43"/>
      <c r="ED59" s="43"/>
      <c r="EE59" s="43"/>
      <c r="EF59" s="43">
        <v>212.30557135079235</v>
      </c>
    </row>
    <row r="60" spans="1:136" x14ac:dyDescent="0.25">
      <c r="A60" s="50" t="s">
        <v>549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  <c r="BK60" s="43"/>
      <c r="BL60" s="43"/>
      <c r="BM60" s="43"/>
      <c r="BN60" s="43"/>
      <c r="BO60" s="43"/>
      <c r="BP60" s="43"/>
      <c r="BQ60" s="43"/>
      <c r="BR60" s="43"/>
      <c r="BS60" s="43"/>
      <c r="BT60" s="43"/>
      <c r="BU60" s="43"/>
      <c r="BV60" s="43"/>
      <c r="BW60" s="43"/>
      <c r="BX60" s="43"/>
      <c r="BY60" s="43"/>
      <c r="BZ60" s="43"/>
      <c r="CA60" s="43"/>
      <c r="CB60" s="43"/>
      <c r="CC60" s="43"/>
      <c r="CD60" s="43"/>
      <c r="CE60" s="43"/>
      <c r="CF60" s="43"/>
      <c r="CG60" s="43"/>
      <c r="CH60" s="43"/>
      <c r="CI60" s="43"/>
      <c r="CJ60" s="43"/>
      <c r="CK60" s="43"/>
      <c r="CL60" s="43"/>
      <c r="CM60" s="43">
        <v>58.497355810009047</v>
      </c>
      <c r="CN60" s="43"/>
      <c r="CO60" s="43"/>
      <c r="CP60" s="43"/>
      <c r="CQ60" s="43"/>
      <c r="CR60" s="43"/>
      <c r="CS60" s="43"/>
      <c r="CT60" s="43"/>
      <c r="CU60" s="43"/>
      <c r="CV60" s="43"/>
      <c r="CW60" s="43"/>
      <c r="CX60" s="43"/>
      <c r="CY60" s="43"/>
      <c r="CZ60" s="43"/>
      <c r="DA60" s="43"/>
      <c r="DB60" s="43"/>
      <c r="DC60" s="43"/>
      <c r="DD60" s="43"/>
      <c r="DE60" s="43"/>
      <c r="DF60" s="43"/>
      <c r="DG60" s="43"/>
      <c r="DH60" s="43"/>
      <c r="DI60" s="43"/>
      <c r="DJ60" s="43"/>
      <c r="DK60" s="43"/>
      <c r="DL60" s="43"/>
      <c r="DM60" s="43"/>
      <c r="DN60" s="43"/>
      <c r="DO60" s="43"/>
      <c r="DP60" s="43"/>
      <c r="DQ60" s="43"/>
      <c r="DR60" s="43"/>
      <c r="DS60" s="43"/>
      <c r="DT60" s="43"/>
      <c r="DU60" s="43"/>
      <c r="DV60" s="43"/>
      <c r="DW60" s="43"/>
      <c r="DX60" s="43"/>
      <c r="DY60" s="43"/>
      <c r="DZ60" s="43"/>
      <c r="EA60" s="43"/>
      <c r="EB60" s="43"/>
      <c r="EC60" s="43"/>
      <c r="ED60" s="43"/>
      <c r="EE60" s="43"/>
      <c r="EF60" s="43">
        <v>58.497355810009047</v>
      </c>
    </row>
    <row r="61" spans="1:136" x14ac:dyDescent="0.25">
      <c r="A61" s="50" t="s">
        <v>550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  <c r="BM61" s="43"/>
      <c r="BN61" s="43"/>
      <c r="BO61" s="43"/>
      <c r="BP61" s="43"/>
      <c r="BQ61" s="43"/>
      <c r="BR61" s="43"/>
      <c r="BS61" s="43"/>
      <c r="BT61" s="43"/>
      <c r="BU61" s="43"/>
      <c r="BV61" s="43"/>
      <c r="BW61" s="43"/>
      <c r="BX61" s="43"/>
      <c r="BY61" s="43"/>
      <c r="BZ61" s="43"/>
      <c r="CA61" s="43"/>
      <c r="CB61" s="43"/>
      <c r="CC61" s="43"/>
      <c r="CD61" s="43"/>
      <c r="CE61" s="43"/>
      <c r="CF61" s="43"/>
      <c r="CG61" s="43"/>
      <c r="CH61" s="43"/>
      <c r="CI61" s="43"/>
      <c r="CJ61" s="43"/>
      <c r="CK61" s="43"/>
      <c r="CL61" s="43"/>
      <c r="CM61" s="43"/>
      <c r="CN61" s="43">
        <v>207.75658632908994</v>
      </c>
      <c r="CO61" s="43"/>
      <c r="CP61" s="43"/>
      <c r="CQ61" s="43"/>
      <c r="CR61" s="43"/>
      <c r="CS61" s="43"/>
      <c r="CT61" s="43"/>
      <c r="CU61" s="43"/>
      <c r="CV61" s="43"/>
      <c r="CW61" s="43"/>
      <c r="CX61" s="43"/>
      <c r="CY61" s="43"/>
      <c r="CZ61" s="43"/>
      <c r="DA61" s="43"/>
      <c r="DB61" s="43"/>
      <c r="DC61" s="43"/>
      <c r="DD61" s="43"/>
      <c r="DE61" s="43"/>
      <c r="DF61" s="43"/>
      <c r="DG61" s="43"/>
      <c r="DH61" s="43"/>
      <c r="DI61" s="43"/>
      <c r="DJ61" s="43"/>
      <c r="DK61" s="43"/>
      <c r="DL61" s="43"/>
      <c r="DM61" s="43"/>
      <c r="DN61" s="43"/>
      <c r="DO61" s="43"/>
      <c r="DP61" s="43"/>
      <c r="DQ61" s="43"/>
      <c r="DR61" s="43"/>
      <c r="DS61" s="43"/>
      <c r="DT61" s="43"/>
      <c r="DU61" s="43"/>
      <c r="DV61" s="43"/>
      <c r="DW61" s="43"/>
      <c r="DX61" s="43"/>
      <c r="DY61" s="43"/>
      <c r="DZ61" s="43"/>
      <c r="EA61" s="43"/>
      <c r="EB61" s="43"/>
      <c r="EC61" s="43"/>
      <c r="ED61" s="43"/>
      <c r="EE61" s="43"/>
      <c r="EF61" s="43">
        <v>207.75658632908994</v>
      </c>
    </row>
    <row r="62" spans="1:136" x14ac:dyDescent="0.25">
      <c r="A62" s="50" t="s">
        <v>551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43"/>
      <c r="AY62" s="43"/>
      <c r="AZ62" s="43"/>
      <c r="BA62" s="43"/>
      <c r="BB62" s="43"/>
      <c r="BC62" s="43"/>
      <c r="BD62" s="43"/>
      <c r="BE62" s="43"/>
      <c r="BF62" s="43"/>
      <c r="BG62" s="43"/>
      <c r="BH62" s="43"/>
      <c r="BI62" s="43"/>
      <c r="BJ62" s="43"/>
      <c r="BK62" s="43"/>
      <c r="BL62" s="43"/>
      <c r="BM62" s="43"/>
      <c r="BN62" s="43"/>
      <c r="BO62" s="43"/>
      <c r="BP62" s="43"/>
      <c r="BQ62" s="43"/>
      <c r="BR62" s="43"/>
      <c r="BS62" s="43"/>
      <c r="BT62" s="43"/>
      <c r="BU62" s="43"/>
      <c r="BV62" s="43"/>
      <c r="BW62" s="43"/>
      <c r="BX62" s="43"/>
      <c r="BY62" s="43"/>
      <c r="BZ62" s="43"/>
      <c r="CA62" s="43"/>
      <c r="CB62" s="43"/>
      <c r="CC62" s="43"/>
      <c r="CD62" s="43"/>
      <c r="CE62" s="43"/>
      <c r="CF62" s="43"/>
      <c r="CG62" s="43"/>
      <c r="CH62" s="43"/>
      <c r="CI62" s="43"/>
      <c r="CJ62" s="43"/>
      <c r="CK62" s="43"/>
      <c r="CL62" s="43"/>
      <c r="CM62" s="43"/>
      <c r="CN62" s="43"/>
      <c r="CO62" s="43">
        <v>102.29684593965047</v>
      </c>
      <c r="CP62" s="43"/>
      <c r="CQ62" s="43"/>
      <c r="CR62" s="43"/>
      <c r="CS62" s="43"/>
      <c r="CT62" s="43"/>
      <c r="CU62" s="43"/>
      <c r="CV62" s="43"/>
      <c r="CW62" s="43"/>
      <c r="CX62" s="43"/>
      <c r="CY62" s="43"/>
      <c r="CZ62" s="43"/>
      <c r="DA62" s="43"/>
      <c r="DB62" s="43"/>
      <c r="DC62" s="43"/>
      <c r="DD62" s="43"/>
      <c r="DE62" s="43"/>
      <c r="DF62" s="43"/>
      <c r="DG62" s="43"/>
      <c r="DH62" s="43"/>
      <c r="DI62" s="43"/>
      <c r="DJ62" s="43"/>
      <c r="DK62" s="43"/>
      <c r="DL62" s="43"/>
      <c r="DM62" s="43"/>
      <c r="DN62" s="43"/>
      <c r="DO62" s="43"/>
      <c r="DP62" s="43"/>
      <c r="DQ62" s="43"/>
      <c r="DR62" s="43"/>
      <c r="DS62" s="43"/>
      <c r="DT62" s="43"/>
      <c r="DU62" s="43"/>
      <c r="DV62" s="43"/>
      <c r="DW62" s="43"/>
      <c r="DX62" s="43"/>
      <c r="DY62" s="43"/>
      <c r="DZ62" s="43"/>
      <c r="EA62" s="43"/>
      <c r="EB62" s="43"/>
      <c r="EC62" s="43"/>
      <c r="ED62" s="43"/>
      <c r="EE62" s="43"/>
      <c r="EF62" s="43">
        <v>102.29684593965047</v>
      </c>
    </row>
    <row r="63" spans="1:136" x14ac:dyDescent="0.25">
      <c r="A63" s="50" t="s">
        <v>552</v>
      </c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  <c r="AY63" s="43"/>
      <c r="AZ63" s="43"/>
      <c r="BA63" s="43"/>
      <c r="BB63" s="43"/>
      <c r="BC63" s="43"/>
      <c r="BD63" s="43"/>
      <c r="BE63" s="43"/>
      <c r="BF63" s="43"/>
      <c r="BG63" s="43"/>
      <c r="BH63" s="43"/>
      <c r="BI63" s="43"/>
      <c r="BJ63" s="43"/>
      <c r="BK63" s="43"/>
      <c r="BL63" s="43"/>
      <c r="BM63" s="43"/>
      <c r="BN63" s="43"/>
      <c r="BO63" s="43"/>
      <c r="BP63" s="43"/>
      <c r="BQ63" s="43"/>
      <c r="BR63" s="43"/>
      <c r="BS63" s="43"/>
      <c r="BT63" s="43"/>
      <c r="BU63" s="43"/>
      <c r="BV63" s="43"/>
      <c r="BW63" s="43"/>
      <c r="BX63" s="43"/>
      <c r="BY63" s="43"/>
      <c r="BZ63" s="43"/>
      <c r="CA63" s="43"/>
      <c r="CB63" s="43"/>
      <c r="CC63" s="43"/>
      <c r="CD63" s="43"/>
      <c r="CE63" s="43"/>
      <c r="CF63" s="43"/>
      <c r="CG63" s="43"/>
      <c r="CH63" s="43"/>
      <c r="CI63" s="43"/>
      <c r="CJ63" s="43"/>
      <c r="CK63" s="43"/>
      <c r="CL63" s="43"/>
      <c r="CM63" s="43"/>
      <c r="CN63" s="43"/>
      <c r="CO63" s="43"/>
      <c r="CP63" s="43">
        <v>130.63494374743405</v>
      </c>
      <c r="CQ63" s="43"/>
      <c r="CR63" s="43"/>
      <c r="CS63" s="43"/>
      <c r="CT63" s="43"/>
      <c r="CU63" s="43"/>
      <c r="CV63" s="43"/>
      <c r="CW63" s="43"/>
      <c r="CX63" s="43"/>
      <c r="CY63" s="43"/>
      <c r="CZ63" s="43"/>
      <c r="DA63" s="43"/>
      <c r="DB63" s="43"/>
      <c r="DC63" s="43"/>
      <c r="DD63" s="43"/>
      <c r="DE63" s="43"/>
      <c r="DF63" s="43"/>
      <c r="DG63" s="43"/>
      <c r="DH63" s="43"/>
      <c r="DI63" s="43"/>
      <c r="DJ63" s="43"/>
      <c r="DK63" s="43"/>
      <c r="DL63" s="43"/>
      <c r="DM63" s="43"/>
      <c r="DN63" s="43"/>
      <c r="DO63" s="43"/>
      <c r="DP63" s="43"/>
      <c r="DQ63" s="43"/>
      <c r="DR63" s="43"/>
      <c r="DS63" s="43"/>
      <c r="DT63" s="43"/>
      <c r="DU63" s="43"/>
      <c r="DV63" s="43"/>
      <c r="DW63" s="43"/>
      <c r="DX63" s="43"/>
      <c r="DY63" s="43"/>
      <c r="DZ63" s="43"/>
      <c r="EA63" s="43"/>
      <c r="EB63" s="43"/>
      <c r="EC63" s="43"/>
      <c r="ED63" s="43"/>
      <c r="EE63" s="43"/>
      <c r="EF63" s="43">
        <v>130.63494374743405</v>
      </c>
    </row>
    <row r="64" spans="1:136" x14ac:dyDescent="0.25">
      <c r="A64" s="50" t="s">
        <v>553</v>
      </c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43"/>
      <c r="AO64" s="43"/>
      <c r="AP64" s="43"/>
      <c r="AQ64" s="43"/>
      <c r="AR64" s="43"/>
      <c r="AS64" s="43"/>
      <c r="AT64" s="43"/>
      <c r="AU64" s="43"/>
      <c r="AV64" s="43"/>
      <c r="AW64" s="43"/>
      <c r="AX64" s="43"/>
      <c r="AY64" s="43"/>
      <c r="AZ64" s="43"/>
      <c r="BA64" s="43"/>
      <c r="BB64" s="43"/>
      <c r="BC64" s="43"/>
      <c r="BD64" s="43"/>
      <c r="BE64" s="43"/>
      <c r="BF64" s="43"/>
      <c r="BG64" s="43"/>
      <c r="BH64" s="43"/>
      <c r="BI64" s="43"/>
      <c r="BJ64" s="43"/>
      <c r="BK64" s="43"/>
      <c r="BL64" s="43"/>
      <c r="BM64" s="43"/>
      <c r="BN64" s="43"/>
      <c r="BO64" s="43"/>
      <c r="BP64" s="43"/>
      <c r="BQ64" s="43"/>
      <c r="BR64" s="43"/>
      <c r="BS64" s="43"/>
      <c r="BT64" s="43"/>
      <c r="BU64" s="43"/>
      <c r="BV64" s="43"/>
      <c r="BW64" s="43"/>
      <c r="BX64" s="43">
        <v>350.65782539488572</v>
      </c>
      <c r="BY64" s="43"/>
      <c r="BZ64" s="43"/>
      <c r="CA64" s="43"/>
      <c r="CB64" s="43"/>
      <c r="CC64" s="43"/>
      <c r="CD64" s="43"/>
      <c r="CE64" s="43"/>
      <c r="CF64" s="43"/>
      <c r="CG64" s="43"/>
      <c r="CH64" s="43"/>
      <c r="CI64" s="43"/>
      <c r="CJ64" s="43"/>
      <c r="CK64" s="43"/>
      <c r="CL64" s="43"/>
      <c r="CM64" s="43"/>
      <c r="CN64" s="43"/>
      <c r="CO64" s="43"/>
      <c r="CP64" s="43"/>
      <c r="CQ64" s="43"/>
      <c r="CR64" s="43"/>
      <c r="CS64" s="43"/>
      <c r="CT64" s="43"/>
      <c r="CU64" s="43"/>
      <c r="CV64" s="43"/>
      <c r="CW64" s="43"/>
      <c r="CX64" s="43"/>
      <c r="CY64" s="43"/>
      <c r="CZ64" s="43"/>
      <c r="DA64" s="43"/>
      <c r="DB64" s="43"/>
      <c r="DC64" s="43"/>
      <c r="DD64" s="43"/>
      <c r="DE64" s="43"/>
      <c r="DF64" s="43"/>
      <c r="DG64" s="43"/>
      <c r="DH64" s="43"/>
      <c r="DI64" s="43"/>
      <c r="DJ64" s="43"/>
      <c r="DK64" s="43"/>
      <c r="DL64" s="43"/>
      <c r="DM64" s="43"/>
      <c r="DN64" s="43"/>
      <c r="DO64" s="43"/>
      <c r="DP64" s="43"/>
      <c r="DQ64" s="43"/>
      <c r="DR64" s="43"/>
      <c r="DS64" s="43"/>
      <c r="DT64" s="43"/>
      <c r="DU64" s="43"/>
      <c r="DV64" s="43"/>
      <c r="DW64" s="43"/>
      <c r="DX64" s="43"/>
      <c r="DY64" s="43"/>
      <c r="DZ64" s="43"/>
      <c r="EA64" s="43"/>
      <c r="EB64" s="43"/>
      <c r="EC64" s="43"/>
      <c r="ED64" s="43"/>
      <c r="EE64" s="43"/>
      <c r="EF64" s="43">
        <v>350.65782539488572</v>
      </c>
    </row>
    <row r="65" spans="1:136" x14ac:dyDescent="0.25">
      <c r="A65" s="50" t="s">
        <v>554</v>
      </c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  <c r="AY65" s="43"/>
      <c r="AZ65" s="43"/>
      <c r="BA65" s="43"/>
      <c r="BB65" s="43"/>
      <c r="BC65" s="43"/>
      <c r="BD65" s="43"/>
      <c r="BE65" s="43"/>
      <c r="BF65" s="43"/>
      <c r="BG65" s="43"/>
      <c r="BH65" s="43"/>
      <c r="BI65" s="43"/>
      <c r="BJ65" s="43"/>
      <c r="BK65" s="43"/>
      <c r="BL65" s="43"/>
      <c r="BM65" s="43"/>
      <c r="BN65" s="43"/>
      <c r="BO65" s="43"/>
      <c r="BP65" s="43"/>
      <c r="BQ65" s="43"/>
      <c r="BR65" s="43"/>
      <c r="BS65" s="43"/>
      <c r="BT65" s="43"/>
      <c r="BU65" s="43"/>
      <c r="BV65" s="43"/>
      <c r="BW65" s="43"/>
      <c r="BX65" s="43"/>
      <c r="BY65" s="43">
        <v>246.93955349477852</v>
      </c>
      <c r="BZ65" s="43"/>
      <c r="CA65" s="43"/>
      <c r="CB65" s="43"/>
      <c r="CC65" s="43"/>
      <c r="CD65" s="43"/>
      <c r="CE65" s="43"/>
      <c r="CF65" s="43"/>
      <c r="CG65" s="43"/>
      <c r="CH65" s="43"/>
      <c r="CI65" s="43"/>
      <c r="CJ65" s="43"/>
      <c r="CK65" s="43"/>
      <c r="CL65" s="43"/>
      <c r="CM65" s="43"/>
      <c r="CN65" s="43"/>
      <c r="CO65" s="43"/>
      <c r="CP65" s="43"/>
      <c r="CQ65" s="43"/>
      <c r="CR65" s="43"/>
      <c r="CS65" s="43"/>
      <c r="CT65" s="43"/>
      <c r="CU65" s="43"/>
      <c r="CV65" s="43"/>
      <c r="CW65" s="43"/>
      <c r="CX65" s="43"/>
      <c r="CY65" s="43"/>
      <c r="CZ65" s="43"/>
      <c r="DA65" s="43"/>
      <c r="DB65" s="43"/>
      <c r="DC65" s="43"/>
      <c r="DD65" s="43"/>
      <c r="DE65" s="43"/>
      <c r="DF65" s="43"/>
      <c r="DG65" s="43"/>
      <c r="DH65" s="43"/>
      <c r="DI65" s="43"/>
      <c r="DJ65" s="43"/>
      <c r="DK65" s="43"/>
      <c r="DL65" s="43"/>
      <c r="DM65" s="43"/>
      <c r="DN65" s="43"/>
      <c r="DO65" s="43"/>
      <c r="DP65" s="43"/>
      <c r="DQ65" s="43"/>
      <c r="DR65" s="43"/>
      <c r="DS65" s="43"/>
      <c r="DT65" s="43"/>
      <c r="DU65" s="43"/>
      <c r="DV65" s="43"/>
      <c r="DW65" s="43"/>
      <c r="DX65" s="43"/>
      <c r="DY65" s="43"/>
      <c r="DZ65" s="43"/>
      <c r="EA65" s="43"/>
      <c r="EB65" s="43"/>
      <c r="EC65" s="43"/>
      <c r="ED65" s="43"/>
      <c r="EE65" s="43"/>
      <c r="EF65" s="43">
        <v>246.93955349477852</v>
      </c>
    </row>
    <row r="66" spans="1:136" x14ac:dyDescent="0.25">
      <c r="A66" s="50" t="s">
        <v>555</v>
      </c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43"/>
      <c r="AX66" s="43"/>
      <c r="AY66" s="43"/>
      <c r="AZ66" s="43"/>
      <c r="BA66" s="43"/>
      <c r="BB66" s="43"/>
      <c r="BC66" s="43"/>
      <c r="BD66" s="43"/>
      <c r="BE66" s="43"/>
      <c r="BF66" s="43"/>
      <c r="BG66" s="43"/>
      <c r="BH66" s="43"/>
      <c r="BI66" s="43"/>
      <c r="BJ66" s="43"/>
      <c r="BK66" s="43"/>
      <c r="BL66" s="43"/>
      <c r="BM66" s="43"/>
      <c r="BN66" s="43"/>
      <c r="BO66" s="43"/>
      <c r="BP66" s="43"/>
      <c r="BQ66" s="43"/>
      <c r="BR66" s="43"/>
      <c r="BS66" s="43"/>
      <c r="BT66" s="43"/>
      <c r="BU66" s="43"/>
      <c r="BV66" s="43"/>
      <c r="BW66" s="43"/>
      <c r="BX66" s="43"/>
      <c r="BY66" s="43"/>
      <c r="BZ66" s="43">
        <v>92.845976108814938</v>
      </c>
      <c r="CA66" s="43"/>
      <c r="CB66" s="43"/>
      <c r="CC66" s="43"/>
      <c r="CD66" s="43"/>
      <c r="CE66" s="43"/>
      <c r="CF66" s="43"/>
      <c r="CG66" s="43"/>
      <c r="CH66" s="43"/>
      <c r="CI66" s="43"/>
      <c r="CJ66" s="43"/>
      <c r="CK66" s="43"/>
      <c r="CL66" s="43"/>
      <c r="CM66" s="43"/>
      <c r="CN66" s="43"/>
      <c r="CO66" s="43"/>
      <c r="CP66" s="43"/>
      <c r="CQ66" s="43"/>
      <c r="CR66" s="43"/>
      <c r="CS66" s="43"/>
      <c r="CT66" s="43"/>
      <c r="CU66" s="43"/>
      <c r="CV66" s="43"/>
      <c r="CW66" s="43"/>
      <c r="CX66" s="43"/>
      <c r="CY66" s="43"/>
      <c r="CZ66" s="43"/>
      <c r="DA66" s="43"/>
      <c r="DB66" s="43"/>
      <c r="DC66" s="43"/>
      <c r="DD66" s="43"/>
      <c r="DE66" s="43"/>
      <c r="DF66" s="43"/>
      <c r="DG66" s="43"/>
      <c r="DH66" s="43"/>
      <c r="DI66" s="43"/>
      <c r="DJ66" s="43"/>
      <c r="DK66" s="43"/>
      <c r="DL66" s="43"/>
      <c r="DM66" s="43"/>
      <c r="DN66" s="43"/>
      <c r="DO66" s="43"/>
      <c r="DP66" s="43"/>
      <c r="DQ66" s="43"/>
      <c r="DR66" s="43"/>
      <c r="DS66" s="43"/>
      <c r="DT66" s="43"/>
      <c r="DU66" s="43"/>
      <c r="DV66" s="43"/>
      <c r="DW66" s="43"/>
      <c r="DX66" s="43"/>
      <c r="DY66" s="43"/>
      <c r="DZ66" s="43"/>
      <c r="EA66" s="43"/>
      <c r="EB66" s="43"/>
      <c r="EC66" s="43"/>
      <c r="ED66" s="43"/>
      <c r="EE66" s="43"/>
      <c r="EF66" s="43">
        <v>92.845976108814938</v>
      </c>
    </row>
    <row r="67" spans="1:136" x14ac:dyDescent="0.25">
      <c r="A67" s="50" t="s">
        <v>556</v>
      </c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  <c r="AY67" s="43"/>
      <c r="AZ67" s="43"/>
      <c r="BA67" s="43"/>
      <c r="BB67" s="43"/>
      <c r="BC67" s="43"/>
      <c r="BD67" s="43"/>
      <c r="BE67" s="43"/>
      <c r="BF67" s="43"/>
      <c r="BG67" s="43"/>
      <c r="BH67" s="43"/>
      <c r="BI67" s="43"/>
      <c r="BJ67" s="43"/>
      <c r="BK67" s="43"/>
      <c r="BL67" s="43"/>
      <c r="BM67" s="43"/>
      <c r="BN67" s="43"/>
      <c r="BO67" s="43"/>
      <c r="BP67" s="43"/>
      <c r="BQ67" s="43"/>
      <c r="BR67" s="43"/>
      <c r="BS67" s="43"/>
      <c r="BT67" s="43"/>
      <c r="BU67" s="43"/>
      <c r="BV67" s="43"/>
      <c r="BW67" s="43"/>
      <c r="BX67" s="43"/>
      <c r="BY67" s="43"/>
      <c r="BZ67" s="43"/>
      <c r="CA67" s="43">
        <v>104.28095124249724</v>
      </c>
      <c r="CB67" s="43"/>
      <c r="CC67" s="43"/>
      <c r="CD67" s="43"/>
      <c r="CE67" s="43"/>
      <c r="CF67" s="43"/>
      <c r="CG67" s="43"/>
      <c r="CH67" s="43"/>
      <c r="CI67" s="43"/>
      <c r="CJ67" s="43"/>
      <c r="CK67" s="43"/>
      <c r="CL67" s="43"/>
      <c r="CM67" s="43"/>
      <c r="CN67" s="43"/>
      <c r="CO67" s="43"/>
      <c r="CP67" s="43"/>
      <c r="CQ67" s="43"/>
      <c r="CR67" s="43"/>
      <c r="CS67" s="43"/>
      <c r="CT67" s="43"/>
      <c r="CU67" s="43"/>
      <c r="CV67" s="43"/>
      <c r="CW67" s="43"/>
      <c r="CX67" s="43"/>
      <c r="CY67" s="43"/>
      <c r="CZ67" s="43"/>
      <c r="DA67" s="43"/>
      <c r="DB67" s="43"/>
      <c r="DC67" s="43"/>
      <c r="DD67" s="43"/>
      <c r="DE67" s="43"/>
      <c r="DF67" s="43"/>
      <c r="DG67" s="43"/>
      <c r="DH67" s="43"/>
      <c r="DI67" s="43"/>
      <c r="DJ67" s="43"/>
      <c r="DK67" s="43"/>
      <c r="DL67" s="43"/>
      <c r="DM67" s="43"/>
      <c r="DN67" s="43"/>
      <c r="DO67" s="43"/>
      <c r="DP67" s="43"/>
      <c r="DQ67" s="43"/>
      <c r="DR67" s="43"/>
      <c r="DS67" s="43"/>
      <c r="DT67" s="43"/>
      <c r="DU67" s="43"/>
      <c r="DV67" s="43"/>
      <c r="DW67" s="43"/>
      <c r="DX67" s="43"/>
      <c r="DY67" s="43"/>
      <c r="DZ67" s="43"/>
      <c r="EA67" s="43"/>
      <c r="EB67" s="43"/>
      <c r="EC67" s="43"/>
      <c r="ED67" s="43"/>
      <c r="EE67" s="43"/>
      <c r="EF67" s="43">
        <v>104.28095124249724</v>
      </c>
    </row>
    <row r="68" spans="1:136" x14ac:dyDescent="0.25">
      <c r="A68" s="50" t="s">
        <v>557</v>
      </c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  <c r="AY68" s="43"/>
      <c r="AZ68" s="43"/>
      <c r="BA68" s="43"/>
      <c r="BB68" s="43"/>
      <c r="BC68" s="43"/>
      <c r="BD68" s="43"/>
      <c r="BE68" s="43"/>
      <c r="BF68" s="43"/>
      <c r="BG68" s="43"/>
      <c r="BH68" s="43"/>
      <c r="BI68" s="43"/>
      <c r="BJ68" s="43"/>
      <c r="BK68" s="43"/>
      <c r="BL68" s="43"/>
      <c r="BM68" s="43"/>
      <c r="BN68" s="43"/>
      <c r="BO68" s="43"/>
      <c r="BP68" s="43"/>
      <c r="BQ68" s="43"/>
      <c r="BR68" s="43"/>
      <c r="BS68" s="43"/>
      <c r="BT68" s="43"/>
      <c r="BU68" s="43"/>
      <c r="BV68" s="43"/>
      <c r="BW68" s="43"/>
      <c r="BX68" s="43"/>
      <c r="BY68" s="43"/>
      <c r="BZ68" s="43"/>
      <c r="CA68" s="43"/>
      <c r="CB68" s="43">
        <v>260.64968051215641</v>
      </c>
      <c r="CC68" s="43"/>
      <c r="CD68" s="43"/>
      <c r="CE68" s="43"/>
      <c r="CF68" s="43"/>
      <c r="CG68" s="43"/>
      <c r="CH68" s="43"/>
      <c r="CI68" s="43"/>
      <c r="CJ68" s="43"/>
      <c r="CK68" s="43"/>
      <c r="CL68" s="43"/>
      <c r="CM68" s="43"/>
      <c r="CN68" s="43"/>
      <c r="CO68" s="43"/>
      <c r="CP68" s="43"/>
      <c r="CQ68" s="43"/>
      <c r="CR68" s="43"/>
      <c r="CS68" s="43"/>
      <c r="CT68" s="43"/>
      <c r="CU68" s="43"/>
      <c r="CV68" s="43"/>
      <c r="CW68" s="43"/>
      <c r="CX68" s="43"/>
      <c r="CY68" s="43"/>
      <c r="CZ68" s="43"/>
      <c r="DA68" s="43"/>
      <c r="DB68" s="43"/>
      <c r="DC68" s="43"/>
      <c r="DD68" s="43"/>
      <c r="DE68" s="43"/>
      <c r="DF68" s="43"/>
      <c r="DG68" s="43"/>
      <c r="DH68" s="43"/>
      <c r="DI68" s="43"/>
      <c r="DJ68" s="43"/>
      <c r="DK68" s="43"/>
      <c r="DL68" s="43"/>
      <c r="DM68" s="43"/>
      <c r="DN68" s="43"/>
      <c r="DO68" s="43"/>
      <c r="DP68" s="43"/>
      <c r="DQ68" s="43"/>
      <c r="DR68" s="43"/>
      <c r="DS68" s="43"/>
      <c r="DT68" s="43"/>
      <c r="DU68" s="43"/>
      <c r="DV68" s="43"/>
      <c r="DW68" s="43"/>
      <c r="DX68" s="43"/>
      <c r="DY68" s="43"/>
      <c r="DZ68" s="43"/>
      <c r="EA68" s="43"/>
      <c r="EB68" s="43"/>
      <c r="EC68" s="43"/>
      <c r="ED68" s="43"/>
      <c r="EE68" s="43"/>
      <c r="EF68" s="43">
        <v>260.64968051215641</v>
      </c>
    </row>
    <row r="69" spans="1:136" x14ac:dyDescent="0.25">
      <c r="A69" s="50" t="s">
        <v>558</v>
      </c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3"/>
      <c r="BE69" s="43"/>
      <c r="BF69" s="43"/>
      <c r="BG69" s="43"/>
      <c r="BH69" s="43"/>
      <c r="BI69" s="43"/>
      <c r="BJ69" s="43"/>
      <c r="BK69" s="43"/>
      <c r="BL69" s="43"/>
      <c r="BM69" s="43"/>
      <c r="BN69" s="43"/>
      <c r="BO69" s="43"/>
      <c r="BP69" s="43"/>
      <c r="BQ69" s="43"/>
      <c r="BR69" s="43"/>
      <c r="BS69" s="43"/>
      <c r="BT69" s="43"/>
      <c r="BU69" s="43"/>
      <c r="BV69" s="43"/>
      <c r="BW69" s="43"/>
      <c r="BX69" s="43"/>
      <c r="BY69" s="43"/>
      <c r="BZ69" s="43"/>
      <c r="CA69" s="43"/>
      <c r="CB69" s="43"/>
      <c r="CC69" s="43">
        <v>94.163795604612204</v>
      </c>
      <c r="CD69" s="43"/>
      <c r="CE69" s="43"/>
      <c r="CF69" s="43"/>
      <c r="CG69" s="43"/>
      <c r="CH69" s="43"/>
      <c r="CI69" s="43"/>
      <c r="CJ69" s="43"/>
      <c r="CK69" s="43"/>
      <c r="CL69" s="43"/>
      <c r="CM69" s="43"/>
      <c r="CN69" s="43"/>
      <c r="CO69" s="43"/>
      <c r="CP69" s="43"/>
      <c r="CQ69" s="43"/>
      <c r="CR69" s="43"/>
      <c r="CS69" s="43"/>
      <c r="CT69" s="43"/>
      <c r="CU69" s="43"/>
      <c r="CV69" s="43"/>
      <c r="CW69" s="43"/>
      <c r="CX69" s="43"/>
      <c r="CY69" s="43"/>
      <c r="CZ69" s="43"/>
      <c r="DA69" s="43"/>
      <c r="DB69" s="43"/>
      <c r="DC69" s="43"/>
      <c r="DD69" s="43"/>
      <c r="DE69" s="43"/>
      <c r="DF69" s="43"/>
      <c r="DG69" s="43"/>
      <c r="DH69" s="43"/>
      <c r="DI69" s="43"/>
      <c r="DJ69" s="43"/>
      <c r="DK69" s="43"/>
      <c r="DL69" s="43"/>
      <c r="DM69" s="43"/>
      <c r="DN69" s="43"/>
      <c r="DO69" s="43"/>
      <c r="DP69" s="43"/>
      <c r="DQ69" s="43"/>
      <c r="DR69" s="43"/>
      <c r="DS69" s="43"/>
      <c r="DT69" s="43"/>
      <c r="DU69" s="43"/>
      <c r="DV69" s="43"/>
      <c r="DW69" s="43"/>
      <c r="DX69" s="43"/>
      <c r="DY69" s="43"/>
      <c r="DZ69" s="43"/>
      <c r="EA69" s="43"/>
      <c r="EB69" s="43"/>
      <c r="EC69" s="43"/>
      <c r="ED69" s="43"/>
      <c r="EE69" s="43"/>
      <c r="EF69" s="43">
        <v>94.163795604612204</v>
      </c>
    </row>
    <row r="70" spans="1:136" x14ac:dyDescent="0.25">
      <c r="A70" s="50" t="s">
        <v>559</v>
      </c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/>
      <c r="BY70" s="43"/>
      <c r="BZ70" s="43"/>
      <c r="CA70" s="43"/>
      <c r="CB70" s="43"/>
      <c r="CC70" s="43"/>
      <c r="CD70" s="43"/>
      <c r="CE70" s="43">
        <v>54.392929224590873</v>
      </c>
      <c r="CF70" s="43"/>
      <c r="CG70" s="43"/>
      <c r="CH70" s="43"/>
      <c r="CI70" s="43"/>
      <c r="CJ70" s="43"/>
      <c r="CK70" s="43"/>
      <c r="CL70" s="43"/>
      <c r="CM70" s="43"/>
      <c r="CN70" s="43"/>
      <c r="CO70" s="43"/>
      <c r="CP70" s="43"/>
      <c r="CQ70" s="43"/>
      <c r="CR70" s="43"/>
      <c r="CS70" s="43"/>
      <c r="CT70" s="43"/>
      <c r="CU70" s="43"/>
      <c r="CV70" s="43"/>
      <c r="CW70" s="43"/>
      <c r="CX70" s="43"/>
      <c r="CY70" s="43"/>
      <c r="CZ70" s="43"/>
      <c r="DA70" s="43"/>
      <c r="DB70" s="43"/>
      <c r="DC70" s="43"/>
      <c r="DD70" s="43"/>
      <c r="DE70" s="43"/>
      <c r="DF70" s="43"/>
      <c r="DG70" s="43"/>
      <c r="DH70" s="43"/>
      <c r="DI70" s="43"/>
      <c r="DJ70" s="43"/>
      <c r="DK70" s="43"/>
      <c r="DL70" s="43"/>
      <c r="DM70" s="43"/>
      <c r="DN70" s="43"/>
      <c r="DO70" s="43"/>
      <c r="DP70" s="43"/>
      <c r="DQ70" s="43"/>
      <c r="DR70" s="43"/>
      <c r="DS70" s="43"/>
      <c r="DT70" s="43"/>
      <c r="DU70" s="43"/>
      <c r="DV70" s="43"/>
      <c r="DW70" s="43"/>
      <c r="DX70" s="43"/>
      <c r="DY70" s="43"/>
      <c r="DZ70" s="43"/>
      <c r="EA70" s="43"/>
      <c r="EB70" s="43"/>
      <c r="EC70" s="43"/>
      <c r="ED70" s="43"/>
      <c r="EE70" s="43"/>
      <c r="EF70" s="43">
        <v>54.392929224590873</v>
      </c>
    </row>
    <row r="71" spans="1:136" x14ac:dyDescent="0.25">
      <c r="A71" s="50" t="s">
        <v>560</v>
      </c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  <c r="AY71" s="43"/>
      <c r="AZ71" s="43"/>
      <c r="BA71" s="43"/>
      <c r="BB71" s="43"/>
      <c r="BC71" s="43"/>
      <c r="BD71" s="43"/>
      <c r="BE71" s="43"/>
      <c r="BF71" s="43"/>
      <c r="BG71" s="43"/>
      <c r="BH71" s="43"/>
      <c r="BI71" s="43"/>
      <c r="BJ71" s="43"/>
      <c r="BK71" s="43"/>
      <c r="BL71" s="43"/>
      <c r="BM71" s="43"/>
      <c r="BN71" s="43"/>
      <c r="BO71" s="43"/>
      <c r="BP71" s="43"/>
      <c r="BQ71" s="43"/>
      <c r="BR71" s="43"/>
      <c r="BS71" s="43"/>
      <c r="BT71" s="43"/>
      <c r="BU71" s="43"/>
      <c r="BV71" s="43"/>
      <c r="BW71" s="43"/>
      <c r="BX71" s="43"/>
      <c r="BY71" s="43"/>
      <c r="BZ71" s="43"/>
      <c r="CA71" s="43"/>
      <c r="CB71" s="43"/>
      <c r="CC71" s="43"/>
      <c r="CD71" s="43"/>
      <c r="CE71" s="43"/>
      <c r="CF71" s="43">
        <v>99.435717737620578</v>
      </c>
      <c r="CG71" s="43"/>
      <c r="CH71" s="43"/>
      <c r="CI71" s="43"/>
      <c r="CJ71" s="43"/>
      <c r="CK71" s="43"/>
      <c r="CL71" s="43"/>
      <c r="CM71" s="43"/>
      <c r="CN71" s="43"/>
      <c r="CO71" s="43"/>
      <c r="CP71" s="43"/>
      <c r="CQ71" s="43"/>
      <c r="CR71" s="43"/>
      <c r="CS71" s="43"/>
      <c r="CT71" s="43"/>
      <c r="CU71" s="43"/>
      <c r="CV71" s="43"/>
      <c r="CW71" s="43"/>
      <c r="CX71" s="43"/>
      <c r="CY71" s="43"/>
      <c r="CZ71" s="43"/>
      <c r="DA71" s="43"/>
      <c r="DB71" s="43"/>
      <c r="DC71" s="43"/>
      <c r="DD71" s="43"/>
      <c r="DE71" s="43"/>
      <c r="DF71" s="43"/>
      <c r="DG71" s="43"/>
      <c r="DH71" s="43"/>
      <c r="DI71" s="43"/>
      <c r="DJ71" s="43"/>
      <c r="DK71" s="43"/>
      <c r="DL71" s="43"/>
      <c r="DM71" s="43"/>
      <c r="DN71" s="43"/>
      <c r="DO71" s="43"/>
      <c r="DP71" s="43"/>
      <c r="DQ71" s="43"/>
      <c r="DR71" s="43"/>
      <c r="DS71" s="43"/>
      <c r="DT71" s="43"/>
      <c r="DU71" s="43"/>
      <c r="DV71" s="43"/>
      <c r="DW71" s="43"/>
      <c r="DX71" s="43"/>
      <c r="DY71" s="43"/>
      <c r="DZ71" s="43"/>
      <c r="EA71" s="43"/>
      <c r="EB71" s="43"/>
      <c r="EC71" s="43"/>
      <c r="ED71" s="43"/>
      <c r="EE71" s="43"/>
      <c r="EF71" s="43">
        <v>99.435717737620578</v>
      </c>
    </row>
    <row r="72" spans="1:136" x14ac:dyDescent="0.25">
      <c r="A72" s="50" t="s">
        <v>561</v>
      </c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V72" s="43"/>
      <c r="AW72" s="43"/>
      <c r="AX72" s="43"/>
      <c r="AY72" s="43"/>
      <c r="AZ72" s="43"/>
      <c r="BA72" s="43"/>
      <c r="BB72" s="43"/>
      <c r="BC72" s="43"/>
      <c r="BD72" s="43"/>
      <c r="BE72" s="43"/>
      <c r="BF72" s="43"/>
      <c r="BG72" s="43"/>
      <c r="BH72" s="43"/>
      <c r="BI72" s="43"/>
      <c r="BJ72" s="43"/>
      <c r="BK72" s="43"/>
      <c r="BL72" s="43"/>
      <c r="BM72" s="43"/>
      <c r="BN72" s="43"/>
      <c r="BO72" s="43"/>
      <c r="BP72" s="43"/>
      <c r="BQ72" s="43"/>
      <c r="BR72" s="43"/>
      <c r="BS72" s="43"/>
      <c r="BT72" s="43"/>
      <c r="BU72" s="43"/>
      <c r="BV72" s="43"/>
      <c r="BW72" s="43"/>
      <c r="BX72" s="43"/>
      <c r="BY72" s="43"/>
      <c r="BZ72" s="43"/>
      <c r="CA72" s="43"/>
      <c r="CB72" s="43"/>
      <c r="CC72" s="43"/>
      <c r="CD72" s="43"/>
      <c r="CE72" s="43"/>
      <c r="CF72" s="43"/>
      <c r="CG72" s="43">
        <v>101.96698554895771</v>
      </c>
      <c r="CH72" s="43"/>
      <c r="CI72" s="43"/>
      <c r="CJ72" s="43"/>
      <c r="CK72" s="43"/>
      <c r="CL72" s="43"/>
      <c r="CM72" s="43"/>
      <c r="CN72" s="43"/>
      <c r="CO72" s="43"/>
      <c r="CP72" s="43"/>
      <c r="CQ72" s="43"/>
      <c r="CR72" s="43"/>
      <c r="CS72" s="43"/>
      <c r="CT72" s="43"/>
      <c r="CU72" s="43"/>
      <c r="CV72" s="43"/>
      <c r="CW72" s="43"/>
      <c r="CX72" s="43"/>
      <c r="CY72" s="43"/>
      <c r="CZ72" s="43"/>
      <c r="DA72" s="43"/>
      <c r="DB72" s="43"/>
      <c r="DC72" s="43"/>
      <c r="DD72" s="43"/>
      <c r="DE72" s="43"/>
      <c r="DF72" s="43"/>
      <c r="DG72" s="43"/>
      <c r="DH72" s="43"/>
      <c r="DI72" s="43"/>
      <c r="DJ72" s="43"/>
      <c r="DK72" s="43"/>
      <c r="DL72" s="43"/>
      <c r="DM72" s="43"/>
      <c r="DN72" s="43"/>
      <c r="DO72" s="43"/>
      <c r="DP72" s="43"/>
      <c r="DQ72" s="43"/>
      <c r="DR72" s="43"/>
      <c r="DS72" s="43"/>
      <c r="DT72" s="43"/>
      <c r="DU72" s="43"/>
      <c r="DV72" s="43"/>
      <c r="DW72" s="43"/>
      <c r="DX72" s="43"/>
      <c r="DY72" s="43"/>
      <c r="DZ72" s="43"/>
      <c r="EA72" s="43"/>
      <c r="EB72" s="43"/>
      <c r="EC72" s="43"/>
      <c r="ED72" s="43"/>
      <c r="EE72" s="43"/>
      <c r="EF72" s="43">
        <v>101.96698554895771</v>
      </c>
    </row>
    <row r="73" spans="1:136" x14ac:dyDescent="0.25">
      <c r="A73" s="50" t="s">
        <v>562</v>
      </c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  <c r="AY73" s="43"/>
      <c r="AZ73" s="43"/>
      <c r="BA73" s="43"/>
      <c r="BB73" s="43"/>
      <c r="BC73" s="43"/>
      <c r="BD73" s="43"/>
      <c r="BE73" s="43"/>
      <c r="BF73" s="43"/>
      <c r="BG73" s="43"/>
      <c r="BH73" s="43"/>
      <c r="BI73" s="43"/>
      <c r="BJ73" s="43"/>
      <c r="BK73" s="43"/>
      <c r="BL73" s="43"/>
      <c r="BM73" s="43"/>
      <c r="BN73" s="43"/>
      <c r="BO73" s="43"/>
      <c r="BP73" s="43"/>
      <c r="BQ73" s="43"/>
      <c r="BR73" s="43"/>
      <c r="BS73" s="43"/>
      <c r="BT73" s="43"/>
      <c r="BU73" s="43"/>
      <c r="BV73" s="43"/>
      <c r="BW73" s="43"/>
      <c r="BX73" s="43"/>
      <c r="BY73" s="43"/>
      <c r="BZ73" s="43"/>
      <c r="CA73" s="43"/>
      <c r="CB73" s="43"/>
      <c r="CC73" s="43"/>
      <c r="CD73" s="43"/>
      <c r="CE73" s="43"/>
      <c r="CF73" s="43"/>
      <c r="CG73" s="43"/>
      <c r="CH73" s="43">
        <v>99.086396895560767</v>
      </c>
      <c r="CI73" s="43"/>
      <c r="CJ73" s="43"/>
      <c r="CK73" s="43"/>
      <c r="CL73" s="43"/>
      <c r="CM73" s="43"/>
      <c r="CN73" s="43"/>
      <c r="CO73" s="43"/>
      <c r="CP73" s="43"/>
      <c r="CQ73" s="43"/>
      <c r="CR73" s="43"/>
      <c r="CS73" s="43"/>
      <c r="CT73" s="43"/>
      <c r="CU73" s="43"/>
      <c r="CV73" s="43"/>
      <c r="CW73" s="43"/>
      <c r="CX73" s="43"/>
      <c r="CY73" s="43"/>
      <c r="CZ73" s="43"/>
      <c r="DA73" s="43"/>
      <c r="DB73" s="43"/>
      <c r="DC73" s="43"/>
      <c r="DD73" s="43"/>
      <c r="DE73" s="43"/>
      <c r="DF73" s="43"/>
      <c r="DG73" s="43"/>
      <c r="DH73" s="43"/>
      <c r="DI73" s="43"/>
      <c r="DJ73" s="43"/>
      <c r="DK73" s="43"/>
      <c r="DL73" s="43"/>
      <c r="DM73" s="43"/>
      <c r="DN73" s="43"/>
      <c r="DO73" s="43"/>
      <c r="DP73" s="43"/>
      <c r="DQ73" s="43"/>
      <c r="DR73" s="43"/>
      <c r="DS73" s="43"/>
      <c r="DT73" s="43"/>
      <c r="DU73" s="43"/>
      <c r="DV73" s="43"/>
      <c r="DW73" s="43"/>
      <c r="DX73" s="43"/>
      <c r="DY73" s="43"/>
      <c r="DZ73" s="43"/>
      <c r="EA73" s="43"/>
      <c r="EB73" s="43"/>
      <c r="EC73" s="43"/>
      <c r="ED73" s="43"/>
      <c r="EE73" s="43"/>
      <c r="EF73" s="43">
        <v>99.086396895560767</v>
      </c>
    </row>
    <row r="74" spans="1:136" x14ac:dyDescent="0.25">
      <c r="A74" s="50" t="s">
        <v>563</v>
      </c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/>
      <c r="BD74" s="43"/>
      <c r="BE74" s="43"/>
      <c r="BF74" s="43"/>
      <c r="BG74" s="43"/>
      <c r="BH74" s="43"/>
      <c r="BI74" s="43"/>
      <c r="BJ74" s="43"/>
      <c r="BK74" s="43"/>
      <c r="BL74" s="43"/>
      <c r="BM74" s="43"/>
      <c r="BN74" s="43"/>
      <c r="BO74" s="43"/>
      <c r="BP74" s="43"/>
      <c r="BQ74" s="43"/>
      <c r="BR74" s="43"/>
      <c r="BS74" s="43"/>
      <c r="BT74" s="43"/>
      <c r="BU74" s="43"/>
      <c r="BV74" s="43"/>
      <c r="BW74" s="43"/>
      <c r="BX74" s="43"/>
      <c r="BY74" s="43"/>
      <c r="BZ74" s="43"/>
      <c r="CA74" s="43"/>
      <c r="CB74" s="43"/>
      <c r="CC74" s="43"/>
      <c r="CD74" s="43"/>
      <c r="CE74" s="43"/>
      <c r="CF74" s="43"/>
      <c r="CG74" s="43"/>
      <c r="CH74" s="43"/>
      <c r="CI74" s="43">
        <v>60.193454691207322</v>
      </c>
      <c r="CJ74" s="43"/>
      <c r="CK74" s="43"/>
      <c r="CL74" s="43"/>
      <c r="CM74" s="43"/>
      <c r="CN74" s="43"/>
      <c r="CO74" s="43"/>
      <c r="CP74" s="43"/>
      <c r="CQ74" s="43"/>
      <c r="CR74" s="43"/>
      <c r="CS74" s="43"/>
      <c r="CT74" s="43"/>
      <c r="CU74" s="43"/>
      <c r="CV74" s="43"/>
      <c r="CW74" s="43"/>
      <c r="CX74" s="43"/>
      <c r="CY74" s="43"/>
      <c r="CZ74" s="43"/>
      <c r="DA74" s="43"/>
      <c r="DB74" s="43"/>
      <c r="DC74" s="43"/>
      <c r="DD74" s="43"/>
      <c r="DE74" s="43"/>
      <c r="DF74" s="43"/>
      <c r="DG74" s="43"/>
      <c r="DH74" s="43"/>
      <c r="DI74" s="43"/>
      <c r="DJ74" s="43"/>
      <c r="DK74" s="43"/>
      <c r="DL74" s="43"/>
      <c r="DM74" s="43"/>
      <c r="DN74" s="43"/>
      <c r="DO74" s="43"/>
      <c r="DP74" s="43"/>
      <c r="DQ74" s="43"/>
      <c r="DR74" s="43"/>
      <c r="DS74" s="43"/>
      <c r="DT74" s="43"/>
      <c r="DU74" s="43"/>
      <c r="DV74" s="43"/>
      <c r="DW74" s="43"/>
      <c r="DX74" s="43"/>
      <c r="DY74" s="43"/>
      <c r="DZ74" s="43"/>
      <c r="EA74" s="43"/>
      <c r="EB74" s="43"/>
      <c r="EC74" s="43"/>
      <c r="ED74" s="43"/>
      <c r="EE74" s="43"/>
      <c r="EF74" s="43">
        <v>60.193454691207322</v>
      </c>
    </row>
    <row r="75" spans="1:136" x14ac:dyDescent="0.25">
      <c r="A75" s="50" t="s">
        <v>564</v>
      </c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  <c r="BL75" s="43"/>
      <c r="BM75" s="43"/>
      <c r="BN75" s="43"/>
      <c r="BO75" s="43"/>
      <c r="BP75" s="43"/>
      <c r="BQ75" s="43"/>
      <c r="BR75" s="43"/>
      <c r="BS75" s="43"/>
      <c r="BT75" s="43"/>
      <c r="BU75" s="43"/>
      <c r="BV75" s="43"/>
      <c r="BW75" s="43"/>
      <c r="BX75" s="43"/>
      <c r="BY75" s="43"/>
      <c r="BZ75" s="43"/>
      <c r="CA75" s="43"/>
      <c r="CB75" s="43"/>
      <c r="CC75" s="43"/>
      <c r="CD75" s="43"/>
      <c r="CE75" s="43"/>
      <c r="CF75" s="43"/>
      <c r="CG75" s="43"/>
      <c r="CH75" s="43"/>
      <c r="CI75" s="43"/>
      <c r="CJ75" s="43">
        <v>2.7916952986298798</v>
      </c>
      <c r="CK75" s="43"/>
      <c r="CL75" s="43"/>
      <c r="CM75" s="43"/>
      <c r="CN75" s="43"/>
      <c r="CO75" s="43"/>
      <c r="CP75" s="43"/>
      <c r="CQ75" s="43"/>
      <c r="CR75" s="43"/>
      <c r="CS75" s="43"/>
      <c r="CT75" s="43"/>
      <c r="CU75" s="43"/>
      <c r="CV75" s="43"/>
      <c r="CW75" s="43"/>
      <c r="CX75" s="43"/>
      <c r="CY75" s="43"/>
      <c r="CZ75" s="43"/>
      <c r="DA75" s="43"/>
      <c r="DB75" s="43"/>
      <c r="DC75" s="43"/>
      <c r="DD75" s="43"/>
      <c r="DE75" s="43"/>
      <c r="DF75" s="43"/>
      <c r="DG75" s="43"/>
      <c r="DH75" s="43"/>
      <c r="DI75" s="43"/>
      <c r="DJ75" s="43"/>
      <c r="DK75" s="43"/>
      <c r="DL75" s="43"/>
      <c r="DM75" s="43"/>
      <c r="DN75" s="43"/>
      <c r="DO75" s="43"/>
      <c r="DP75" s="43"/>
      <c r="DQ75" s="43"/>
      <c r="DR75" s="43"/>
      <c r="DS75" s="43"/>
      <c r="DT75" s="43"/>
      <c r="DU75" s="43"/>
      <c r="DV75" s="43"/>
      <c r="DW75" s="43"/>
      <c r="DX75" s="43"/>
      <c r="DY75" s="43"/>
      <c r="DZ75" s="43"/>
      <c r="EA75" s="43"/>
      <c r="EB75" s="43"/>
      <c r="EC75" s="43"/>
      <c r="ED75" s="43"/>
      <c r="EE75" s="43"/>
      <c r="EF75" s="43">
        <v>2.7916952986298798</v>
      </c>
    </row>
    <row r="76" spans="1:136" x14ac:dyDescent="0.25">
      <c r="A76" s="50" t="s">
        <v>565</v>
      </c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3"/>
      <c r="BE76" s="43"/>
      <c r="BF76" s="43"/>
      <c r="BG76" s="43"/>
      <c r="BH76" s="43"/>
      <c r="BI76" s="43"/>
      <c r="BJ76" s="43"/>
      <c r="BK76" s="43"/>
      <c r="BL76" s="43"/>
      <c r="BM76" s="43"/>
      <c r="BN76" s="43"/>
      <c r="BO76" s="43"/>
      <c r="BP76" s="43"/>
      <c r="BQ76" s="43"/>
      <c r="BR76" s="43"/>
      <c r="BS76" s="43"/>
      <c r="BT76" s="43"/>
      <c r="BU76" s="43"/>
      <c r="BV76" s="43"/>
      <c r="BW76" s="43"/>
      <c r="BX76" s="43"/>
      <c r="BY76" s="43"/>
      <c r="BZ76" s="43"/>
      <c r="CA76" s="43"/>
      <c r="CB76" s="43"/>
      <c r="CC76" s="43"/>
      <c r="CD76" s="43"/>
      <c r="CE76" s="43"/>
      <c r="CF76" s="43"/>
      <c r="CG76" s="43"/>
      <c r="CH76" s="43"/>
      <c r="CI76" s="43"/>
      <c r="CJ76" s="43"/>
      <c r="CK76" s="43">
        <v>8.1882067761394577</v>
      </c>
      <c r="CL76" s="43"/>
      <c r="CM76" s="43"/>
      <c r="CN76" s="43"/>
      <c r="CO76" s="43"/>
      <c r="CP76" s="43"/>
      <c r="CQ76" s="43"/>
      <c r="CR76" s="43"/>
      <c r="CS76" s="43"/>
      <c r="CT76" s="43"/>
      <c r="CU76" s="43"/>
      <c r="CV76" s="43"/>
      <c r="CW76" s="43"/>
      <c r="CX76" s="43"/>
      <c r="CY76" s="43"/>
      <c r="CZ76" s="43"/>
      <c r="DA76" s="43"/>
      <c r="DB76" s="43"/>
      <c r="DC76" s="43"/>
      <c r="DD76" s="43"/>
      <c r="DE76" s="43"/>
      <c r="DF76" s="43"/>
      <c r="DG76" s="43"/>
      <c r="DH76" s="43"/>
      <c r="DI76" s="43"/>
      <c r="DJ76" s="43"/>
      <c r="DK76" s="43"/>
      <c r="DL76" s="43"/>
      <c r="DM76" s="43"/>
      <c r="DN76" s="43"/>
      <c r="DO76" s="43"/>
      <c r="DP76" s="43"/>
      <c r="DQ76" s="43"/>
      <c r="DR76" s="43"/>
      <c r="DS76" s="43"/>
      <c r="DT76" s="43"/>
      <c r="DU76" s="43"/>
      <c r="DV76" s="43"/>
      <c r="DW76" s="43"/>
      <c r="DX76" s="43"/>
      <c r="DY76" s="43"/>
      <c r="DZ76" s="43"/>
      <c r="EA76" s="43"/>
      <c r="EB76" s="43"/>
      <c r="EC76" s="43"/>
      <c r="ED76" s="43"/>
      <c r="EE76" s="43"/>
      <c r="EF76" s="43">
        <v>8.1882067761394577</v>
      </c>
    </row>
    <row r="77" spans="1:136" x14ac:dyDescent="0.25">
      <c r="A77" s="50" t="s">
        <v>566</v>
      </c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  <c r="BL77" s="43"/>
      <c r="BM77" s="43"/>
      <c r="BN77" s="43"/>
      <c r="BO77" s="43"/>
      <c r="BP77" s="43"/>
      <c r="BQ77" s="43"/>
      <c r="BR77" s="43"/>
      <c r="BS77" s="43"/>
      <c r="BT77" s="43"/>
      <c r="BU77" s="43"/>
      <c r="BV77" s="43"/>
      <c r="BW77" s="43"/>
      <c r="BX77" s="43"/>
      <c r="BY77" s="43"/>
      <c r="BZ77" s="43"/>
      <c r="CA77" s="43"/>
      <c r="CB77" s="43"/>
      <c r="CC77" s="43"/>
      <c r="CD77" s="43"/>
      <c r="CE77" s="43"/>
      <c r="CF77" s="43"/>
      <c r="CG77" s="43"/>
      <c r="CH77" s="43"/>
      <c r="CI77" s="43"/>
      <c r="CJ77" s="43"/>
      <c r="CK77" s="43"/>
      <c r="CL77" s="43">
        <v>143.07295007571011</v>
      </c>
      <c r="CM77" s="43"/>
      <c r="CN77" s="43"/>
      <c r="CO77" s="43"/>
      <c r="CP77" s="43"/>
      <c r="CQ77" s="43"/>
      <c r="CR77" s="43"/>
      <c r="CS77" s="43"/>
      <c r="CT77" s="43"/>
      <c r="CU77" s="43"/>
      <c r="CV77" s="43"/>
      <c r="CW77" s="43"/>
      <c r="CX77" s="43"/>
      <c r="CY77" s="43"/>
      <c r="CZ77" s="43"/>
      <c r="DA77" s="43"/>
      <c r="DB77" s="43"/>
      <c r="DC77" s="43"/>
      <c r="DD77" s="43"/>
      <c r="DE77" s="43"/>
      <c r="DF77" s="43"/>
      <c r="DG77" s="43"/>
      <c r="DH77" s="43"/>
      <c r="DI77" s="43"/>
      <c r="DJ77" s="43"/>
      <c r="DK77" s="43"/>
      <c r="DL77" s="43"/>
      <c r="DM77" s="43"/>
      <c r="DN77" s="43"/>
      <c r="DO77" s="43"/>
      <c r="DP77" s="43"/>
      <c r="DQ77" s="43"/>
      <c r="DR77" s="43"/>
      <c r="DS77" s="43"/>
      <c r="DT77" s="43"/>
      <c r="DU77" s="43"/>
      <c r="DV77" s="43"/>
      <c r="DW77" s="43"/>
      <c r="DX77" s="43"/>
      <c r="DY77" s="43"/>
      <c r="DZ77" s="43"/>
      <c r="EA77" s="43"/>
      <c r="EB77" s="43"/>
      <c r="EC77" s="43"/>
      <c r="ED77" s="43"/>
      <c r="EE77" s="43"/>
      <c r="EF77" s="43">
        <v>143.07295007571011</v>
      </c>
    </row>
    <row r="78" spans="1:136" x14ac:dyDescent="0.25">
      <c r="A78" s="50" t="s">
        <v>567</v>
      </c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/>
      <c r="BW78" s="43"/>
      <c r="BX78" s="43"/>
      <c r="BY78" s="43"/>
      <c r="BZ78" s="43"/>
      <c r="CA78" s="43"/>
      <c r="CB78" s="43"/>
      <c r="CC78" s="43"/>
      <c r="CD78" s="43"/>
      <c r="CE78" s="43"/>
      <c r="CF78" s="43"/>
      <c r="CG78" s="43"/>
      <c r="CH78" s="43"/>
      <c r="CI78" s="43"/>
      <c r="CJ78" s="43"/>
      <c r="CK78" s="43"/>
      <c r="CL78" s="43"/>
      <c r="CM78" s="43">
        <v>17.617663879948019</v>
      </c>
      <c r="CN78" s="43"/>
      <c r="CO78" s="43"/>
      <c r="CP78" s="43"/>
      <c r="CQ78" s="43"/>
      <c r="CR78" s="43"/>
      <c r="CS78" s="43"/>
      <c r="CT78" s="43"/>
      <c r="CU78" s="43"/>
      <c r="CV78" s="43"/>
      <c r="CW78" s="43"/>
      <c r="CX78" s="43"/>
      <c r="CY78" s="43"/>
      <c r="CZ78" s="43"/>
      <c r="DA78" s="43"/>
      <c r="DB78" s="43"/>
      <c r="DC78" s="43"/>
      <c r="DD78" s="43"/>
      <c r="DE78" s="43"/>
      <c r="DF78" s="43"/>
      <c r="DG78" s="43"/>
      <c r="DH78" s="43"/>
      <c r="DI78" s="43"/>
      <c r="DJ78" s="43"/>
      <c r="DK78" s="43"/>
      <c r="DL78" s="43"/>
      <c r="DM78" s="43"/>
      <c r="DN78" s="43"/>
      <c r="DO78" s="43"/>
      <c r="DP78" s="43"/>
      <c r="DQ78" s="43"/>
      <c r="DR78" s="43"/>
      <c r="DS78" s="43"/>
      <c r="DT78" s="43"/>
      <c r="DU78" s="43"/>
      <c r="DV78" s="43"/>
      <c r="DW78" s="43"/>
      <c r="DX78" s="43"/>
      <c r="DY78" s="43"/>
      <c r="DZ78" s="43"/>
      <c r="EA78" s="43"/>
      <c r="EB78" s="43"/>
      <c r="EC78" s="43"/>
      <c r="ED78" s="43"/>
      <c r="EE78" s="43"/>
      <c r="EF78" s="43">
        <v>17.617663879948019</v>
      </c>
    </row>
    <row r="79" spans="1:136" x14ac:dyDescent="0.25">
      <c r="A79" s="50" t="s">
        <v>568</v>
      </c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  <c r="BO79" s="43"/>
      <c r="BP79" s="43"/>
      <c r="BQ79" s="43"/>
      <c r="BR79" s="43"/>
      <c r="BS79" s="43"/>
      <c r="BT79" s="43"/>
      <c r="BU79" s="43"/>
      <c r="BV79" s="43"/>
      <c r="BW79" s="43"/>
      <c r="BX79" s="43"/>
      <c r="BY79" s="43"/>
      <c r="BZ79" s="43"/>
      <c r="CA79" s="43"/>
      <c r="CB79" s="43"/>
      <c r="CC79" s="43"/>
      <c r="CD79" s="43"/>
      <c r="CE79" s="43"/>
      <c r="CF79" s="43"/>
      <c r="CG79" s="43"/>
      <c r="CH79" s="43"/>
      <c r="CI79" s="43"/>
      <c r="CJ79" s="43"/>
      <c r="CK79" s="43"/>
      <c r="CL79" s="43"/>
      <c r="CM79" s="43"/>
      <c r="CN79" s="43">
        <v>152.00182028275248</v>
      </c>
      <c r="CO79" s="43"/>
      <c r="CP79" s="43"/>
      <c r="CQ79" s="43"/>
      <c r="CR79" s="43"/>
      <c r="CS79" s="43"/>
      <c r="CT79" s="43"/>
      <c r="CU79" s="43"/>
      <c r="CV79" s="43"/>
      <c r="CW79" s="43"/>
      <c r="CX79" s="43"/>
      <c r="CY79" s="43"/>
      <c r="CZ79" s="43"/>
      <c r="DA79" s="43"/>
      <c r="DB79" s="43"/>
      <c r="DC79" s="43"/>
      <c r="DD79" s="43"/>
      <c r="DE79" s="43"/>
      <c r="DF79" s="43"/>
      <c r="DG79" s="43"/>
      <c r="DH79" s="43"/>
      <c r="DI79" s="43"/>
      <c r="DJ79" s="43"/>
      <c r="DK79" s="43"/>
      <c r="DL79" s="43"/>
      <c r="DM79" s="43"/>
      <c r="DN79" s="43"/>
      <c r="DO79" s="43"/>
      <c r="DP79" s="43"/>
      <c r="DQ79" s="43"/>
      <c r="DR79" s="43"/>
      <c r="DS79" s="43"/>
      <c r="DT79" s="43"/>
      <c r="DU79" s="43"/>
      <c r="DV79" s="43"/>
      <c r="DW79" s="43"/>
      <c r="DX79" s="43"/>
      <c r="DY79" s="43"/>
      <c r="DZ79" s="43"/>
      <c r="EA79" s="43"/>
      <c r="EB79" s="43"/>
      <c r="EC79" s="43"/>
      <c r="ED79" s="43"/>
      <c r="EE79" s="43"/>
      <c r="EF79" s="43">
        <v>152.00182028275248</v>
      </c>
    </row>
    <row r="80" spans="1:136" x14ac:dyDescent="0.25">
      <c r="A80" s="50" t="s">
        <v>569</v>
      </c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43"/>
      <c r="BO80" s="43"/>
      <c r="BP80" s="43"/>
      <c r="BQ80" s="43"/>
      <c r="BR80" s="43"/>
      <c r="BS80" s="43"/>
      <c r="BT80" s="43"/>
      <c r="BU80" s="43"/>
      <c r="BV80" s="43"/>
      <c r="BW80" s="43"/>
      <c r="BX80" s="43"/>
      <c r="BY80" s="43"/>
      <c r="BZ80" s="43"/>
      <c r="CA80" s="43"/>
      <c r="CB80" s="43"/>
      <c r="CC80" s="43"/>
      <c r="CD80" s="43"/>
      <c r="CE80" s="43"/>
      <c r="CF80" s="43"/>
      <c r="CG80" s="43"/>
      <c r="CH80" s="43"/>
      <c r="CI80" s="43"/>
      <c r="CJ80" s="43"/>
      <c r="CK80" s="43"/>
      <c r="CL80" s="43"/>
      <c r="CM80" s="43"/>
      <c r="CN80" s="43"/>
      <c r="CO80" s="43">
        <v>99.424900600490133</v>
      </c>
      <c r="CP80" s="43"/>
      <c r="CQ80" s="43"/>
      <c r="CR80" s="43"/>
      <c r="CS80" s="43"/>
      <c r="CT80" s="43"/>
      <c r="CU80" s="43"/>
      <c r="CV80" s="43"/>
      <c r="CW80" s="43"/>
      <c r="CX80" s="43"/>
      <c r="CY80" s="43"/>
      <c r="CZ80" s="43"/>
      <c r="DA80" s="43"/>
      <c r="DB80" s="43"/>
      <c r="DC80" s="43"/>
      <c r="DD80" s="43"/>
      <c r="DE80" s="43"/>
      <c r="DF80" s="43"/>
      <c r="DG80" s="43"/>
      <c r="DH80" s="43"/>
      <c r="DI80" s="43"/>
      <c r="DJ80" s="43"/>
      <c r="DK80" s="43"/>
      <c r="DL80" s="43"/>
      <c r="DM80" s="43"/>
      <c r="DN80" s="43"/>
      <c r="DO80" s="43"/>
      <c r="DP80" s="43"/>
      <c r="DQ80" s="43"/>
      <c r="DR80" s="43"/>
      <c r="DS80" s="43"/>
      <c r="DT80" s="43"/>
      <c r="DU80" s="43"/>
      <c r="DV80" s="43"/>
      <c r="DW80" s="43"/>
      <c r="DX80" s="43"/>
      <c r="DY80" s="43"/>
      <c r="DZ80" s="43"/>
      <c r="EA80" s="43"/>
      <c r="EB80" s="43"/>
      <c r="EC80" s="43"/>
      <c r="ED80" s="43"/>
      <c r="EE80" s="43"/>
      <c r="EF80" s="43">
        <v>99.424900600490133</v>
      </c>
    </row>
    <row r="81" spans="1:136" x14ac:dyDescent="0.25">
      <c r="A81" s="50" t="s">
        <v>570</v>
      </c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  <c r="BM81" s="43"/>
      <c r="BN81" s="43"/>
      <c r="BO81" s="43"/>
      <c r="BP81" s="43"/>
      <c r="BQ81" s="43"/>
      <c r="BR81" s="43"/>
      <c r="BS81" s="43"/>
      <c r="BT81" s="43"/>
      <c r="BU81" s="43"/>
      <c r="BV81" s="43"/>
      <c r="BW81" s="43"/>
      <c r="BX81" s="43"/>
      <c r="BY81" s="43"/>
      <c r="BZ81" s="43"/>
      <c r="CA81" s="43"/>
      <c r="CB81" s="43"/>
      <c r="CC81" s="43"/>
      <c r="CD81" s="43"/>
      <c r="CE81" s="43"/>
      <c r="CF81" s="43"/>
      <c r="CG81" s="43"/>
      <c r="CH81" s="43"/>
      <c r="CI81" s="43"/>
      <c r="CJ81" s="43"/>
      <c r="CK81" s="43"/>
      <c r="CL81" s="43"/>
      <c r="CM81" s="43"/>
      <c r="CN81" s="43"/>
      <c r="CO81" s="43"/>
      <c r="CP81" s="43">
        <v>82.621005429075268</v>
      </c>
      <c r="CQ81" s="43"/>
      <c r="CR81" s="43"/>
      <c r="CS81" s="43"/>
      <c r="CT81" s="43"/>
      <c r="CU81" s="43"/>
      <c r="CV81" s="43"/>
      <c r="CW81" s="43"/>
      <c r="CX81" s="43"/>
      <c r="CY81" s="43"/>
      <c r="CZ81" s="43"/>
      <c r="DA81" s="43"/>
      <c r="DB81" s="43"/>
      <c r="DC81" s="43"/>
      <c r="DD81" s="43"/>
      <c r="DE81" s="43"/>
      <c r="DF81" s="43"/>
      <c r="DG81" s="43"/>
      <c r="DH81" s="43"/>
      <c r="DI81" s="43"/>
      <c r="DJ81" s="43"/>
      <c r="DK81" s="43"/>
      <c r="DL81" s="43"/>
      <c r="DM81" s="43"/>
      <c r="DN81" s="43"/>
      <c r="DO81" s="43"/>
      <c r="DP81" s="43"/>
      <c r="DQ81" s="43"/>
      <c r="DR81" s="43"/>
      <c r="DS81" s="43"/>
      <c r="DT81" s="43"/>
      <c r="DU81" s="43"/>
      <c r="DV81" s="43"/>
      <c r="DW81" s="43"/>
      <c r="DX81" s="43"/>
      <c r="DY81" s="43"/>
      <c r="DZ81" s="43"/>
      <c r="EA81" s="43"/>
      <c r="EB81" s="43"/>
      <c r="EC81" s="43"/>
      <c r="ED81" s="43"/>
      <c r="EE81" s="43"/>
      <c r="EF81" s="43">
        <v>82.621005429075268</v>
      </c>
    </row>
    <row r="82" spans="1:136" x14ac:dyDescent="0.25">
      <c r="A82" s="50" t="s">
        <v>329</v>
      </c>
      <c r="B82" s="43">
        <v>11.032931685522753</v>
      </c>
      <c r="C82" s="43">
        <v>1.0163335533088171</v>
      </c>
      <c r="D82" s="43"/>
      <c r="E82" s="43"/>
      <c r="F82" s="43">
        <v>243.70049725370961</v>
      </c>
      <c r="G82" s="43">
        <v>1.5600744074521244</v>
      </c>
      <c r="H82" s="43">
        <v>1.6351211967690729</v>
      </c>
      <c r="I82" s="43">
        <v>1.6233000155765011E-3</v>
      </c>
      <c r="J82" s="43"/>
      <c r="K82" s="43">
        <v>7.3450390415558164</v>
      </c>
      <c r="L82" s="43">
        <v>2.3461906209525516</v>
      </c>
      <c r="M82" s="43">
        <v>43.645742681174717</v>
      </c>
      <c r="N82" s="43"/>
      <c r="O82" s="43"/>
      <c r="P82" s="43"/>
      <c r="Q82" s="43"/>
      <c r="R82" s="43">
        <v>0.73440134047783168</v>
      </c>
      <c r="S82" s="43">
        <v>0.2951645674762472</v>
      </c>
      <c r="T82" s="43">
        <v>0.58745932399902201</v>
      </c>
      <c r="U82" s="43">
        <v>41.868724895017415</v>
      </c>
      <c r="V82" s="43">
        <v>5.1818417526156031</v>
      </c>
      <c r="W82" s="43"/>
      <c r="X82" s="43"/>
      <c r="Y82" s="43">
        <v>134.71314977325642</v>
      </c>
      <c r="Z82" s="43">
        <v>0.31351797223258432</v>
      </c>
      <c r="AA82" s="43">
        <v>4.0135780888868853E-4</v>
      </c>
      <c r="AB82" s="43"/>
      <c r="AC82" s="43">
        <v>0.63163704390840492</v>
      </c>
      <c r="AD82" s="43">
        <v>0.31361102409858826</v>
      </c>
      <c r="AE82" s="43">
        <v>5.0265663369690943</v>
      </c>
      <c r="AF82" s="43"/>
      <c r="AG82" s="43"/>
      <c r="AH82" s="43"/>
      <c r="AI82" s="43"/>
      <c r="AJ82" s="43">
        <v>0.13343444429685508</v>
      </c>
      <c r="AK82" s="43">
        <v>3.7530736023856079E-2</v>
      </c>
      <c r="AL82" s="43">
        <v>0.22935475876881187</v>
      </c>
      <c r="AM82" s="43">
        <v>126.58903026003203</v>
      </c>
      <c r="AN82" s="43">
        <v>13.312357926441926</v>
      </c>
      <c r="AO82" s="43"/>
      <c r="AP82" s="43"/>
      <c r="AQ82" s="43">
        <v>215.84708610255524</v>
      </c>
      <c r="AR82" s="43">
        <v>1.0461452146111228</v>
      </c>
      <c r="AS82" s="43">
        <v>4.3728689868613511E-4</v>
      </c>
      <c r="AT82" s="43">
        <v>6.951984573907486E-4</v>
      </c>
      <c r="AU82" s="43"/>
      <c r="AV82" s="43">
        <v>2.5057446864196664</v>
      </c>
      <c r="AW82" s="43">
        <v>0.52666006409488308</v>
      </c>
      <c r="AX82" s="43">
        <v>8.6969762680738754</v>
      </c>
      <c r="AY82" s="43"/>
      <c r="AZ82" s="43"/>
      <c r="BA82" s="43"/>
      <c r="BB82" s="43"/>
      <c r="BC82" s="43">
        <v>0.37937243966752915</v>
      </c>
      <c r="BD82" s="43">
        <v>9.7915437561940724E-2</v>
      </c>
      <c r="BE82" s="43">
        <v>0.42134722929878615</v>
      </c>
      <c r="BF82" s="43">
        <v>62.517944697001496</v>
      </c>
      <c r="BG82" s="43">
        <v>7.7010646154730429</v>
      </c>
      <c r="BH82" s="43"/>
      <c r="BI82" s="43"/>
      <c r="BJ82" s="43">
        <v>105.30862562642125</v>
      </c>
      <c r="BK82" s="43">
        <v>0.27124600405711774</v>
      </c>
      <c r="BL82" s="43">
        <v>2.8009928085829226E-4</v>
      </c>
      <c r="BM82" s="43"/>
      <c r="BN82" s="43">
        <v>0.58845412462705549</v>
      </c>
      <c r="BO82" s="43">
        <v>0.40365343920852836</v>
      </c>
      <c r="BP82" s="43">
        <v>5.5107260048501505</v>
      </c>
      <c r="BQ82" s="43"/>
      <c r="BR82" s="43"/>
      <c r="BS82" s="43"/>
      <c r="BT82" s="43"/>
      <c r="BU82" s="43">
        <v>0.27756184491417429</v>
      </c>
      <c r="BV82" s="43">
        <v>9.5166498609279795E-2</v>
      </c>
      <c r="BW82" s="43">
        <v>0.26648407172529298</v>
      </c>
      <c r="BX82" s="43"/>
      <c r="BY82" s="43"/>
      <c r="BZ82" s="43"/>
      <c r="CA82" s="43"/>
      <c r="CB82" s="43"/>
      <c r="CC82" s="43"/>
      <c r="CD82" s="43"/>
      <c r="CE82" s="43"/>
      <c r="CF82" s="43"/>
      <c r="CG82" s="43"/>
      <c r="CH82" s="43"/>
      <c r="CI82" s="43"/>
      <c r="CJ82" s="43"/>
      <c r="CK82" s="43"/>
      <c r="CL82" s="43"/>
      <c r="CM82" s="43"/>
      <c r="CN82" s="43"/>
      <c r="CO82" s="43"/>
      <c r="CP82" s="43"/>
      <c r="CQ82" s="43"/>
      <c r="CR82" s="43"/>
      <c r="CS82" s="43"/>
      <c r="CT82" s="43"/>
      <c r="CU82" s="43"/>
      <c r="CV82" s="43"/>
      <c r="CW82" s="43"/>
      <c r="CX82" s="43"/>
      <c r="CY82" s="43"/>
      <c r="CZ82" s="43"/>
      <c r="DA82" s="43"/>
      <c r="DB82" s="43"/>
      <c r="DC82" s="43"/>
      <c r="DD82" s="43"/>
      <c r="DE82" s="43"/>
      <c r="DF82" s="43"/>
      <c r="DG82" s="43"/>
      <c r="DH82" s="43"/>
      <c r="DI82" s="43"/>
      <c r="DJ82" s="43"/>
      <c r="DK82" s="43"/>
      <c r="DL82" s="43"/>
      <c r="DM82" s="43"/>
      <c r="DN82" s="43"/>
      <c r="DO82" s="43"/>
      <c r="DP82" s="43"/>
      <c r="DQ82" s="43"/>
      <c r="DR82" s="43"/>
      <c r="DS82" s="43"/>
      <c r="DT82" s="43">
        <v>173.54904105661871</v>
      </c>
      <c r="DU82" s="43">
        <v>77.185697060011321</v>
      </c>
      <c r="DV82" s="43">
        <v>253.33397895440069</v>
      </c>
      <c r="DW82" s="43">
        <v>143.17803632468795</v>
      </c>
      <c r="DX82" s="43"/>
      <c r="DY82" s="43"/>
      <c r="DZ82" s="43"/>
      <c r="EA82" s="43"/>
      <c r="EB82" s="43"/>
      <c r="EC82" s="43"/>
      <c r="ED82" s="43">
        <v>49.776571990397315</v>
      </c>
      <c r="EE82" s="43">
        <v>141.67496878264637</v>
      </c>
      <c r="EF82" s="43">
        <v>1893.4136183764545</v>
      </c>
    </row>
    <row r="83" spans="1:136" x14ac:dyDescent="0.25">
      <c r="A83" s="50" t="s">
        <v>330</v>
      </c>
      <c r="B83" s="43">
        <v>0.21175334021706205</v>
      </c>
      <c r="C83" s="43">
        <v>2.259287645791856</v>
      </c>
      <c r="D83" s="43"/>
      <c r="E83" s="43">
        <v>90.00709837742076</v>
      </c>
      <c r="F83" s="43">
        <v>16.823330112139271</v>
      </c>
      <c r="G83" s="43">
        <v>20.131095108621516</v>
      </c>
      <c r="H83" s="43">
        <v>21.128547561419069</v>
      </c>
      <c r="I83" s="43"/>
      <c r="J83" s="43">
        <v>0.61232753240424098</v>
      </c>
      <c r="K83" s="43">
        <v>1.081203859899045</v>
      </c>
      <c r="L83" s="43"/>
      <c r="M83" s="43">
        <v>23.472812083275752</v>
      </c>
      <c r="N83" s="43"/>
      <c r="O83" s="43"/>
      <c r="P83" s="43"/>
      <c r="Q83" s="43"/>
      <c r="R83" s="43">
        <v>0.74420128885684933</v>
      </c>
      <c r="S83" s="43">
        <v>3.4803960755081728E-2</v>
      </c>
      <c r="T83" s="43">
        <v>0.10326349383818664</v>
      </c>
      <c r="U83" s="43">
        <v>0.80357991872485024</v>
      </c>
      <c r="V83" s="43">
        <v>11.519122847039913</v>
      </c>
      <c r="W83" s="43"/>
      <c r="X83" s="43">
        <v>34.156005632676674</v>
      </c>
      <c r="Y83" s="43">
        <v>9.2996272663413873</v>
      </c>
      <c r="Z83" s="43">
        <v>4.0456148034528923</v>
      </c>
      <c r="AA83" s="43"/>
      <c r="AB83" s="43">
        <v>2.6212166125700914E-2</v>
      </c>
      <c r="AC83" s="43">
        <v>9.2978186509997479E-2</v>
      </c>
      <c r="AD83" s="43"/>
      <c r="AE83" s="43">
        <v>2.7033025400364128</v>
      </c>
      <c r="AF83" s="43"/>
      <c r="AG83" s="43"/>
      <c r="AH83" s="43"/>
      <c r="AI83" s="43"/>
      <c r="AJ83" s="43">
        <v>0.13521501112594242</v>
      </c>
      <c r="AK83" s="43">
        <v>4.4253897913703148E-3</v>
      </c>
      <c r="AL83" s="43">
        <v>4.0315938059604983E-2</v>
      </c>
      <c r="AM83" s="43">
        <v>2.4296035502127231</v>
      </c>
      <c r="AN83" s="43">
        <v>29.593085559018913</v>
      </c>
      <c r="AO83" s="43"/>
      <c r="AP83" s="43">
        <v>89.352264624357232</v>
      </c>
      <c r="AQ83" s="43">
        <v>14.900530873624881</v>
      </c>
      <c r="AR83" s="43">
        <v>13.499387408809902</v>
      </c>
      <c r="AS83" s="43">
        <v>5.6504906517827365E-3</v>
      </c>
      <c r="AT83" s="43"/>
      <c r="AU83" s="43">
        <v>7.255351790688965E-3</v>
      </c>
      <c r="AV83" s="43">
        <v>0.36885043245523741</v>
      </c>
      <c r="AW83" s="43"/>
      <c r="AX83" s="43">
        <v>4.6772600737816674</v>
      </c>
      <c r="AY83" s="43"/>
      <c r="AZ83" s="43"/>
      <c r="BA83" s="43"/>
      <c r="BB83" s="43"/>
      <c r="BC83" s="43">
        <v>0.38443483555414998</v>
      </c>
      <c r="BD83" s="43">
        <v>1.1545576338517258E-2</v>
      </c>
      <c r="BE83" s="43">
        <v>7.4064339842709936E-2</v>
      </c>
      <c r="BF83" s="43">
        <v>1.1998971796831512</v>
      </c>
      <c r="BG83" s="43">
        <v>17.119301127605617</v>
      </c>
      <c r="BH83" s="43"/>
      <c r="BI83" s="43">
        <v>30.112273783556549</v>
      </c>
      <c r="BJ83" s="43">
        <v>7.2697503391819858</v>
      </c>
      <c r="BK83" s="43">
        <v>3.5001401724327343</v>
      </c>
      <c r="BL83" s="43"/>
      <c r="BM83" s="43">
        <v>6.4309124553980704E-2</v>
      </c>
      <c r="BN83" s="43">
        <v>8.6621577818804724E-2</v>
      </c>
      <c r="BO83" s="43"/>
      <c r="BP83" s="43">
        <v>2.9636850700231236</v>
      </c>
      <c r="BQ83" s="43"/>
      <c r="BR83" s="43"/>
      <c r="BS83" s="43"/>
      <c r="BT83" s="43"/>
      <c r="BU83" s="43">
        <v>0.28126566679224169</v>
      </c>
      <c r="BV83" s="43">
        <v>1.1221438640538907E-2</v>
      </c>
      <c r="BW83" s="43">
        <v>4.6842521983063268E-2</v>
      </c>
      <c r="BX83" s="43"/>
      <c r="BY83" s="43"/>
      <c r="BZ83" s="43"/>
      <c r="CA83" s="43"/>
      <c r="CB83" s="43"/>
      <c r="CC83" s="43"/>
      <c r="CD83" s="43"/>
      <c r="CE83" s="43"/>
      <c r="CF83" s="43"/>
      <c r="CG83" s="43"/>
      <c r="CH83" s="43"/>
      <c r="CI83" s="43"/>
      <c r="CJ83" s="43"/>
      <c r="CK83" s="43"/>
      <c r="CL83" s="43"/>
      <c r="CM83" s="43"/>
      <c r="CN83" s="43"/>
      <c r="CO83" s="43"/>
      <c r="CP83" s="43"/>
      <c r="CQ83" s="43"/>
      <c r="CR83" s="43"/>
      <c r="CS83" s="43"/>
      <c r="CT83" s="43"/>
      <c r="CU83" s="43"/>
      <c r="CV83" s="43"/>
      <c r="CW83" s="43"/>
      <c r="CX83" s="43"/>
      <c r="CY83" s="43"/>
      <c r="CZ83" s="43"/>
      <c r="DA83" s="43"/>
      <c r="DB83" s="43"/>
      <c r="DC83" s="43"/>
      <c r="DD83" s="43"/>
      <c r="DE83" s="43"/>
      <c r="DF83" s="43"/>
      <c r="DG83" s="43"/>
      <c r="DH83" s="43"/>
      <c r="DI83" s="43"/>
      <c r="DJ83" s="43"/>
      <c r="DK83" s="43"/>
      <c r="DL83" s="43"/>
      <c r="DM83" s="43"/>
      <c r="DN83" s="43"/>
      <c r="DO83" s="43"/>
      <c r="DP83" s="43"/>
      <c r="DQ83" s="43"/>
      <c r="DR83" s="43"/>
      <c r="DS83" s="43"/>
      <c r="DT83" s="43">
        <v>200.62821147662635</v>
      </c>
      <c r="DU83" s="43">
        <v>50.670361310414457</v>
      </c>
      <c r="DV83" s="43">
        <v>145.81653523336919</v>
      </c>
      <c r="DW83" s="43">
        <v>62.851003165547482</v>
      </c>
      <c r="DX83" s="43"/>
      <c r="DY83" s="43"/>
      <c r="DZ83" s="43"/>
      <c r="EA83" s="43"/>
      <c r="EB83" s="43"/>
      <c r="EC83" s="43">
        <v>31.271682877386347</v>
      </c>
      <c r="ED83" s="43">
        <v>8.8868958876384898</v>
      </c>
      <c r="EE83" s="43">
        <v>23.178174158809533</v>
      </c>
      <c r="EF83" s="43">
        <v>980.69822929302552</v>
      </c>
    </row>
    <row r="84" spans="1:136" x14ac:dyDescent="0.25">
      <c r="A84" s="50" t="s">
        <v>331</v>
      </c>
      <c r="B84" s="43"/>
      <c r="C84" s="43"/>
      <c r="D84" s="43">
        <v>11.731338432470098</v>
      </c>
      <c r="E84" s="43"/>
      <c r="F84" s="43">
        <v>13.598137483081013</v>
      </c>
      <c r="G84" s="43">
        <v>8.3823323841584436</v>
      </c>
      <c r="H84" s="43">
        <v>438.86683649467074</v>
      </c>
      <c r="I84" s="43">
        <v>0.11629333865680938</v>
      </c>
      <c r="J84" s="43">
        <v>52.110183628940689</v>
      </c>
      <c r="K84" s="43">
        <v>9.2872635493090189E-2</v>
      </c>
      <c r="L84" s="43"/>
      <c r="M84" s="43">
        <v>0.20287608549779956</v>
      </c>
      <c r="N84" s="43"/>
      <c r="O84" s="43"/>
      <c r="P84" s="43"/>
      <c r="Q84" s="43"/>
      <c r="R84" s="43"/>
      <c r="S84" s="43"/>
      <c r="T84" s="43">
        <v>3.9042931164012665E-4</v>
      </c>
      <c r="U84" s="43"/>
      <c r="V84" s="43"/>
      <c r="W84" s="43">
        <v>2.7073866246446632</v>
      </c>
      <c r="X84" s="43"/>
      <c r="Y84" s="43">
        <v>7.5168001380339406</v>
      </c>
      <c r="Z84" s="43">
        <v>1.6845426340612075</v>
      </c>
      <c r="AA84" s="43">
        <v>2.8753304468534073E-2</v>
      </c>
      <c r="AB84" s="43">
        <v>2.2307028801390425</v>
      </c>
      <c r="AC84" s="43">
        <v>7.9865874927211571E-3</v>
      </c>
      <c r="AD84" s="43"/>
      <c r="AE84" s="43">
        <v>2.3364709575194154E-2</v>
      </c>
      <c r="AF84" s="43"/>
      <c r="AG84" s="43"/>
      <c r="AH84" s="43"/>
      <c r="AI84" s="43"/>
      <c r="AJ84" s="43"/>
      <c r="AK84" s="43"/>
      <c r="AL84" s="43">
        <v>1.5243067380039336E-4</v>
      </c>
      <c r="AM84" s="43"/>
      <c r="AN84" s="43"/>
      <c r="AO84" s="43">
        <v>3.1427576662693641</v>
      </c>
      <c r="AP84" s="43"/>
      <c r="AQ84" s="43">
        <v>12.043957173748822</v>
      </c>
      <c r="AR84" s="43">
        <v>5.6209735055449945</v>
      </c>
      <c r="AS84" s="43">
        <v>0.11736788578495393</v>
      </c>
      <c r="AT84" s="43">
        <v>4.9804071251931641E-2</v>
      </c>
      <c r="AU84" s="43">
        <v>0.61744359692741957</v>
      </c>
      <c r="AV84" s="43">
        <v>3.1683305096674864E-2</v>
      </c>
      <c r="AW84" s="43"/>
      <c r="AX84" s="43">
        <v>4.042567252945644E-2</v>
      </c>
      <c r="AY84" s="43"/>
      <c r="AZ84" s="43"/>
      <c r="BA84" s="43"/>
      <c r="BB84" s="43"/>
      <c r="BC84" s="43"/>
      <c r="BD84" s="43"/>
      <c r="BE84" s="43">
        <v>2.800301263017719E-4</v>
      </c>
      <c r="BF84" s="43"/>
      <c r="BG84" s="43"/>
      <c r="BH84" s="43">
        <v>3.8835894382161098</v>
      </c>
      <c r="BI84" s="43"/>
      <c r="BJ84" s="43">
        <v>5.8760699529126077</v>
      </c>
      <c r="BK84" s="43">
        <v>1.4574139239902408</v>
      </c>
      <c r="BL84" s="43">
        <v>2.0066334142683964E-2</v>
      </c>
      <c r="BM84" s="43">
        <v>5.4728231415078916</v>
      </c>
      <c r="BN84" s="43">
        <v>7.4405711272186549E-3</v>
      </c>
      <c r="BO84" s="43"/>
      <c r="BP84" s="43">
        <v>2.5615202112189969E-2</v>
      </c>
      <c r="BQ84" s="43"/>
      <c r="BR84" s="43"/>
      <c r="BS84" s="43"/>
      <c r="BT84" s="43"/>
      <c r="BU84" s="43"/>
      <c r="BV84" s="43"/>
      <c r="BW84" s="43">
        <v>1.7710705820193516E-4</v>
      </c>
      <c r="BX84" s="43"/>
      <c r="BY84" s="43"/>
      <c r="BZ84" s="43"/>
      <c r="CA84" s="43"/>
      <c r="CB84" s="43"/>
      <c r="CC84" s="43"/>
      <c r="CD84" s="43"/>
      <c r="CE84" s="43"/>
      <c r="CF84" s="43"/>
      <c r="CG84" s="43"/>
      <c r="CH84" s="43"/>
      <c r="CI84" s="43"/>
      <c r="CJ84" s="43"/>
      <c r="CK84" s="43"/>
      <c r="CL84" s="43"/>
      <c r="CM84" s="43"/>
      <c r="CN84" s="43"/>
      <c r="CO84" s="43"/>
      <c r="CP84" s="43"/>
      <c r="CQ84" s="43"/>
      <c r="CR84" s="43"/>
      <c r="CS84" s="43"/>
      <c r="CT84" s="43"/>
      <c r="CU84" s="43"/>
      <c r="CV84" s="43"/>
      <c r="CW84" s="43"/>
      <c r="CX84" s="43"/>
      <c r="CY84" s="43"/>
      <c r="CZ84" s="43"/>
      <c r="DA84" s="43"/>
      <c r="DB84" s="43"/>
      <c r="DC84" s="43"/>
      <c r="DD84" s="43"/>
      <c r="DE84" s="43"/>
      <c r="DF84" s="43"/>
      <c r="DG84" s="43"/>
      <c r="DH84" s="43"/>
      <c r="DI84" s="43"/>
      <c r="DJ84" s="43"/>
      <c r="DK84" s="43"/>
      <c r="DL84" s="43"/>
      <c r="DM84" s="43"/>
      <c r="DN84" s="43"/>
      <c r="DO84" s="43"/>
      <c r="DP84" s="43"/>
      <c r="DQ84" s="43"/>
      <c r="DR84" s="43"/>
      <c r="DS84" s="43"/>
      <c r="DT84" s="43">
        <v>3.9122708050758579</v>
      </c>
      <c r="DU84" s="43">
        <v>0.34949239127619613</v>
      </c>
      <c r="DV84" s="43">
        <v>0.76959680022168253</v>
      </c>
      <c r="DW84" s="43">
        <v>0.34007371403327574</v>
      </c>
      <c r="DX84" s="43"/>
      <c r="DY84" s="43"/>
      <c r="DZ84" s="43"/>
      <c r="EA84" s="43"/>
      <c r="EB84" s="43"/>
      <c r="EC84" s="43"/>
      <c r="ED84" s="43">
        <v>68.710506587278047</v>
      </c>
      <c r="EE84" s="43">
        <v>128.03740561979637</v>
      </c>
      <c r="EF84" s="43">
        <v>779.82818471739756</v>
      </c>
    </row>
    <row r="85" spans="1:136" x14ac:dyDescent="0.25">
      <c r="A85" s="50" t="s">
        <v>332</v>
      </c>
      <c r="B85" s="43">
        <v>4.134261542468981E-2</v>
      </c>
      <c r="C85" s="43"/>
      <c r="D85" s="43"/>
      <c r="E85" s="43">
        <v>27.31877961863502</v>
      </c>
      <c r="F85" s="43">
        <v>0.54505254164026928</v>
      </c>
      <c r="G85" s="43">
        <v>2.9121359526552033</v>
      </c>
      <c r="H85" s="43"/>
      <c r="I85" s="43"/>
      <c r="J85" s="43"/>
      <c r="K85" s="43"/>
      <c r="L85" s="43"/>
      <c r="M85" s="43">
        <v>39.660811860177681</v>
      </c>
      <c r="N85" s="43"/>
      <c r="O85" s="43"/>
      <c r="P85" s="43"/>
      <c r="Q85" s="43"/>
      <c r="R85" s="43"/>
      <c r="S85" s="43"/>
      <c r="T85" s="43"/>
      <c r="U85" s="43">
        <v>0.15689053834423577</v>
      </c>
      <c r="V85" s="43"/>
      <c r="W85" s="43"/>
      <c r="X85" s="43">
        <v>10.366964465616288</v>
      </c>
      <c r="Y85" s="43">
        <v>0.30129501377191786</v>
      </c>
      <c r="Z85" s="43">
        <v>0.58523295708258249</v>
      </c>
      <c r="AA85" s="43"/>
      <c r="AB85" s="43"/>
      <c r="AC85" s="43"/>
      <c r="AD85" s="43"/>
      <c r="AE85" s="43">
        <v>4.5676322487971026</v>
      </c>
      <c r="AF85" s="43"/>
      <c r="AG85" s="43"/>
      <c r="AH85" s="43"/>
      <c r="AI85" s="43"/>
      <c r="AJ85" s="43"/>
      <c r="AK85" s="43"/>
      <c r="AL85" s="43"/>
      <c r="AM85" s="43">
        <v>0.47435457267375941</v>
      </c>
      <c r="AN85" s="43"/>
      <c r="AO85" s="43"/>
      <c r="AP85" s="43">
        <v>27.120025750225967</v>
      </c>
      <c r="AQ85" s="43">
        <v>0.48275651552472543</v>
      </c>
      <c r="AR85" s="43">
        <v>1.9528024282782392</v>
      </c>
      <c r="AS85" s="43"/>
      <c r="AT85" s="43"/>
      <c r="AU85" s="43"/>
      <c r="AV85" s="43"/>
      <c r="AW85" s="43"/>
      <c r="AX85" s="43">
        <v>7.9029274868836872</v>
      </c>
      <c r="AY85" s="43"/>
      <c r="AZ85" s="43"/>
      <c r="BA85" s="43"/>
      <c r="BB85" s="43"/>
      <c r="BC85" s="43"/>
      <c r="BD85" s="43"/>
      <c r="BE85" s="43"/>
      <c r="BF85" s="43">
        <v>0.23426732063805891</v>
      </c>
      <c r="BG85" s="43"/>
      <c r="BH85" s="43"/>
      <c r="BI85" s="43">
        <v>9.1396188316114841</v>
      </c>
      <c r="BJ85" s="43">
        <v>0.23552981918854404</v>
      </c>
      <c r="BK85" s="43">
        <v>0.50632536285166407</v>
      </c>
      <c r="BL85" s="43"/>
      <c r="BM85" s="43"/>
      <c r="BN85" s="43"/>
      <c r="BO85" s="43"/>
      <c r="BP85" s="43">
        <v>5.0075873124188961</v>
      </c>
      <c r="BQ85" s="43"/>
      <c r="BR85" s="43"/>
      <c r="BS85" s="43"/>
      <c r="BT85" s="43"/>
      <c r="BU85" s="43"/>
      <c r="BV85" s="43"/>
      <c r="BW85" s="43"/>
      <c r="BX85" s="43"/>
      <c r="BY85" s="43"/>
      <c r="BZ85" s="43"/>
      <c r="CA85" s="43"/>
      <c r="CB85" s="43"/>
      <c r="CC85" s="43"/>
      <c r="CD85" s="43"/>
      <c r="CE85" s="43"/>
      <c r="CF85" s="43"/>
      <c r="CG85" s="43"/>
      <c r="CH85" s="43"/>
      <c r="CI85" s="43"/>
      <c r="CJ85" s="43"/>
      <c r="CK85" s="43"/>
      <c r="CL85" s="43"/>
      <c r="CM85" s="43"/>
      <c r="CN85" s="43"/>
      <c r="CO85" s="43"/>
      <c r="CP85" s="43"/>
      <c r="CQ85" s="43"/>
      <c r="CR85" s="43"/>
      <c r="CS85" s="43"/>
      <c r="CT85" s="43"/>
      <c r="CU85" s="43"/>
      <c r="CV85" s="43"/>
      <c r="CW85" s="43"/>
      <c r="CX85" s="43"/>
      <c r="CY85" s="43"/>
      <c r="CZ85" s="43"/>
      <c r="DA85" s="43"/>
      <c r="DB85" s="43"/>
      <c r="DC85" s="43"/>
      <c r="DD85" s="43"/>
      <c r="DE85" s="43"/>
      <c r="DF85" s="43"/>
      <c r="DG85" s="43"/>
      <c r="DH85" s="43"/>
      <c r="DI85" s="43"/>
      <c r="DJ85" s="43"/>
      <c r="DK85" s="43"/>
      <c r="DL85" s="43"/>
      <c r="DM85" s="43"/>
      <c r="DN85" s="43"/>
      <c r="DO85" s="43"/>
      <c r="DP85" s="43"/>
      <c r="DQ85" s="43"/>
      <c r="DR85" s="43"/>
      <c r="DS85" s="43"/>
      <c r="DT85" s="43">
        <v>312.9846959862648</v>
      </c>
      <c r="DU85" s="43">
        <v>124.49339324951414</v>
      </c>
      <c r="DV85" s="43">
        <v>183.41494996337758</v>
      </c>
      <c r="DW85" s="43">
        <v>72.963521008404243</v>
      </c>
      <c r="DX85" s="43"/>
      <c r="DY85" s="43"/>
      <c r="DZ85" s="43"/>
      <c r="EA85" s="43"/>
      <c r="EB85" s="43"/>
      <c r="EC85" s="43"/>
      <c r="ED85" s="43"/>
      <c r="EE85" s="43">
        <v>227.5358072381147</v>
      </c>
      <c r="EF85" s="43">
        <v>1060.9047006581154</v>
      </c>
    </row>
    <row r="86" spans="1:136" x14ac:dyDescent="0.25">
      <c r="A86" s="50" t="s">
        <v>333</v>
      </c>
      <c r="B86" s="43">
        <v>7.3199986591720681E-2</v>
      </c>
      <c r="C86" s="43">
        <v>3.1644277336607725</v>
      </c>
      <c r="D86" s="43">
        <v>2.7327959930354515E-2</v>
      </c>
      <c r="E86" s="43">
        <v>26.889352203422831</v>
      </c>
      <c r="F86" s="43">
        <v>48.7497952935489</v>
      </c>
      <c r="G86" s="43">
        <v>25.824945905541249</v>
      </c>
      <c r="H86" s="43">
        <v>3.2385076408169424</v>
      </c>
      <c r="I86" s="43"/>
      <c r="J86" s="43">
        <v>5.9500155729862371E-2</v>
      </c>
      <c r="K86" s="43">
        <v>13.13312698355552</v>
      </c>
      <c r="L86" s="43">
        <v>2.4442815270064102</v>
      </c>
      <c r="M86" s="43">
        <v>126.7063630912285</v>
      </c>
      <c r="N86" s="43"/>
      <c r="O86" s="43"/>
      <c r="P86" s="43"/>
      <c r="Q86" s="43"/>
      <c r="R86" s="43">
        <v>4.2573978366027063</v>
      </c>
      <c r="S86" s="43">
        <v>0.51914912204581753</v>
      </c>
      <c r="T86" s="43">
        <v>0.18261847004236212</v>
      </c>
      <c r="U86" s="43">
        <v>0.27778565011412953</v>
      </c>
      <c r="V86" s="43">
        <v>16.134037590349724</v>
      </c>
      <c r="W86" s="43">
        <v>6.3068126130846492E-3</v>
      </c>
      <c r="X86" s="43">
        <v>10.204004816019442</v>
      </c>
      <c r="Y86" s="43">
        <v>26.947989638110911</v>
      </c>
      <c r="Z86" s="43">
        <v>5.1898708386253309</v>
      </c>
      <c r="AA86" s="43"/>
      <c r="AB86" s="43">
        <v>2.5470485711666579E-3</v>
      </c>
      <c r="AC86" s="43">
        <v>1.1293839907772092</v>
      </c>
      <c r="AD86" s="43">
        <v>0.32672265672877054</v>
      </c>
      <c r="AE86" s="43">
        <v>14.592441330339861</v>
      </c>
      <c r="AF86" s="43"/>
      <c r="AG86" s="43"/>
      <c r="AH86" s="43"/>
      <c r="AI86" s="43"/>
      <c r="AJ86" s="43">
        <v>0.77353278536787073</v>
      </c>
      <c r="AK86" s="43">
        <v>6.6010798054499414E-2</v>
      </c>
      <c r="AL86" s="43">
        <v>7.1297557860133962E-2</v>
      </c>
      <c r="AM86" s="43">
        <v>0.83987788394016683</v>
      </c>
      <c r="AN86" s="43">
        <v>41.448985410060047</v>
      </c>
      <c r="AO86" s="43">
        <v>7.3210022938993901E-3</v>
      </c>
      <c r="AP86" s="43">
        <v>26.693722572668818</v>
      </c>
      <c r="AQ86" s="43">
        <v>43.178004890379512</v>
      </c>
      <c r="AR86" s="43">
        <v>17.317535271151591</v>
      </c>
      <c r="AS86" s="43">
        <v>8.6608684752081759E-4</v>
      </c>
      <c r="AT86" s="43"/>
      <c r="AU86" s="43">
        <v>7.0500596261926195E-4</v>
      </c>
      <c r="AV86" s="43">
        <v>4.4803387659255254</v>
      </c>
      <c r="AW86" s="43">
        <v>0.54867897526437548</v>
      </c>
      <c r="AX86" s="43">
        <v>25.247874480405262</v>
      </c>
      <c r="AY86" s="43"/>
      <c r="AZ86" s="43"/>
      <c r="BA86" s="43"/>
      <c r="BB86" s="43"/>
      <c r="BC86" s="43">
        <v>2.1992598799674759</v>
      </c>
      <c r="BD86" s="43">
        <v>0.17221820992827758</v>
      </c>
      <c r="BE86" s="43">
        <v>0.13098061981098244</v>
      </c>
      <c r="BF86" s="43">
        <v>0.41478664456586939</v>
      </c>
      <c r="BG86" s="43">
        <v>23.977819455609147</v>
      </c>
      <c r="BH86" s="43">
        <v>9.0467577220147994E-3</v>
      </c>
      <c r="BI86" s="43">
        <v>8.9959519861054602</v>
      </c>
      <c r="BJ86" s="43">
        <v>21.065914923383964</v>
      </c>
      <c r="BK86" s="43">
        <v>4.4901149255499559</v>
      </c>
      <c r="BL86" s="43"/>
      <c r="BM86" s="43">
        <v>6.2489480275188533E-3</v>
      </c>
      <c r="BN86" s="43">
        <v>1.0521717718585659</v>
      </c>
      <c r="BO86" s="43">
        <v>0.42052961765290614</v>
      </c>
      <c r="BP86" s="43">
        <v>15.997987596805972</v>
      </c>
      <c r="BQ86" s="43"/>
      <c r="BR86" s="43"/>
      <c r="BS86" s="43"/>
      <c r="BT86" s="43"/>
      <c r="BU86" s="43">
        <v>1.6090537052835505</v>
      </c>
      <c r="BV86" s="43">
        <v>0.16738324868603324</v>
      </c>
      <c r="BW86" s="43">
        <v>8.2839630730268413E-2</v>
      </c>
      <c r="BX86" s="43"/>
      <c r="BY86" s="43"/>
      <c r="BZ86" s="43"/>
      <c r="CA86" s="43"/>
      <c r="CB86" s="43"/>
      <c r="CC86" s="43"/>
      <c r="CD86" s="43"/>
      <c r="CE86" s="43"/>
      <c r="CF86" s="43"/>
      <c r="CG86" s="43"/>
      <c r="CH86" s="43"/>
      <c r="CI86" s="43"/>
      <c r="CJ86" s="43"/>
      <c r="CK86" s="43"/>
      <c r="CL86" s="43"/>
      <c r="CM86" s="43"/>
      <c r="CN86" s="43"/>
      <c r="CO86" s="43"/>
      <c r="CP86" s="43"/>
      <c r="CQ86" s="43"/>
      <c r="CR86" s="43"/>
      <c r="CS86" s="43"/>
      <c r="CT86" s="43"/>
      <c r="CU86" s="43"/>
      <c r="CV86" s="43"/>
      <c r="CW86" s="43"/>
      <c r="CX86" s="43"/>
      <c r="CY86" s="43"/>
      <c r="CZ86" s="43"/>
      <c r="DA86" s="43"/>
      <c r="DB86" s="43"/>
      <c r="DC86" s="43"/>
      <c r="DD86" s="43"/>
      <c r="DE86" s="43"/>
      <c r="DF86" s="43"/>
      <c r="DG86" s="43"/>
      <c r="DH86" s="43"/>
      <c r="DI86" s="43"/>
      <c r="DJ86" s="43"/>
      <c r="DK86" s="43"/>
      <c r="DL86" s="43"/>
      <c r="DM86" s="43"/>
      <c r="DN86" s="43"/>
      <c r="DO86" s="43"/>
      <c r="DP86" s="43"/>
      <c r="DQ86" s="43"/>
      <c r="DR86" s="43"/>
      <c r="DS86" s="43"/>
      <c r="DT86" s="43">
        <v>708.08515934379409</v>
      </c>
      <c r="DU86" s="43">
        <v>191.82390566509036</v>
      </c>
      <c r="DV86" s="43">
        <v>655.45582387319757</v>
      </c>
      <c r="DW86" s="43">
        <v>275.9456249050121</v>
      </c>
      <c r="DX86" s="43"/>
      <c r="DY86" s="43"/>
      <c r="DZ86" s="43"/>
      <c r="EA86" s="43"/>
      <c r="EB86" s="43"/>
      <c r="EC86" s="43"/>
      <c r="ED86" s="43">
        <v>38.9060164725352</v>
      </c>
      <c r="EE86" s="43">
        <v>279.1064090822702</v>
      </c>
      <c r="EF86" s="43">
        <v>2720.8710830317432</v>
      </c>
    </row>
    <row r="87" spans="1:136" x14ac:dyDescent="0.25">
      <c r="A87" s="50" t="s">
        <v>334</v>
      </c>
      <c r="B87" s="43">
        <v>0.30523991608822043</v>
      </c>
      <c r="C87" s="43">
        <v>9.5551091936926201E-3</v>
      </c>
      <c r="D87" s="43"/>
      <c r="E87" s="43">
        <v>2.3387901036474683</v>
      </c>
      <c r="F87" s="43">
        <v>7.4922673042543639</v>
      </c>
      <c r="G87" s="43">
        <v>117.31446035512771</v>
      </c>
      <c r="H87" s="43">
        <v>30.632870082119304</v>
      </c>
      <c r="I87" s="43"/>
      <c r="J87" s="43"/>
      <c r="K87" s="43"/>
      <c r="L87" s="43"/>
      <c r="M87" s="43">
        <v>6.84349607826287</v>
      </c>
      <c r="N87" s="43"/>
      <c r="O87" s="43"/>
      <c r="P87" s="43"/>
      <c r="Q87" s="43"/>
      <c r="R87" s="43"/>
      <c r="S87" s="43"/>
      <c r="T87" s="43"/>
      <c r="U87" s="43">
        <v>1.1583508751754199</v>
      </c>
      <c r="V87" s="43">
        <v>4.8717336556960922E-2</v>
      </c>
      <c r="W87" s="43"/>
      <c r="X87" s="43">
        <v>0.88752697724861973</v>
      </c>
      <c r="Y87" s="43">
        <v>4.141587476731857</v>
      </c>
      <c r="Z87" s="43">
        <v>23.575921474263559</v>
      </c>
      <c r="AA87" s="43"/>
      <c r="AB87" s="43"/>
      <c r="AC87" s="43"/>
      <c r="AD87" s="43"/>
      <c r="AE87" s="43">
        <v>0.78814759243433052</v>
      </c>
      <c r="AF87" s="43"/>
      <c r="AG87" s="43"/>
      <c r="AH87" s="43"/>
      <c r="AI87" s="43"/>
      <c r="AJ87" s="43"/>
      <c r="AK87" s="43"/>
      <c r="AL87" s="43"/>
      <c r="AM87" s="43">
        <v>3.5022445597994802</v>
      </c>
      <c r="AN87" s="43">
        <v>0.12515677869588304</v>
      </c>
      <c r="AO87" s="43"/>
      <c r="AP87" s="43">
        <v>2.3217745712193776</v>
      </c>
      <c r="AQ87" s="43">
        <v>6.6359489789680115</v>
      </c>
      <c r="AR87" s="43">
        <v>78.668017832328545</v>
      </c>
      <c r="AS87" s="43">
        <v>8.1922690394656168E-3</v>
      </c>
      <c r="AT87" s="43"/>
      <c r="AU87" s="43"/>
      <c r="AV87" s="43"/>
      <c r="AW87" s="43"/>
      <c r="AX87" s="43">
        <v>1.3636547192718524</v>
      </c>
      <c r="AY87" s="43"/>
      <c r="AZ87" s="43"/>
      <c r="BA87" s="43"/>
      <c r="BB87" s="43"/>
      <c r="BC87" s="43"/>
      <c r="BD87" s="43"/>
      <c r="BE87" s="43"/>
      <c r="BF87" s="43">
        <v>1.7296374832412975</v>
      </c>
      <c r="BG87" s="43">
        <v>7.240193248462834E-2</v>
      </c>
      <c r="BH87" s="43"/>
      <c r="BI87" s="43">
        <v>0.78245259754948782</v>
      </c>
      <c r="BJ87" s="43">
        <v>3.2375821203819433</v>
      </c>
      <c r="BK87" s="43">
        <v>20.397154416124909</v>
      </c>
      <c r="BL87" s="43"/>
      <c r="BM87" s="43"/>
      <c r="BN87" s="43"/>
      <c r="BO87" s="43"/>
      <c r="BP87" s="43">
        <v>0.86406209370884257</v>
      </c>
      <c r="BQ87" s="43"/>
      <c r="BR87" s="43"/>
      <c r="BS87" s="43"/>
      <c r="BT87" s="43"/>
      <c r="BU87" s="43"/>
      <c r="BV87" s="43"/>
      <c r="BW87" s="43"/>
      <c r="BX87" s="43"/>
      <c r="BY87" s="43"/>
      <c r="BZ87" s="43"/>
      <c r="CA87" s="43"/>
      <c r="CB87" s="43"/>
      <c r="CC87" s="43"/>
      <c r="CD87" s="43"/>
      <c r="CE87" s="43"/>
      <c r="CF87" s="43"/>
      <c r="CG87" s="43"/>
      <c r="CH87" s="43"/>
      <c r="CI87" s="43"/>
      <c r="CJ87" s="43"/>
      <c r="CK87" s="43"/>
      <c r="CL87" s="43"/>
      <c r="CM87" s="43"/>
      <c r="CN87" s="43"/>
      <c r="CO87" s="43"/>
      <c r="CP87" s="43"/>
      <c r="CQ87" s="43"/>
      <c r="CR87" s="43"/>
      <c r="CS87" s="43"/>
      <c r="CT87" s="43"/>
      <c r="CU87" s="43"/>
      <c r="CV87" s="43"/>
      <c r="CW87" s="43"/>
      <c r="CX87" s="43"/>
      <c r="CY87" s="43"/>
      <c r="CZ87" s="43"/>
      <c r="DA87" s="43"/>
      <c r="DB87" s="43"/>
      <c r="DC87" s="43"/>
      <c r="DD87" s="43"/>
      <c r="DE87" s="43"/>
      <c r="DF87" s="43"/>
      <c r="DG87" s="43"/>
      <c r="DH87" s="43"/>
      <c r="DI87" s="43"/>
      <c r="DJ87" s="43"/>
      <c r="DK87" s="43"/>
      <c r="DL87" s="43"/>
      <c r="DM87" s="43"/>
      <c r="DN87" s="43"/>
      <c r="DO87" s="43"/>
      <c r="DP87" s="43"/>
      <c r="DQ87" s="43"/>
      <c r="DR87" s="43"/>
      <c r="DS87" s="43"/>
      <c r="DT87" s="43">
        <v>667.59707880019198</v>
      </c>
      <c r="DU87" s="43">
        <v>110.56480866644432</v>
      </c>
      <c r="DV87" s="43">
        <v>223.23750414619366</v>
      </c>
      <c r="DW87" s="43">
        <v>135.94960090702907</v>
      </c>
      <c r="DX87" s="43"/>
      <c r="DY87" s="43"/>
      <c r="DZ87" s="43"/>
      <c r="EA87" s="43"/>
      <c r="EB87" s="43"/>
      <c r="EC87" s="43"/>
      <c r="ED87" s="43"/>
      <c r="EE87" s="43">
        <v>41.941438856467769</v>
      </c>
      <c r="EF87" s="43">
        <v>1494.5356424102449</v>
      </c>
    </row>
    <row r="88" spans="1:136" x14ac:dyDescent="0.25">
      <c r="A88" s="50" t="s">
        <v>45</v>
      </c>
      <c r="B88" s="43">
        <v>7.5090997833052731</v>
      </c>
      <c r="C88" s="43">
        <v>2.7824814104079532</v>
      </c>
      <c r="D88" s="43">
        <v>42.719425575191494</v>
      </c>
      <c r="E88" s="43">
        <v>14.919001501500391</v>
      </c>
      <c r="F88" s="43">
        <v>52.666621962712021</v>
      </c>
      <c r="G88" s="43">
        <v>144.77714147899033</v>
      </c>
      <c r="H88" s="43">
        <v>442.21697767534403</v>
      </c>
      <c r="I88" s="43">
        <v>162.61804716508075</v>
      </c>
      <c r="J88" s="43">
        <v>556.87835576420832</v>
      </c>
      <c r="K88" s="43">
        <v>38.057059690320294</v>
      </c>
      <c r="L88" s="43">
        <v>113.51556796200349</v>
      </c>
      <c r="M88" s="43">
        <v>44.259059026211929</v>
      </c>
      <c r="N88" s="43">
        <v>47.389649733288081</v>
      </c>
      <c r="O88" s="43">
        <v>20.477075436213998</v>
      </c>
      <c r="P88" s="43">
        <v>0.90101332862903816</v>
      </c>
      <c r="Q88" s="43">
        <v>47.941422899179109</v>
      </c>
      <c r="R88" s="43">
        <v>31.810791716298777</v>
      </c>
      <c r="S88" s="43">
        <v>15.474712284046904</v>
      </c>
      <c r="T88" s="43">
        <v>13.704441119085125</v>
      </c>
      <c r="U88" s="43">
        <v>28.496182338280008</v>
      </c>
      <c r="V88" s="43">
        <v>14.186659784465071</v>
      </c>
      <c r="W88" s="43">
        <v>9.8588922381317889</v>
      </c>
      <c r="X88" s="43">
        <v>5.6614812443169606</v>
      </c>
      <c r="Y88" s="43">
        <v>29.113139334828752</v>
      </c>
      <c r="Z88" s="43">
        <v>29.094917271448129</v>
      </c>
      <c r="AA88" s="43">
        <v>40.20699961168598</v>
      </c>
      <c r="AB88" s="43">
        <v>23.838529546083013</v>
      </c>
      <c r="AC88" s="43">
        <v>3.2727189803402155</v>
      </c>
      <c r="AD88" s="43">
        <v>15.173419074211177</v>
      </c>
      <c r="AE88" s="43">
        <v>5.0972003806236357</v>
      </c>
      <c r="AF88" s="43">
        <v>9.0476006533454514E-2</v>
      </c>
      <c r="AG88" s="43">
        <v>0.48648848758392182</v>
      </c>
      <c r="AH88" s="43">
        <v>0.21961095583699658</v>
      </c>
      <c r="AI88" s="43">
        <v>1.1389785807789659</v>
      </c>
      <c r="AJ88" s="43">
        <v>5.779748866669526</v>
      </c>
      <c r="AK88" s="43">
        <v>1.967639092806843</v>
      </c>
      <c r="AL88" s="43">
        <v>5.3504619954493862</v>
      </c>
      <c r="AM88" s="43">
        <v>86.157486222973205</v>
      </c>
      <c r="AN88" s="43">
        <v>36.446094235921038</v>
      </c>
      <c r="AO88" s="43">
        <v>11.444286855919144</v>
      </c>
      <c r="AP88" s="43">
        <v>14.81046044283608</v>
      </c>
      <c r="AQ88" s="43">
        <v>46.647163274687102</v>
      </c>
      <c r="AR88" s="43">
        <v>97.083775632651125</v>
      </c>
      <c r="AS88" s="43">
        <v>0.11826382722950986</v>
      </c>
      <c r="AT88" s="43">
        <v>69.643204859399177</v>
      </c>
      <c r="AU88" s="43">
        <v>6.5983451043361763</v>
      </c>
      <c r="AV88" s="43">
        <v>12.983086211013095</v>
      </c>
      <c r="AW88" s="43">
        <v>25.481355080331667</v>
      </c>
      <c r="AX88" s="43">
        <v>8.8191874476744712</v>
      </c>
      <c r="AY88" s="43">
        <v>0.80676727079473087</v>
      </c>
      <c r="AZ88" s="43">
        <v>1.4340607627299156</v>
      </c>
      <c r="BA88" s="43">
        <v>0.50219683351235467</v>
      </c>
      <c r="BB88" s="43">
        <v>3.3574576459081302</v>
      </c>
      <c r="BC88" s="43">
        <v>16.432619326805515</v>
      </c>
      <c r="BD88" s="43">
        <v>5.1334522886441158</v>
      </c>
      <c r="BE88" s="43">
        <v>9.829324446341559</v>
      </c>
      <c r="BF88" s="43">
        <v>42.550203187875688</v>
      </c>
      <c r="BG88" s="43">
        <v>21.083697436872093</v>
      </c>
      <c r="BH88" s="43">
        <v>14.142010387432043</v>
      </c>
      <c r="BI88" s="43">
        <v>4.9912180915629758</v>
      </c>
      <c r="BJ88" s="43">
        <v>22.758466387146733</v>
      </c>
      <c r="BK88" s="43">
        <v>25.172018025167972</v>
      </c>
      <c r="BL88" s="43">
        <v>28.059630153667293</v>
      </c>
      <c r="BM88" s="43">
        <v>58.485626804404681</v>
      </c>
      <c r="BN88" s="43">
        <v>3.0489740924785314</v>
      </c>
      <c r="BO88" s="43">
        <v>19.529934610755912</v>
      </c>
      <c r="BP88" s="43">
        <v>5.5881635308073845</v>
      </c>
      <c r="BQ88" s="43">
        <v>0.14969994751926261</v>
      </c>
      <c r="BR88" s="43">
        <v>0.43189645329019594</v>
      </c>
      <c r="BS88" s="43">
        <v>0.3384309796118059</v>
      </c>
      <c r="BT88" s="43">
        <v>1.0111663933816673</v>
      </c>
      <c r="BU88" s="43">
        <v>12.022666014214531</v>
      </c>
      <c r="BV88" s="43">
        <v>4.9893325531942958</v>
      </c>
      <c r="BW88" s="43">
        <v>6.2166266172658693</v>
      </c>
      <c r="BX88" s="43"/>
      <c r="BY88" s="43"/>
      <c r="BZ88" s="43"/>
      <c r="CA88" s="43"/>
      <c r="CB88" s="43"/>
      <c r="CC88" s="43"/>
      <c r="CD88" s="43"/>
      <c r="CE88" s="43"/>
      <c r="CF88" s="43"/>
      <c r="CG88" s="43"/>
      <c r="CH88" s="43"/>
      <c r="CI88" s="43"/>
      <c r="CJ88" s="43"/>
      <c r="CK88" s="43"/>
      <c r="CL88" s="43"/>
      <c r="CM88" s="43"/>
      <c r="CN88" s="43"/>
      <c r="CO88" s="43"/>
      <c r="CP88" s="43"/>
      <c r="CQ88" s="43"/>
      <c r="CR88" s="43"/>
      <c r="CS88" s="43"/>
      <c r="CT88" s="43"/>
      <c r="CU88" s="43"/>
      <c r="CV88" s="43"/>
      <c r="CW88" s="43"/>
      <c r="CX88" s="43"/>
      <c r="CY88" s="43"/>
      <c r="CZ88" s="43"/>
      <c r="DA88" s="43"/>
      <c r="DB88" s="43"/>
      <c r="DC88" s="43"/>
      <c r="DD88" s="43"/>
      <c r="DE88" s="43"/>
      <c r="DF88" s="43"/>
      <c r="DG88" s="43"/>
      <c r="DH88" s="43"/>
      <c r="DI88" s="43"/>
      <c r="DJ88" s="43"/>
      <c r="DK88" s="43"/>
      <c r="DL88" s="43"/>
      <c r="DM88" s="43"/>
      <c r="DN88" s="43"/>
      <c r="DO88" s="43"/>
      <c r="DP88" s="43"/>
      <c r="DQ88" s="43"/>
      <c r="DR88" s="43"/>
      <c r="DS88" s="43"/>
      <c r="DT88" s="43">
        <v>224.96976983876925</v>
      </c>
      <c r="DU88" s="43">
        <v>36.883871988550851</v>
      </c>
      <c r="DV88" s="43">
        <v>80.348354998925075</v>
      </c>
      <c r="DW88" s="43">
        <v>53.603052496023921</v>
      </c>
      <c r="DX88" s="43"/>
      <c r="DY88" s="43"/>
      <c r="DZ88" s="43"/>
      <c r="EA88" s="43"/>
      <c r="EB88" s="43"/>
      <c r="EC88" s="43">
        <v>1055.8168710445921</v>
      </c>
      <c r="ED88" s="43">
        <v>99.350589766684379</v>
      </c>
      <c r="EE88" s="43">
        <v>795.94831731485226</v>
      </c>
      <c r="EF88" s="43">
        <v>5090.8706661868455</v>
      </c>
    </row>
    <row r="89" spans="1:136" x14ac:dyDescent="0.25">
      <c r="A89" s="50" t="s">
        <v>335</v>
      </c>
      <c r="B89" s="43">
        <v>0.1876357393491884</v>
      </c>
      <c r="C89" s="43">
        <v>0.42920799766257361</v>
      </c>
      <c r="D89" s="43">
        <v>1.0084281660921832</v>
      </c>
      <c r="E89" s="43">
        <v>2.1852439481811521</v>
      </c>
      <c r="F89" s="43">
        <v>8.2741583471088074</v>
      </c>
      <c r="G89" s="43">
        <v>12.037725190975122</v>
      </c>
      <c r="H89" s="43">
        <v>121.02019676776503</v>
      </c>
      <c r="I89" s="43">
        <v>16.854588489613981</v>
      </c>
      <c r="J89" s="43">
        <v>5.7877272818802732</v>
      </c>
      <c r="K89" s="43">
        <v>21.366609478389101</v>
      </c>
      <c r="L89" s="43">
        <v>4.4267313163623268</v>
      </c>
      <c r="M89" s="43">
        <v>18.668656226007109</v>
      </c>
      <c r="N89" s="43">
        <v>17.010121003549017</v>
      </c>
      <c r="O89" s="43">
        <v>15.993539830046029</v>
      </c>
      <c r="P89" s="43">
        <v>0.36843718967078004</v>
      </c>
      <c r="Q89" s="43">
        <v>7.3215778498664443</v>
      </c>
      <c r="R89" s="43">
        <v>17.711437231300984</v>
      </c>
      <c r="S89" s="43">
        <v>3.5958453384118396</v>
      </c>
      <c r="T89" s="43">
        <v>4.6592812085472142</v>
      </c>
      <c r="U89" s="43">
        <v>0.71205635774877307</v>
      </c>
      <c r="V89" s="43">
        <v>2.1883444815962561</v>
      </c>
      <c r="W89" s="43">
        <v>0.23272748838582982</v>
      </c>
      <c r="X89" s="43">
        <v>0.82925909120932273</v>
      </c>
      <c r="Y89" s="43">
        <v>4.5738024551558087</v>
      </c>
      <c r="Z89" s="43">
        <v>2.4191430704457835</v>
      </c>
      <c r="AA89" s="43">
        <v>4.1672646097459358</v>
      </c>
      <c r="AB89" s="43">
        <v>0.24775771294690582</v>
      </c>
      <c r="AC89" s="43">
        <v>1.8374227792281828</v>
      </c>
      <c r="AD89" s="43">
        <v>0.59171310682763012</v>
      </c>
      <c r="AE89" s="43">
        <v>2.1500204413423938</v>
      </c>
      <c r="AF89" s="43">
        <v>3.2475610765506507E-2</v>
      </c>
      <c r="AG89" s="43">
        <v>0.37996993404986323</v>
      </c>
      <c r="AH89" s="43">
        <v>8.9802049335509809E-2</v>
      </c>
      <c r="AI89" s="43">
        <v>0.17394394751363093</v>
      </c>
      <c r="AJ89" s="43">
        <v>3.2180167088469722</v>
      </c>
      <c r="AK89" s="43">
        <v>0.45721857244741404</v>
      </c>
      <c r="AL89" s="43">
        <v>1.8190677617437621</v>
      </c>
      <c r="AM89" s="43">
        <v>2.1528843795439911</v>
      </c>
      <c r="AN89" s="43">
        <v>5.6219441650564859</v>
      </c>
      <c r="AO89" s="43">
        <v>0.2701520690168055</v>
      </c>
      <c r="AP89" s="43">
        <v>2.1693455188156543</v>
      </c>
      <c r="AQ89" s="43">
        <v>7.3284748668988824</v>
      </c>
      <c r="AR89" s="43">
        <v>8.0721845978547311</v>
      </c>
      <c r="AS89" s="43">
        <v>3.2364907645702629E-2</v>
      </c>
      <c r="AT89" s="43">
        <v>7.2181875226399326</v>
      </c>
      <c r="AU89" s="43">
        <v>6.8577673347027468E-2</v>
      </c>
      <c r="AV89" s="43">
        <v>7.2891740757768604</v>
      </c>
      <c r="AW89" s="43">
        <v>0.99368848293310008</v>
      </c>
      <c r="AX89" s="43">
        <v>3.7199701547166684</v>
      </c>
      <c r="AY89" s="43">
        <v>0.28958240829287513</v>
      </c>
      <c r="AZ89" s="43">
        <v>1.1200675603736345</v>
      </c>
      <c r="BA89" s="43">
        <v>0.20535544161415573</v>
      </c>
      <c r="BB89" s="43">
        <v>0.51274839263409955</v>
      </c>
      <c r="BC89" s="43">
        <v>9.1492631918198235</v>
      </c>
      <c r="BD89" s="43">
        <v>1.1928558116786621</v>
      </c>
      <c r="BE89" s="43">
        <v>3.3418062281849776</v>
      </c>
      <c r="BF89" s="43">
        <v>1.0632351500196693</v>
      </c>
      <c r="BG89" s="43">
        <v>3.2522379220052526</v>
      </c>
      <c r="BH89" s="43">
        <v>0.33383411428960375</v>
      </c>
      <c r="BI89" s="43">
        <v>0.73108305053413669</v>
      </c>
      <c r="BJ89" s="43">
        <v>3.5754553378784553</v>
      </c>
      <c r="BK89" s="43">
        <v>2.0929673869352978</v>
      </c>
      <c r="BL89" s="43">
        <v>2.908247440277834</v>
      </c>
      <c r="BM89" s="43">
        <v>0.60785062725089511</v>
      </c>
      <c r="BN89" s="43">
        <v>1.7118043084207148</v>
      </c>
      <c r="BO89" s="43">
        <v>0.76160278893975086</v>
      </c>
      <c r="BP89" s="43">
        <v>2.3571107517122925</v>
      </c>
      <c r="BQ89" s="43">
        <v>5.3733552281119888E-2</v>
      </c>
      <c r="BR89" s="43">
        <v>0.33733103878380294</v>
      </c>
      <c r="BS89" s="43">
        <v>0.13838925026273385</v>
      </c>
      <c r="BT89" s="43">
        <v>0.15442456691120282</v>
      </c>
      <c r="BU89" s="43">
        <v>6.6939136995623301</v>
      </c>
      <c r="BV89" s="43">
        <v>1.1593668349934778</v>
      </c>
      <c r="BW89" s="43">
        <v>2.113549274041095</v>
      </c>
      <c r="BX89" s="43"/>
      <c r="BY89" s="43"/>
      <c r="BZ89" s="43"/>
      <c r="CA89" s="43"/>
      <c r="CB89" s="43"/>
      <c r="CC89" s="43"/>
      <c r="CD89" s="43"/>
      <c r="CE89" s="43"/>
      <c r="CF89" s="43"/>
      <c r="CG89" s="43"/>
      <c r="CH89" s="43"/>
      <c r="CI89" s="43"/>
      <c r="CJ89" s="43"/>
      <c r="CK89" s="43"/>
      <c r="CL89" s="43"/>
      <c r="CM89" s="43"/>
      <c r="CN89" s="43"/>
      <c r="CO89" s="43"/>
      <c r="CP89" s="43"/>
      <c r="CQ89" s="43"/>
      <c r="CR89" s="43"/>
      <c r="CS89" s="43"/>
      <c r="CT89" s="43"/>
      <c r="CU89" s="43"/>
      <c r="CV89" s="43"/>
      <c r="CW89" s="43"/>
      <c r="CX89" s="43"/>
      <c r="CY89" s="43"/>
      <c r="CZ89" s="43"/>
      <c r="DA89" s="43"/>
      <c r="DB89" s="43"/>
      <c r="DC89" s="43"/>
      <c r="DD89" s="43"/>
      <c r="DE89" s="43"/>
      <c r="DF89" s="43"/>
      <c r="DG89" s="43"/>
      <c r="DH89" s="43"/>
      <c r="DI89" s="43"/>
      <c r="DJ89" s="43"/>
      <c r="DK89" s="43"/>
      <c r="DL89" s="43"/>
      <c r="DM89" s="43"/>
      <c r="DN89" s="43"/>
      <c r="DO89" s="43"/>
      <c r="DP89" s="43"/>
      <c r="DQ89" s="43"/>
      <c r="DR89" s="43"/>
      <c r="DS89" s="43"/>
      <c r="DT89" s="43">
        <v>149.26548458757912</v>
      </c>
      <c r="DU89" s="43">
        <v>13.365588126164688</v>
      </c>
      <c r="DV89" s="43">
        <v>29.509720829141202</v>
      </c>
      <c r="DW89" s="43">
        <v>13.009673499067484</v>
      </c>
      <c r="DX89" s="43">
        <v>24.724740298188049</v>
      </c>
      <c r="DY89" s="43"/>
      <c r="DZ89" s="43"/>
      <c r="EA89" s="43"/>
      <c r="EB89" s="43"/>
      <c r="EC89" s="43"/>
      <c r="ED89" s="43">
        <v>0.26115131804632197</v>
      </c>
      <c r="EE89" s="43"/>
      <c r="EF89" s="43">
        <v>625.95827798224548</v>
      </c>
    </row>
    <row r="90" spans="1:136" x14ac:dyDescent="0.25">
      <c r="A90" s="50" t="s">
        <v>47</v>
      </c>
      <c r="B90" s="43">
        <v>1.2316562213640692E-2</v>
      </c>
      <c r="C90" s="43">
        <v>3.7630488684673544E-2</v>
      </c>
      <c r="D90" s="43">
        <v>0.38824577960849738</v>
      </c>
      <c r="E90" s="43">
        <v>1.2542381358437812E-2</v>
      </c>
      <c r="F90" s="43">
        <v>6.9361631794663411E-2</v>
      </c>
      <c r="G90" s="43">
        <v>1.1354237346177172</v>
      </c>
      <c r="H90" s="43">
        <v>3.5318939023129388</v>
      </c>
      <c r="I90" s="43">
        <v>0.10389019285872679</v>
      </c>
      <c r="J90" s="43">
        <v>27.901704874282427</v>
      </c>
      <c r="K90" s="43">
        <v>1.1097045906807097</v>
      </c>
      <c r="L90" s="43">
        <v>1.4794000014542115</v>
      </c>
      <c r="M90" s="43">
        <v>0.3788787984545029</v>
      </c>
      <c r="N90" s="43">
        <v>0.75430358533896336</v>
      </c>
      <c r="O90" s="43">
        <v>0.35514463586560729</v>
      </c>
      <c r="P90" s="43">
        <v>0.64531633971714608</v>
      </c>
      <c r="Q90" s="43">
        <v>1.0697559782942372</v>
      </c>
      <c r="R90" s="43">
        <v>1.3967580345969984E-2</v>
      </c>
      <c r="S90" s="43">
        <v>0.22787361705279027</v>
      </c>
      <c r="T90" s="43">
        <v>0.36291568501124105</v>
      </c>
      <c r="U90" s="43">
        <v>4.6739957218438571E-2</v>
      </c>
      <c r="V90" s="43">
        <v>0.1918614580840472</v>
      </c>
      <c r="W90" s="43">
        <v>8.9600298963113612E-2</v>
      </c>
      <c r="X90" s="43">
        <v>4.7595984766624693E-3</v>
      </c>
      <c r="Y90" s="43">
        <v>3.834183351191222E-2</v>
      </c>
      <c r="Z90" s="43">
        <v>0.2281786978888177</v>
      </c>
      <c r="AA90" s="43">
        <v>2.5686650508651342E-2</v>
      </c>
      <c r="AB90" s="43">
        <v>1.1944001937710427</v>
      </c>
      <c r="AC90" s="43">
        <v>9.5429108450413316E-2</v>
      </c>
      <c r="AD90" s="43">
        <v>0.19774870181653972</v>
      </c>
      <c r="AE90" s="43">
        <v>4.3634482932607625E-2</v>
      </c>
      <c r="AF90" s="43">
        <v>1.440111427272223E-3</v>
      </c>
      <c r="AG90" s="43">
        <v>8.4374244414927076E-3</v>
      </c>
      <c r="AH90" s="43">
        <v>0.1572879486679184</v>
      </c>
      <c r="AI90" s="43">
        <v>2.5414955841000859E-2</v>
      </c>
      <c r="AJ90" s="43">
        <v>2.5377899234545831E-3</v>
      </c>
      <c r="AK90" s="43">
        <v>2.8974563720619233E-2</v>
      </c>
      <c r="AL90" s="43">
        <v>0.14168885570247561</v>
      </c>
      <c r="AM90" s="43">
        <v>0.14131707792662315</v>
      </c>
      <c r="AN90" s="43">
        <v>0.49289973029659601</v>
      </c>
      <c r="AO90" s="43">
        <v>0.10400879723017413</v>
      </c>
      <c r="AP90" s="43">
        <v>1.2451131059235185E-2</v>
      </c>
      <c r="AQ90" s="43">
        <v>6.1434040057005049E-2</v>
      </c>
      <c r="AR90" s="43">
        <v>0.76138554728689489</v>
      </c>
      <c r="AS90" s="43">
        <v>9.4454829041581945E-4</v>
      </c>
      <c r="AT90" s="43">
        <v>4.4492269525275886E-2</v>
      </c>
      <c r="AU90" s="43">
        <v>0.33060196334476949</v>
      </c>
      <c r="AV90" s="43">
        <v>0.37857339707274157</v>
      </c>
      <c r="AW90" s="43">
        <v>0.33208763713815997</v>
      </c>
      <c r="AX90" s="43">
        <v>7.5496479523910115E-2</v>
      </c>
      <c r="AY90" s="43">
        <v>1.2841357729367888E-2</v>
      </c>
      <c r="AZ90" s="43">
        <v>2.4871666316576068E-2</v>
      </c>
      <c r="BA90" s="43">
        <v>0.35967927679032263</v>
      </c>
      <c r="BB90" s="43">
        <v>7.4917684361041723E-2</v>
      </c>
      <c r="BC90" s="43">
        <v>7.2152850764885205E-3</v>
      </c>
      <c r="BD90" s="43">
        <v>7.5592897593785943E-2</v>
      </c>
      <c r="BE90" s="43">
        <v>0.26029635091605419</v>
      </c>
      <c r="BF90" s="43">
        <v>6.9791618155304769E-2</v>
      </c>
      <c r="BG90" s="43">
        <v>0.28513751605369148</v>
      </c>
      <c r="BH90" s="43">
        <v>0.12852644374714087</v>
      </c>
      <c r="BI90" s="43">
        <v>4.1961092866182239E-3</v>
      </c>
      <c r="BJ90" s="43">
        <v>2.9972766563120742E-2</v>
      </c>
      <c r="BK90" s="43">
        <v>0.19741311661515498</v>
      </c>
      <c r="BL90" s="43">
        <v>1.7926180021395618E-2</v>
      </c>
      <c r="BM90" s="43">
        <v>2.9303503747142821</v>
      </c>
      <c r="BN90" s="43">
        <v>8.8904938395715075E-2</v>
      </c>
      <c r="BO90" s="43">
        <v>0.25452531146409829</v>
      </c>
      <c r="BP90" s="43">
        <v>4.7837363258574128E-2</v>
      </c>
      <c r="BQ90" s="43">
        <v>2.3827820584104505E-3</v>
      </c>
      <c r="BR90" s="43">
        <v>7.4906062202676213E-3</v>
      </c>
      <c r="BS90" s="43">
        <v>0.24238824673357912</v>
      </c>
      <c r="BT90" s="43">
        <v>2.2562978504936753E-2</v>
      </c>
      <c r="BU90" s="43">
        <v>5.2789492013889027E-3</v>
      </c>
      <c r="BV90" s="43">
        <v>7.347065552538265E-2</v>
      </c>
      <c r="BW90" s="43">
        <v>0.16462629067902987</v>
      </c>
      <c r="BX90" s="43"/>
      <c r="BY90" s="43"/>
      <c r="BZ90" s="43"/>
      <c r="CA90" s="43"/>
      <c r="CB90" s="43"/>
      <c r="CC90" s="43"/>
      <c r="CD90" s="43"/>
      <c r="CE90" s="43"/>
      <c r="CF90" s="43"/>
      <c r="CG90" s="43"/>
      <c r="CH90" s="43"/>
      <c r="CI90" s="43"/>
      <c r="CJ90" s="43"/>
      <c r="CK90" s="43"/>
      <c r="CL90" s="43"/>
      <c r="CM90" s="43"/>
      <c r="CN90" s="43"/>
      <c r="CO90" s="43"/>
      <c r="CP90" s="43"/>
      <c r="CQ90" s="43"/>
      <c r="CR90" s="43"/>
      <c r="CS90" s="43"/>
      <c r="CT90" s="43"/>
      <c r="CU90" s="43"/>
      <c r="CV90" s="43"/>
      <c r="CW90" s="43"/>
      <c r="CX90" s="43"/>
      <c r="CY90" s="43"/>
      <c r="CZ90" s="43"/>
      <c r="DA90" s="43"/>
      <c r="DB90" s="43"/>
      <c r="DC90" s="43"/>
      <c r="DD90" s="43"/>
      <c r="DE90" s="43"/>
      <c r="DF90" s="43"/>
      <c r="DG90" s="43"/>
      <c r="DH90" s="43"/>
      <c r="DI90" s="43"/>
      <c r="DJ90" s="43"/>
      <c r="DK90" s="43"/>
      <c r="DL90" s="43"/>
      <c r="DM90" s="43"/>
      <c r="DN90" s="43"/>
      <c r="DO90" s="43"/>
      <c r="DP90" s="43"/>
      <c r="DQ90" s="43"/>
      <c r="DR90" s="43"/>
      <c r="DS90" s="43"/>
      <c r="DT90" s="43"/>
      <c r="DU90" s="43"/>
      <c r="DV90" s="43"/>
      <c r="DW90" s="43"/>
      <c r="DX90" s="43"/>
      <c r="DY90" s="43"/>
      <c r="DZ90" s="43"/>
      <c r="EA90" s="43"/>
      <c r="EB90" s="43"/>
      <c r="EC90" s="43">
        <v>1061.7671102133149</v>
      </c>
      <c r="ED90" s="43">
        <v>-14.029874608958149</v>
      </c>
      <c r="EE90" s="43"/>
      <c r="EF90" s="43">
        <v>1097.9735579803839</v>
      </c>
    </row>
    <row r="91" spans="1:136" x14ac:dyDescent="0.25">
      <c r="A91" s="50" t="s">
        <v>49</v>
      </c>
      <c r="B91" s="43">
        <v>1.6482392765098866</v>
      </c>
      <c r="C91" s="43">
        <v>0.23022609398593882</v>
      </c>
      <c r="D91" s="43">
        <v>5.7437545244503827</v>
      </c>
      <c r="E91" s="43">
        <v>0.91610937533647163</v>
      </c>
      <c r="F91" s="43">
        <v>3.386673203913257</v>
      </c>
      <c r="G91" s="43">
        <v>5.9863419469284782</v>
      </c>
      <c r="H91" s="43">
        <v>12.861067294758735</v>
      </c>
      <c r="I91" s="43">
        <v>6.3964607543600769</v>
      </c>
      <c r="J91" s="43">
        <v>3.6528307554306818</v>
      </c>
      <c r="K91" s="43">
        <v>3.3251204554321645</v>
      </c>
      <c r="L91" s="43">
        <v>13.990635450598628</v>
      </c>
      <c r="M91" s="43">
        <v>13.638938123658219</v>
      </c>
      <c r="N91" s="43">
        <v>4.5237108864147757</v>
      </c>
      <c r="O91" s="43">
        <v>2.2707023780784965</v>
      </c>
      <c r="P91" s="43">
        <v>0.16768148958961551</v>
      </c>
      <c r="Q91" s="43">
        <v>10.299596347161513</v>
      </c>
      <c r="R91" s="43">
        <v>10.865758837586496</v>
      </c>
      <c r="S91" s="43">
        <v>1.0164885103523542</v>
      </c>
      <c r="T91" s="43">
        <v>4.36260979410432</v>
      </c>
      <c r="U91" s="43">
        <v>6.2548811862860028</v>
      </c>
      <c r="V91" s="43">
        <v>1.173822494075865</v>
      </c>
      <c r="W91" s="43">
        <v>1.3255575452241877</v>
      </c>
      <c r="X91" s="43">
        <v>0.34764632510351012</v>
      </c>
      <c r="Y91" s="43">
        <v>1.8720906181692085</v>
      </c>
      <c r="Z91" s="43">
        <v>1.2030360727198028</v>
      </c>
      <c r="AA91" s="43">
        <v>1.58151262759688</v>
      </c>
      <c r="AB91" s="43">
        <v>0.15636828580036496</v>
      </c>
      <c r="AC91" s="43">
        <v>0.28594391986562745</v>
      </c>
      <c r="AD91" s="43">
        <v>1.8701027411280335</v>
      </c>
      <c r="AE91" s="43">
        <v>1.5707609272497234</v>
      </c>
      <c r="AF91" s="43">
        <v>8.6366389711301332E-3</v>
      </c>
      <c r="AG91" s="43">
        <v>5.3946696104415229E-2</v>
      </c>
      <c r="AH91" s="43">
        <v>4.0870307946474539E-2</v>
      </c>
      <c r="AI91" s="43">
        <v>0.24469485719597006</v>
      </c>
      <c r="AJ91" s="43">
        <v>1.974215476531747</v>
      </c>
      <c r="AK91" s="43">
        <v>0.12924844699181892</v>
      </c>
      <c r="AL91" s="43">
        <v>1.703241868931368</v>
      </c>
      <c r="AM91" s="43">
        <v>18.911474991154837</v>
      </c>
      <c r="AN91" s="43">
        <v>3.0155967567629922</v>
      </c>
      <c r="AO91" s="43">
        <v>1.5387185928353617</v>
      </c>
      <c r="AP91" s="43">
        <v>0.90944435278510849</v>
      </c>
      <c r="AQ91" s="43">
        <v>2.9995980758515013</v>
      </c>
      <c r="AR91" s="43">
        <v>4.0142848000647327</v>
      </c>
      <c r="AS91" s="43">
        <v>3.4394858572144114E-3</v>
      </c>
      <c r="AT91" s="43">
        <v>2.7393640155990164</v>
      </c>
      <c r="AU91" s="43">
        <v>4.3281692819589705E-2</v>
      </c>
      <c r="AV91" s="43">
        <v>1.1343578796198794</v>
      </c>
      <c r="AW91" s="43">
        <v>3.1405414791697055</v>
      </c>
      <c r="AX91" s="43">
        <v>2.7177340536891741</v>
      </c>
      <c r="AY91" s="43">
        <v>7.7012214824066796E-2</v>
      </c>
      <c r="AZ91" s="43">
        <v>0.15902296176928785</v>
      </c>
      <c r="BA91" s="43">
        <v>9.346045217629631E-2</v>
      </c>
      <c r="BB91" s="43">
        <v>0.72130646973636203</v>
      </c>
      <c r="BC91" s="43">
        <v>5.6129655705314372</v>
      </c>
      <c r="BD91" s="43">
        <v>0.33720144026381332</v>
      </c>
      <c r="BE91" s="43">
        <v>3.1290226815102233</v>
      </c>
      <c r="BF91" s="43">
        <v>9.3397235543010133</v>
      </c>
      <c r="BG91" s="43">
        <v>1.7444922684894921</v>
      </c>
      <c r="BH91" s="43">
        <v>1.9014355894056982</v>
      </c>
      <c r="BI91" s="43">
        <v>0.30648845283446086</v>
      </c>
      <c r="BJ91" s="43">
        <v>1.4634598803409087</v>
      </c>
      <c r="BK91" s="43">
        <v>1.0408294144609165</v>
      </c>
      <c r="BL91" s="43">
        <v>1.1037048235955695</v>
      </c>
      <c r="BM91" s="43">
        <v>0.38363512269855293</v>
      </c>
      <c r="BN91" s="43">
        <v>0.26639488718992416</v>
      </c>
      <c r="BO91" s="43">
        <v>2.4070372057211906</v>
      </c>
      <c r="BP91" s="43">
        <v>1.7220568692259572</v>
      </c>
      <c r="BQ91" s="43">
        <v>1.4290025060322852E-2</v>
      </c>
      <c r="BR91" s="43">
        <v>4.7892986800025149E-2</v>
      </c>
      <c r="BS91" s="43">
        <v>6.2983098009135818E-2</v>
      </c>
      <c r="BT91" s="43">
        <v>0.21723605729325629</v>
      </c>
      <c r="BU91" s="43">
        <v>4.1066374788895681</v>
      </c>
      <c r="BV91" s="43">
        <v>0.32773463710064321</v>
      </c>
      <c r="BW91" s="43">
        <v>1.9789727965633526</v>
      </c>
      <c r="BX91" s="43"/>
      <c r="BY91" s="43"/>
      <c r="BZ91" s="43"/>
      <c r="CA91" s="43"/>
      <c r="CB91" s="43"/>
      <c r="CC91" s="43"/>
      <c r="CD91" s="43"/>
      <c r="CE91" s="43"/>
      <c r="CF91" s="43"/>
      <c r="CG91" s="43"/>
      <c r="CH91" s="43"/>
      <c r="CI91" s="43"/>
      <c r="CJ91" s="43"/>
      <c r="CK91" s="43"/>
      <c r="CL91" s="43"/>
      <c r="CM91" s="43"/>
      <c r="CN91" s="43"/>
      <c r="CO91" s="43"/>
      <c r="CP91" s="43"/>
      <c r="CQ91" s="43">
        <v>1646.9033745844099</v>
      </c>
      <c r="CR91" s="43"/>
      <c r="CS91" s="43"/>
      <c r="CT91" s="43"/>
      <c r="CU91" s="43"/>
      <c r="CV91" s="43"/>
      <c r="CW91" s="43"/>
      <c r="CX91" s="43"/>
      <c r="CY91" s="43"/>
      <c r="CZ91" s="43"/>
      <c r="DA91" s="43"/>
      <c r="DB91" s="43"/>
      <c r="DC91" s="43"/>
      <c r="DD91" s="43"/>
      <c r="DE91" s="43"/>
      <c r="DF91" s="43"/>
      <c r="DG91" s="43"/>
      <c r="DH91" s="43"/>
      <c r="DI91" s="43"/>
      <c r="DJ91" s="43"/>
      <c r="DK91" s="43"/>
      <c r="DL91" s="43"/>
      <c r="DM91" s="43"/>
      <c r="DN91" s="43"/>
      <c r="DO91" s="43"/>
      <c r="DP91" s="43"/>
      <c r="DQ91" s="43"/>
      <c r="DR91" s="43"/>
      <c r="DS91" s="43"/>
      <c r="DT91" s="43">
        <v>55.235289007550108</v>
      </c>
      <c r="DU91" s="43">
        <v>2.6139035094806271</v>
      </c>
      <c r="DV91" s="43">
        <v>5.5681669198059156</v>
      </c>
      <c r="DW91" s="43">
        <v>4.7083287285081683</v>
      </c>
      <c r="DX91" s="43"/>
      <c r="DY91" s="43"/>
      <c r="DZ91" s="43"/>
      <c r="EA91" s="43"/>
      <c r="EB91" s="43"/>
      <c r="EC91" s="43"/>
      <c r="ED91" s="43"/>
      <c r="EE91" s="43"/>
      <c r="EF91" s="43">
        <v>1921.8414183992979</v>
      </c>
    </row>
    <row r="92" spans="1:136" x14ac:dyDescent="0.25">
      <c r="A92" s="50" t="s">
        <v>51</v>
      </c>
      <c r="B92" s="43">
        <v>0.85230534472846009</v>
      </c>
      <c r="C92" s="43">
        <v>0.45102537970550605</v>
      </c>
      <c r="D92" s="43">
        <v>18.733020829500958</v>
      </c>
      <c r="E92" s="43">
        <v>10.405230807858047</v>
      </c>
      <c r="F92" s="43">
        <v>6.0701844324218888</v>
      </c>
      <c r="G92" s="43">
        <v>9.1579182999963518</v>
      </c>
      <c r="H92" s="43">
        <v>58.543931648500994</v>
      </c>
      <c r="I92" s="43">
        <v>9.1580054713212959</v>
      </c>
      <c r="J92" s="43">
        <v>20.615715659567407</v>
      </c>
      <c r="K92" s="43">
        <v>141.41791786387333</v>
      </c>
      <c r="L92" s="43">
        <v>102.90402479117749</v>
      </c>
      <c r="M92" s="43">
        <v>9.5242196623208706</v>
      </c>
      <c r="N92" s="43">
        <v>23.718330586491302</v>
      </c>
      <c r="O92" s="43">
        <v>4.2688089627330665</v>
      </c>
      <c r="P92" s="43">
        <v>0.69611800979087379</v>
      </c>
      <c r="Q92" s="43">
        <v>28.137591173922473</v>
      </c>
      <c r="R92" s="43">
        <v>5.8243270732656676</v>
      </c>
      <c r="S92" s="43">
        <v>2.8021789859026023</v>
      </c>
      <c r="T92" s="43">
        <v>5.6878701570077155</v>
      </c>
      <c r="U92" s="43">
        <v>3.2344021536736349</v>
      </c>
      <c r="V92" s="43">
        <v>2.2995818020947962</v>
      </c>
      <c r="W92" s="43">
        <v>4.3232518032728784</v>
      </c>
      <c r="X92" s="43">
        <v>3.9485899277879226</v>
      </c>
      <c r="Y92" s="43">
        <v>3.355486237456546</v>
      </c>
      <c r="Z92" s="43">
        <v>1.8404070739008276</v>
      </c>
      <c r="AA92" s="43">
        <v>2.2642992512106677</v>
      </c>
      <c r="AB92" s="43">
        <v>0.88250574255094827</v>
      </c>
      <c r="AC92" s="43">
        <v>12.161241770104722</v>
      </c>
      <c r="AD92" s="43">
        <v>13.754993439333308</v>
      </c>
      <c r="AE92" s="43">
        <v>1.096879535083964</v>
      </c>
      <c r="AF92" s="43">
        <v>4.5282880231938938E-2</v>
      </c>
      <c r="AG92" s="43">
        <v>0.1014171394999102</v>
      </c>
      <c r="AH92" s="43">
        <v>0.16967023311201507</v>
      </c>
      <c r="AI92" s="43">
        <v>0.66848482426585898</v>
      </c>
      <c r="AJ92" s="43">
        <v>1.0582304301333065</v>
      </c>
      <c r="AK92" s="43">
        <v>0.3563023865321181</v>
      </c>
      <c r="AL92" s="43">
        <v>2.2206475146030713</v>
      </c>
      <c r="AM92" s="43">
        <v>9.7791330672511076</v>
      </c>
      <c r="AN92" s="43">
        <v>5.9077172735284762</v>
      </c>
      <c r="AO92" s="43">
        <v>5.0184678554109121</v>
      </c>
      <c r="AP92" s="43">
        <v>10.3295290413948</v>
      </c>
      <c r="AQ92" s="43">
        <v>5.3764011013868105</v>
      </c>
      <c r="AR92" s="43">
        <v>6.1410611952717495</v>
      </c>
      <c r="AS92" s="43">
        <v>1.5656634112536441E-2</v>
      </c>
      <c r="AT92" s="43">
        <v>3.9220299484673791</v>
      </c>
      <c r="AU92" s="43">
        <v>0.2442716709792371</v>
      </c>
      <c r="AV92" s="43">
        <v>48.244426509797549</v>
      </c>
      <c r="AW92" s="43">
        <v>23.099333791616498</v>
      </c>
      <c r="AX92" s="43">
        <v>1.8978234138482022</v>
      </c>
      <c r="AY92" s="43">
        <v>0.40378379968547412</v>
      </c>
      <c r="AZ92" s="43">
        <v>0.29895535893855779</v>
      </c>
      <c r="BA92" s="43">
        <v>0.38799454920364485</v>
      </c>
      <c r="BB92" s="43">
        <v>1.9705458226176413</v>
      </c>
      <c r="BC92" s="43">
        <v>3.0086943601829303</v>
      </c>
      <c r="BD92" s="43">
        <v>0.92957153996340891</v>
      </c>
      <c r="BE92" s="43">
        <v>4.0795476952382872</v>
      </c>
      <c r="BF92" s="43">
        <v>4.8295756672373509</v>
      </c>
      <c r="BG92" s="43">
        <v>3.4175547791591674</v>
      </c>
      <c r="BH92" s="43">
        <v>6.2014545278116326</v>
      </c>
      <c r="BI92" s="43">
        <v>3.4811160954603082</v>
      </c>
      <c r="BJ92" s="43">
        <v>2.6230671955164278</v>
      </c>
      <c r="BK92" s="43">
        <v>1.5922629923866587</v>
      </c>
      <c r="BL92" s="43">
        <v>1.5802074305422893</v>
      </c>
      <c r="BM92" s="43">
        <v>2.165146193761756</v>
      </c>
      <c r="BN92" s="43">
        <v>11.329818206866779</v>
      </c>
      <c r="BO92" s="43">
        <v>17.704257763375697</v>
      </c>
      <c r="BP92" s="43">
        <v>1.2025311461063699</v>
      </c>
      <c r="BQ92" s="43">
        <v>7.4924226366420793E-2</v>
      </c>
      <c r="BR92" s="43">
        <v>9.0036463288953414E-2</v>
      </c>
      <c r="BS92" s="43">
        <v>0.26146993889359155</v>
      </c>
      <c r="BT92" s="43">
        <v>0.59346979845836401</v>
      </c>
      <c r="BU92" s="43">
        <v>2.2012636398339884</v>
      </c>
      <c r="BV92" s="43">
        <v>0.9034741698334543</v>
      </c>
      <c r="BW92" s="43">
        <v>2.5801391465985493</v>
      </c>
      <c r="BX92" s="43"/>
      <c r="BY92" s="43"/>
      <c r="BZ92" s="43"/>
      <c r="CA92" s="43"/>
      <c r="CB92" s="43"/>
      <c r="CC92" s="43"/>
      <c r="CD92" s="43"/>
      <c r="CE92" s="43"/>
      <c r="CF92" s="43"/>
      <c r="CG92" s="43"/>
      <c r="CH92" s="43"/>
      <c r="CI92" s="43"/>
      <c r="CJ92" s="43"/>
      <c r="CK92" s="43"/>
      <c r="CL92" s="43"/>
      <c r="CM92" s="43"/>
      <c r="CN92" s="43"/>
      <c r="CO92" s="43"/>
      <c r="CP92" s="43"/>
      <c r="CQ92" s="43">
        <v>296.21008557194739</v>
      </c>
      <c r="CR92" s="43"/>
      <c r="CS92" s="43"/>
      <c r="CT92" s="43"/>
      <c r="CU92" s="43"/>
      <c r="CV92" s="43"/>
      <c r="CW92" s="43"/>
      <c r="CX92" s="43"/>
      <c r="CY92" s="43"/>
      <c r="CZ92" s="43"/>
      <c r="DA92" s="43"/>
      <c r="DB92" s="43"/>
      <c r="DC92" s="43"/>
      <c r="DD92" s="43"/>
      <c r="DE92" s="43"/>
      <c r="DF92" s="43"/>
      <c r="DG92" s="43"/>
      <c r="DH92" s="43"/>
      <c r="DI92" s="43"/>
      <c r="DJ92" s="43"/>
      <c r="DK92" s="43"/>
      <c r="DL92" s="43"/>
      <c r="DM92" s="43"/>
      <c r="DN92" s="43"/>
      <c r="DO92" s="43"/>
      <c r="DP92" s="43"/>
      <c r="DQ92" s="43"/>
      <c r="DR92" s="43"/>
      <c r="DS92" s="43"/>
      <c r="DT92" s="43">
        <v>292.14777655061897</v>
      </c>
      <c r="DU92" s="43">
        <v>13.850262879070375</v>
      </c>
      <c r="DV92" s="43">
        <v>29.569355938784511</v>
      </c>
      <c r="DW92" s="43">
        <v>24.986327945950222</v>
      </c>
      <c r="DX92" s="43"/>
      <c r="DY92" s="43"/>
      <c r="DZ92" s="43"/>
      <c r="EA92" s="43"/>
      <c r="EB92" s="43"/>
      <c r="EC92" s="43"/>
      <c r="ED92" s="43"/>
      <c r="EE92" s="43">
        <v>180.85478977074504</v>
      </c>
      <c r="EF92" s="43">
        <v>1544.2557119524447</v>
      </c>
    </row>
    <row r="93" spans="1:136" x14ac:dyDescent="0.25">
      <c r="A93" s="50" t="s">
        <v>336</v>
      </c>
      <c r="B93" s="43">
        <v>1.0412929297163986E-3</v>
      </c>
      <c r="C93" s="43">
        <v>4.3477235163116076E-3</v>
      </c>
      <c r="D93" s="43">
        <v>1.2917492823790255</v>
      </c>
      <c r="E93" s="43">
        <v>0.1858721449124601</v>
      </c>
      <c r="F93" s="43">
        <v>0.28162010655639436</v>
      </c>
      <c r="G93" s="43">
        <v>0.74182859016674363</v>
      </c>
      <c r="H93" s="43">
        <v>2.2666102841592046</v>
      </c>
      <c r="I93" s="43">
        <v>1.2466186077241002</v>
      </c>
      <c r="J93" s="43"/>
      <c r="K93" s="43">
        <v>1.4418442285291448</v>
      </c>
      <c r="L93" s="43">
        <v>3.0227690523131949</v>
      </c>
      <c r="M93" s="43">
        <v>1.3516750115511083</v>
      </c>
      <c r="N93" s="43">
        <v>4.8014570421816991</v>
      </c>
      <c r="O93" s="43">
        <v>4.4794774314367451</v>
      </c>
      <c r="P93" s="43">
        <v>1.5620201162902303E-2</v>
      </c>
      <c r="Q93" s="43">
        <v>4.4658594227015858</v>
      </c>
      <c r="R93" s="43">
        <v>19.279622987310688</v>
      </c>
      <c r="S93" s="43">
        <v>4.504000715647944</v>
      </c>
      <c r="T93" s="43">
        <v>5.6177883294289304</v>
      </c>
      <c r="U93" s="43">
        <v>3.9515886123568334E-3</v>
      </c>
      <c r="V93" s="43">
        <v>2.2167146968930799E-2</v>
      </c>
      <c r="W93" s="43">
        <v>0.29811302006491919</v>
      </c>
      <c r="X93" s="43">
        <v>7.0534992717644476E-2</v>
      </c>
      <c r="Y93" s="43">
        <v>0.15567441191634454</v>
      </c>
      <c r="Z93" s="43">
        <v>0.14908045040817811</v>
      </c>
      <c r="AA93" s="43">
        <v>0.30822405477420078</v>
      </c>
      <c r="AB93" s="43"/>
      <c r="AC93" s="43">
        <v>0.12399147521639799</v>
      </c>
      <c r="AD93" s="43">
        <v>0.40404802987601396</v>
      </c>
      <c r="AE93" s="43">
        <v>0.15566888530724035</v>
      </c>
      <c r="AF93" s="43">
        <v>9.1669100987970317E-3</v>
      </c>
      <c r="AG93" s="43">
        <v>0.10642214058224359</v>
      </c>
      <c r="AH93" s="43">
        <v>3.8072325888571603E-3</v>
      </c>
      <c r="AI93" s="43">
        <v>0.10609860783489844</v>
      </c>
      <c r="AJ93" s="43">
        <v>3.5029426524342369</v>
      </c>
      <c r="AK93" s="43">
        <v>0.57269225556297465</v>
      </c>
      <c r="AL93" s="43">
        <v>2.1932862999593206</v>
      </c>
      <c r="AM93" s="43">
        <v>1.1947528177156566E-2</v>
      </c>
      <c r="AN93" s="43">
        <v>5.6948283785296011E-2</v>
      </c>
      <c r="AO93" s="43">
        <v>0.34605215623634938</v>
      </c>
      <c r="AP93" s="43">
        <v>0.18451985874351134</v>
      </c>
      <c r="AQ93" s="43">
        <v>0.24943272612531994</v>
      </c>
      <c r="AR93" s="43">
        <v>0.49745090744235565</v>
      </c>
      <c r="AS93" s="43">
        <v>6.0616851133026971E-4</v>
      </c>
      <c r="AT93" s="43">
        <v>0.53387995116639908</v>
      </c>
      <c r="AU93" s="43"/>
      <c r="AV93" s="43">
        <v>0.49188213892958282</v>
      </c>
      <c r="AW93" s="43">
        <v>0.67853469731668981</v>
      </c>
      <c r="AX93" s="43">
        <v>0.26933865196155421</v>
      </c>
      <c r="AY93" s="43">
        <v>8.1740599805237263E-2</v>
      </c>
      <c r="AZ93" s="43">
        <v>0.31370899823892645</v>
      </c>
      <c r="BA93" s="43">
        <v>8.706214784604158E-3</v>
      </c>
      <c r="BB93" s="43">
        <v>0.31275529505731559</v>
      </c>
      <c r="BC93" s="43">
        <v>9.9593467569208691</v>
      </c>
      <c r="BD93" s="43">
        <v>1.4941197197981837</v>
      </c>
      <c r="BE93" s="43">
        <v>4.029282455300474</v>
      </c>
      <c r="BF93" s="43">
        <v>5.900471030633775E-3</v>
      </c>
      <c r="BG93" s="43">
        <v>3.294400703422775E-2</v>
      </c>
      <c r="BH93" s="43">
        <v>0.42762587566183996</v>
      </c>
      <c r="BI93" s="43">
        <v>6.2184350092825254E-2</v>
      </c>
      <c r="BJ93" s="43">
        <v>0.12169456650449553</v>
      </c>
      <c r="BK93" s="43">
        <v>0.12897977161658519</v>
      </c>
      <c r="BL93" s="43">
        <v>0.2151031677308762</v>
      </c>
      <c r="BM93" s="43"/>
      <c r="BN93" s="43">
        <v>0.11551459135171194</v>
      </c>
      <c r="BO93" s="43">
        <v>0.52005626184113918</v>
      </c>
      <c r="BP93" s="43">
        <v>0.17066293706289934</v>
      </c>
      <c r="BQ93" s="43">
        <v>1.5167401980726193E-2</v>
      </c>
      <c r="BR93" s="43">
        <v>9.44798206783726E-2</v>
      </c>
      <c r="BS93" s="43">
        <v>5.8671273923750983E-3</v>
      </c>
      <c r="BT93" s="43">
        <v>9.4192593642856162E-2</v>
      </c>
      <c r="BU93" s="43">
        <v>7.2865985268026758</v>
      </c>
      <c r="BV93" s="43">
        <v>1.4521728726006329</v>
      </c>
      <c r="BW93" s="43">
        <v>2.5483485357354629</v>
      </c>
      <c r="BX93" s="43"/>
      <c r="BY93" s="43"/>
      <c r="BZ93" s="43"/>
      <c r="CA93" s="43"/>
      <c r="CB93" s="43"/>
      <c r="CC93" s="43"/>
      <c r="CD93" s="43"/>
      <c r="CE93" s="43"/>
      <c r="CF93" s="43"/>
      <c r="CG93" s="43"/>
      <c r="CH93" s="43"/>
      <c r="CI93" s="43"/>
      <c r="CJ93" s="43"/>
      <c r="CK93" s="43"/>
      <c r="CL93" s="43"/>
      <c r="CM93" s="43"/>
      <c r="CN93" s="43"/>
      <c r="CO93" s="43"/>
      <c r="CP93" s="43"/>
      <c r="CQ93" s="43"/>
      <c r="CR93" s="43"/>
      <c r="CS93" s="43"/>
      <c r="CT93" s="43"/>
      <c r="CU93" s="43"/>
      <c r="CV93" s="43"/>
      <c r="CW93" s="43"/>
      <c r="CX93" s="43"/>
      <c r="CY93" s="43"/>
      <c r="CZ93" s="43"/>
      <c r="DA93" s="43"/>
      <c r="DB93" s="43"/>
      <c r="DC93" s="43"/>
      <c r="DD93" s="43"/>
      <c r="DE93" s="43"/>
      <c r="DF93" s="43"/>
      <c r="DG93" s="43"/>
      <c r="DH93" s="43"/>
      <c r="DI93" s="43"/>
      <c r="DJ93" s="43"/>
      <c r="DK93" s="43"/>
      <c r="DL93" s="43"/>
      <c r="DM93" s="43"/>
      <c r="DN93" s="43"/>
      <c r="DO93" s="43"/>
      <c r="DP93" s="43"/>
      <c r="DQ93" s="43"/>
      <c r="DR93" s="43"/>
      <c r="DS93" s="43"/>
      <c r="DT93" s="43">
        <v>92.036784716321037</v>
      </c>
      <c r="DU93" s="43">
        <v>19.908052365378765</v>
      </c>
      <c r="DV93" s="43">
        <v>68.765266556089344</v>
      </c>
      <c r="DW93" s="43">
        <v>24.31304084699347</v>
      </c>
      <c r="DX93" s="43"/>
      <c r="DY93" s="43"/>
      <c r="DZ93" s="43"/>
      <c r="EA93" s="43"/>
      <c r="EB93" s="43"/>
      <c r="EC93" s="43"/>
      <c r="ED93" s="43"/>
      <c r="EE93" s="43">
        <v>524.03197678356184</v>
      </c>
      <c r="EF93" s="43">
        <v>825.05853986493742</v>
      </c>
    </row>
    <row r="94" spans="1:136" x14ac:dyDescent="0.25">
      <c r="A94" s="50" t="s">
        <v>53</v>
      </c>
      <c r="B94" s="43">
        <v>1.6926085053294682E-2</v>
      </c>
      <c r="C94" s="43">
        <v>6.823657869689366E-2</v>
      </c>
      <c r="D94" s="43">
        <v>1.8515445494601424</v>
      </c>
      <c r="E94" s="43">
        <v>0.29227122950943879</v>
      </c>
      <c r="F94" s="43">
        <v>4.2422349341234034</v>
      </c>
      <c r="G94" s="43">
        <v>2.5379182372322013</v>
      </c>
      <c r="H94" s="43">
        <v>9.6115317457548528</v>
      </c>
      <c r="I94" s="43">
        <v>1.6868023007132231</v>
      </c>
      <c r="J94" s="43">
        <v>7.0951155303023299</v>
      </c>
      <c r="K94" s="43">
        <v>23.72014786972829</v>
      </c>
      <c r="L94" s="43">
        <v>16.165153350289181</v>
      </c>
      <c r="M94" s="43">
        <v>19.422749216344098</v>
      </c>
      <c r="N94" s="43">
        <v>146.99936921556824</v>
      </c>
      <c r="O94" s="43">
        <v>12.242305154600105</v>
      </c>
      <c r="P94" s="43">
        <v>0.60407023971111629</v>
      </c>
      <c r="Q94" s="43">
        <v>25.321511048276736</v>
      </c>
      <c r="R94" s="43">
        <v>19.567165516721062</v>
      </c>
      <c r="S94" s="43">
        <v>2.899793727447352</v>
      </c>
      <c r="T94" s="43">
        <v>2.9013817170710938</v>
      </c>
      <c r="U94" s="43">
        <v>6.4232573793235034E-2</v>
      </c>
      <c r="V94" s="43">
        <v>0.34790856938259901</v>
      </c>
      <c r="W94" s="43">
        <v>0.4273039241854551</v>
      </c>
      <c r="X94" s="43">
        <v>0.11091144966737451</v>
      </c>
      <c r="Y94" s="43">
        <v>2.3450293967145668</v>
      </c>
      <c r="Z94" s="43">
        <v>0.51002886505177958</v>
      </c>
      <c r="AA94" s="43">
        <v>0.41705862683813455</v>
      </c>
      <c r="AB94" s="43">
        <v>0.30372363991392054</v>
      </c>
      <c r="AC94" s="43">
        <v>2.039815445056075</v>
      </c>
      <c r="AD94" s="43">
        <v>2.1607665854689477</v>
      </c>
      <c r="AE94" s="43">
        <v>2.2368673640276433</v>
      </c>
      <c r="AF94" s="43">
        <v>0.28065022561707476</v>
      </c>
      <c r="AG94" s="43">
        <v>0.29084917608251049</v>
      </c>
      <c r="AH94" s="43">
        <v>0.14723471731266735</v>
      </c>
      <c r="AI94" s="43">
        <v>0.601581199990603</v>
      </c>
      <c r="AJ94" s="43">
        <v>3.555186671486029</v>
      </c>
      <c r="AK94" s="43">
        <v>0.36871428653853655</v>
      </c>
      <c r="AL94" s="43">
        <v>1.1327519653363944</v>
      </c>
      <c r="AM94" s="43">
        <v>0.19420556150156881</v>
      </c>
      <c r="AN94" s="43">
        <v>0.89379097672361574</v>
      </c>
      <c r="AO94" s="43">
        <v>0.49601806824951566</v>
      </c>
      <c r="AP94" s="43">
        <v>0.29014485203941276</v>
      </c>
      <c r="AQ94" s="43">
        <v>3.7573745618570484</v>
      </c>
      <c r="AR94" s="43">
        <v>1.7018617870226429</v>
      </c>
      <c r="AS94" s="43">
        <v>2.5704497727932398E-3</v>
      </c>
      <c r="AT94" s="43">
        <v>0.72239410221562617</v>
      </c>
      <c r="AU94" s="43">
        <v>8.4068666593845237E-2</v>
      </c>
      <c r="AV94" s="43">
        <v>8.0920787690014304</v>
      </c>
      <c r="AW94" s="43">
        <v>3.6286653878577102</v>
      </c>
      <c r="AX94" s="43">
        <v>3.870232893714816</v>
      </c>
      <c r="AY94" s="43">
        <v>2.5025354814405047</v>
      </c>
      <c r="AZ94" s="43">
        <v>0.85735922213431903</v>
      </c>
      <c r="BA94" s="43">
        <v>0.33668998222652347</v>
      </c>
      <c r="BB94" s="43">
        <v>1.7733286943479443</v>
      </c>
      <c r="BC94" s="43">
        <v>10.107883673832829</v>
      </c>
      <c r="BD94" s="43">
        <v>0.96195344207508116</v>
      </c>
      <c r="BE94" s="43">
        <v>2.0809766696767844</v>
      </c>
      <c r="BF94" s="43">
        <v>9.591141135108755E-2</v>
      </c>
      <c r="BG94" s="43">
        <v>0.51704905340650098</v>
      </c>
      <c r="BH94" s="43">
        <v>0.6129427514227791</v>
      </c>
      <c r="BI94" s="43">
        <v>9.7780635535438226E-2</v>
      </c>
      <c r="BJ94" s="43">
        <v>1.8331679070471283</v>
      </c>
      <c r="BK94" s="43">
        <v>0.4412611201008016</v>
      </c>
      <c r="BL94" s="43">
        <v>0.29105655568671468</v>
      </c>
      <c r="BM94" s="43">
        <v>0.74515785134069734</v>
      </c>
      <c r="BN94" s="43">
        <v>1.9003600623133878</v>
      </c>
      <c r="BO94" s="43">
        <v>2.7811549866857357</v>
      </c>
      <c r="BP94" s="43">
        <v>2.4523227837833534</v>
      </c>
      <c r="BQ94" s="43">
        <v>0.46435873615410289</v>
      </c>
      <c r="BR94" s="43">
        <v>0.25821110015628562</v>
      </c>
      <c r="BS94" s="43">
        <v>0.22689573670440247</v>
      </c>
      <c r="BT94" s="43">
        <v>0.53407386458899708</v>
      </c>
      <c r="BU94" s="43">
        <v>7.395273212639311</v>
      </c>
      <c r="BV94" s="43">
        <v>0.93494696226546326</v>
      </c>
      <c r="BW94" s="43">
        <v>1.3161285930933904</v>
      </c>
      <c r="BX94" s="43"/>
      <c r="BY94" s="43"/>
      <c r="BZ94" s="43"/>
      <c r="CA94" s="43"/>
      <c r="CB94" s="43"/>
      <c r="CC94" s="43"/>
      <c r="CD94" s="43"/>
      <c r="CE94" s="43"/>
      <c r="CF94" s="43"/>
      <c r="CG94" s="43"/>
      <c r="CH94" s="43"/>
      <c r="CI94" s="43"/>
      <c r="CJ94" s="43"/>
      <c r="CK94" s="43"/>
      <c r="CL94" s="43"/>
      <c r="CM94" s="43"/>
      <c r="CN94" s="43"/>
      <c r="CO94" s="43"/>
      <c r="CP94" s="43"/>
      <c r="CQ94" s="43"/>
      <c r="CR94" s="43"/>
      <c r="CS94" s="43"/>
      <c r="CT94" s="43"/>
      <c r="CU94" s="43"/>
      <c r="CV94" s="43"/>
      <c r="CW94" s="43"/>
      <c r="CX94" s="43"/>
      <c r="CY94" s="43"/>
      <c r="CZ94" s="43"/>
      <c r="DA94" s="43"/>
      <c r="DB94" s="43"/>
      <c r="DC94" s="43"/>
      <c r="DD94" s="43"/>
      <c r="DE94" s="43"/>
      <c r="DF94" s="43"/>
      <c r="DG94" s="43"/>
      <c r="DH94" s="43"/>
      <c r="DI94" s="43"/>
      <c r="DJ94" s="43"/>
      <c r="DK94" s="43"/>
      <c r="DL94" s="43"/>
      <c r="DM94" s="43"/>
      <c r="DN94" s="43"/>
      <c r="DO94" s="43"/>
      <c r="DP94" s="43"/>
      <c r="DQ94" s="43"/>
      <c r="DR94" s="43"/>
      <c r="DS94" s="43"/>
      <c r="DT94" s="43">
        <v>537.51691671884521</v>
      </c>
      <c r="DU94" s="43">
        <v>25.530728613478814</v>
      </c>
      <c r="DV94" s="43">
        <v>54.632942080273658</v>
      </c>
      <c r="DW94" s="43">
        <v>46.132366936601848</v>
      </c>
      <c r="DX94" s="43">
        <v>2.3955962352114621</v>
      </c>
      <c r="DY94" s="43"/>
      <c r="DZ94" s="43"/>
      <c r="EA94" s="43"/>
      <c r="EB94" s="43"/>
      <c r="EC94" s="43"/>
      <c r="ED94" s="43">
        <v>1.6999672487736008E-2</v>
      </c>
      <c r="EE94" s="43"/>
      <c r="EF94" s="43">
        <v>1046.0645797525251</v>
      </c>
    </row>
    <row r="95" spans="1:136" x14ac:dyDescent="0.25">
      <c r="A95" s="50" t="s">
        <v>55</v>
      </c>
      <c r="B95" s="43">
        <v>0.12099414106622967</v>
      </c>
      <c r="C95" s="43">
        <v>5.9652592617815386E-2</v>
      </c>
      <c r="D95" s="43">
        <v>3.3355233974791334</v>
      </c>
      <c r="E95" s="43">
        <v>1.774541989604776</v>
      </c>
      <c r="F95" s="43">
        <v>5.3827000125186348</v>
      </c>
      <c r="G95" s="43">
        <v>8.5383033312791081</v>
      </c>
      <c r="H95" s="43">
        <v>46.056418702533051</v>
      </c>
      <c r="I95" s="43">
        <v>6.2762425412924099</v>
      </c>
      <c r="J95" s="43">
        <v>13.22063270641144</v>
      </c>
      <c r="K95" s="43">
        <v>29.781192065905056</v>
      </c>
      <c r="L95" s="43">
        <v>30.19005213504569</v>
      </c>
      <c r="M95" s="43">
        <v>20.313594847610815</v>
      </c>
      <c r="N95" s="43">
        <v>11.082597283070678</v>
      </c>
      <c r="O95" s="43">
        <v>30.210216102532165</v>
      </c>
      <c r="P95" s="43">
        <v>11.670822354723684</v>
      </c>
      <c r="Q95" s="43">
        <v>13.224409268968037</v>
      </c>
      <c r="R95" s="43">
        <v>3.8908413161514996</v>
      </c>
      <c r="S95" s="43">
        <v>0.30537915907591778</v>
      </c>
      <c r="T95" s="43">
        <v>5.5910469890668537</v>
      </c>
      <c r="U95" s="43">
        <v>0.45915904771333427</v>
      </c>
      <c r="V95" s="43">
        <v>0.30414256625928854</v>
      </c>
      <c r="W95" s="43">
        <v>0.76978014780730331</v>
      </c>
      <c r="X95" s="43">
        <v>0.67340540118519121</v>
      </c>
      <c r="Y95" s="43">
        <v>2.9754575027232297</v>
      </c>
      <c r="Z95" s="43">
        <v>1.7158870973989069</v>
      </c>
      <c r="AA95" s="43">
        <v>1.5517889054738216</v>
      </c>
      <c r="AB95" s="43">
        <v>0.56594126908955456</v>
      </c>
      <c r="AC95" s="43">
        <v>2.5610352802961018</v>
      </c>
      <c r="AD95" s="43">
        <v>4.0354492440249707</v>
      </c>
      <c r="AE95" s="43">
        <v>2.3394637316567057</v>
      </c>
      <c r="AF95" s="43">
        <v>2.1158821595729401E-2</v>
      </c>
      <c r="AG95" s="43">
        <v>0.7177256531131686</v>
      </c>
      <c r="AH95" s="43">
        <v>2.8446199088136921</v>
      </c>
      <c r="AI95" s="43">
        <v>0.31418172406950662</v>
      </c>
      <c r="AJ95" s="43">
        <v>0.70693259972826961</v>
      </c>
      <c r="AK95" s="43">
        <v>3.8829540769278595E-2</v>
      </c>
      <c r="AL95" s="43">
        <v>2.1828459964057951</v>
      </c>
      <c r="AM95" s="43">
        <v>1.3882557620489624</v>
      </c>
      <c r="AN95" s="43">
        <v>0.78135437089843884</v>
      </c>
      <c r="AO95" s="43">
        <v>0.89356741251570759</v>
      </c>
      <c r="AP95" s="43">
        <v>1.7616315635165016</v>
      </c>
      <c r="AQ95" s="43">
        <v>4.7674917620573281</v>
      </c>
      <c r="AR95" s="43">
        <v>5.7255635553331512</v>
      </c>
      <c r="AS95" s="43">
        <v>1.2317049365402562E-2</v>
      </c>
      <c r="AT95" s="43">
        <v>2.6878790679781459</v>
      </c>
      <c r="AU95" s="43">
        <v>0.15664874777699772</v>
      </c>
      <c r="AV95" s="43">
        <v>10.159791302971531</v>
      </c>
      <c r="AW95" s="43">
        <v>6.7768981132554691</v>
      </c>
      <c r="AX95" s="43">
        <v>4.0477453574215145</v>
      </c>
      <c r="AY95" s="43">
        <v>0.18867150978538499</v>
      </c>
      <c r="AZ95" s="43">
        <v>2.1156969256271334</v>
      </c>
      <c r="BA95" s="43">
        <v>6.5049537501797907</v>
      </c>
      <c r="BB95" s="43">
        <v>0.92613842743235186</v>
      </c>
      <c r="BC95" s="43">
        <v>2.009906410992139</v>
      </c>
      <c r="BD95" s="43">
        <v>0.1013039411840049</v>
      </c>
      <c r="BE95" s="43">
        <v>4.0101025917609938</v>
      </c>
      <c r="BF95" s="43">
        <v>0.68561151609100524</v>
      </c>
      <c r="BG95" s="43">
        <v>0.45200561246323379</v>
      </c>
      <c r="BH95" s="43">
        <v>1.1042050753151089</v>
      </c>
      <c r="BI95" s="43">
        <v>0.59368088955971765</v>
      </c>
      <c r="BJ95" s="43">
        <v>2.3259892649604734</v>
      </c>
      <c r="BK95" s="43">
        <v>1.4845321793461366</v>
      </c>
      <c r="BL95" s="43">
        <v>1.0829612551219601</v>
      </c>
      <c r="BM95" s="43">
        <v>1.388484545290317</v>
      </c>
      <c r="BN95" s="43">
        <v>2.3859458347794265</v>
      </c>
      <c r="BO95" s="43">
        <v>5.1940870726217172</v>
      </c>
      <c r="BP95" s="43">
        <v>2.5648012498364947</v>
      </c>
      <c r="BQ95" s="43">
        <v>3.5008999665330304E-2</v>
      </c>
      <c r="BR95" s="43">
        <v>0.637184993943959</v>
      </c>
      <c r="BS95" s="43">
        <v>4.383695242771136</v>
      </c>
      <c r="BT95" s="43">
        <v>0.2789253513235726</v>
      </c>
      <c r="BU95" s="43">
        <v>1.4705162347288816</v>
      </c>
      <c r="BV95" s="43">
        <v>9.8459871271100521E-2</v>
      </c>
      <c r="BW95" s="43">
        <v>2.5362180937253371</v>
      </c>
      <c r="BX95" s="43"/>
      <c r="BY95" s="43"/>
      <c r="BZ95" s="43"/>
      <c r="CA95" s="43"/>
      <c r="CB95" s="43"/>
      <c r="CC95" s="43"/>
      <c r="CD95" s="43"/>
      <c r="CE95" s="43"/>
      <c r="CF95" s="43"/>
      <c r="CG95" s="43"/>
      <c r="CH95" s="43"/>
      <c r="CI95" s="43"/>
      <c r="CJ95" s="43"/>
      <c r="CK95" s="43"/>
      <c r="CL95" s="43"/>
      <c r="CM95" s="43"/>
      <c r="CN95" s="43"/>
      <c r="CO95" s="43"/>
      <c r="CP95" s="43"/>
      <c r="CQ95" s="43"/>
      <c r="CR95" s="43"/>
      <c r="CS95" s="43"/>
      <c r="CT95" s="43"/>
      <c r="CU95" s="43"/>
      <c r="CV95" s="43"/>
      <c r="CW95" s="43"/>
      <c r="CX95" s="43"/>
      <c r="CY95" s="43"/>
      <c r="CZ95" s="43"/>
      <c r="DA95" s="43"/>
      <c r="DB95" s="43"/>
      <c r="DC95" s="43"/>
      <c r="DD95" s="43"/>
      <c r="DE95" s="43"/>
      <c r="DF95" s="43"/>
      <c r="DG95" s="43"/>
      <c r="DH95" s="43"/>
      <c r="DI95" s="43"/>
      <c r="DJ95" s="43"/>
      <c r="DK95" s="43"/>
      <c r="DL95" s="43"/>
      <c r="DM95" s="43"/>
      <c r="DN95" s="43"/>
      <c r="DO95" s="43"/>
      <c r="DP95" s="43"/>
      <c r="DQ95" s="43"/>
      <c r="DR95" s="43"/>
      <c r="DS95" s="43"/>
      <c r="DT95" s="43">
        <v>51.725828079346748</v>
      </c>
      <c r="DU95" s="43">
        <v>7.6441797257556656</v>
      </c>
      <c r="DV95" s="43">
        <v>17.820635430164941</v>
      </c>
      <c r="DW95" s="43">
        <v>12.417734744754679</v>
      </c>
      <c r="DX95" s="43">
        <v>13.542943242226107</v>
      </c>
      <c r="DY95" s="43"/>
      <c r="DZ95" s="43"/>
      <c r="EA95" s="43"/>
      <c r="EB95" s="43"/>
      <c r="EC95" s="43"/>
      <c r="ED95" s="43"/>
      <c r="EE95" s="43"/>
      <c r="EF95" s="43">
        <v>452.67251750224068</v>
      </c>
    </row>
    <row r="96" spans="1:136" x14ac:dyDescent="0.25">
      <c r="A96" s="50" t="s">
        <v>57</v>
      </c>
      <c r="B96" s="43">
        <v>1.6198753822469498E-3</v>
      </c>
      <c r="C96" s="43">
        <v>7.7246428015352291E-3</v>
      </c>
      <c r="D96" s="43">
        <v>1.331229897384741</v>
      </c>
      <c r="E96" s="43">
        <v>2.0548794468153937</v>
      </c>
      <c r="F96" s="43">
        <v>2.4886729192191761</v>
      </c>
      <c r="G96" s="43">
        <v>8.8146675866727744</v>
      </c>
      <c r="H96" s="43">
        <v>9.7551709167111156</v>
      </c>
      <c r="I96" s="43">
        <v>1.0000009231819429</v>
      </c>
      <c r="J96" s="43">
        <v>13.632943536889488</v>
      </c>
      <c r="K96" s="43">
        <v>53.159012047868636</v>
      </c>
      <c r="L96" s="43">
        <v>10.825264422928786</v>
      </c>
      <c r="M96" s="43">
        <v>10.282498542093915</v>
      </c>
      <c r="N96" s="43">
        <v>14.973352926508159</v>
      </c>
      <c r="O96" s="43">
        <v>8.5774239743405829</v>
      </c>
      <c r="P96" s="43">
        <v>0.45208151534842711</v>
      </c>
      <c r="Q96" s="43">
        <v>12.400395113388706</v>
      </c>
      <c r="R96" s="43">
        <v>7.2126287632179125</v>
      </c>
      <c r="S96" s="43">
        <v>3.4335727778886107</v>
      </c>
      <c r="T96" s="43">
        <v>3.3653798847575542</v>
      </c>
      <c r="U96" s="43">
        <v>6.1472434232964467E-3</v>
      </c>
      <c r="V96" s="43">
        <v>3.9384586352305719E-2</v>
      </c>
      <c r="W96" s="43">
        <v>0.30722445177533425</v>
      </c>
      <c r="X96" s="43">
        <v>0.77978820809876415</v>
      </c>
      <c r="Y96" s="43">
        <v>1.3756925877520623</v>
      </c>
      <c r="Z96" s="43">
        <v>1.7714262181835989</v>
      </c>
      <c r="AA96" s="43">
        <v>0.24724830626729921</v>
      </c>
      <c r="AB96" s="43">
        <v>0.58359123485457831</v>
      </c>
      <c r="AC96" s="43">
        <v>4.571412219463812</v>
      </c>
      <c r="AD96" s="43">
        <v>1.4469933651147127</v>
      </c>
      <c r="AE96" s="43">
        <v>1.1842085357368917</v>
      </c>
      <c r="AF96" s="43">
        <v>2.8587026594013108E-2</v>
      </c>
      <c r="AG96" s="43">
        <v>0.20377997969687286</v>
      </c>
      <c r="AH96" s="43">
        <v>0.11018932855629482</v>
      </c>
      <c r="AI96" s="43">
        <v>0.29460503200016058</v>
      </c>
      <c r="AJ96" s="43">
        <v>1.3104729769601315</v>
      </c>
      <c r="AK96" s="43">
        <v>0.43658530780801047</v>
      </c>
      <c r="AL96" s="43">
        <v>1.3139052528431154</v>
      </c>
      <c r="AM96" s="43">
        <v>1.8586034938457445E-2</v>
      </c>
      <c r="AN96" s="43">
        <v>0.1011805715684207</v>
      </c>
      <c r="AO96" s="43">
        <v>0.35662878448661089</v>
      </c>
      <c r="AP96" s="43">
        <v>2.0399294657082501</v>
      </c>
      <c r="AQ96" s="43">
        <v>2.2042334912290467</v>
      </c>
      <c r="AR96" s="43">
        <v>5.9108862180783408</v>
      </c>
      <c r="AS96" s="43">
        <v>2.608863761751015E-3</v>
      </c>
      <c r="AT96" s="43">
        <v>0.42826285499573358</v>
      </c>
      <c r="AU96" s="43">
        <v>0.16153413993057883</v>
      </c>
      <c r="AV96" s="43">
        <v>18.135085629994283</v>
      </c>
      <c r="AW96" s="43">
        <v>2.4299962688065966</v>
      </c>
      <c r="AX96" s="43">
        <v>2.0489202452193922</v>
      </c>
      <c r="AY96" s="43">
        <v>0.25490821610103354</v>
      </c>
      <c r="AZ96" s="43">
        <v>0.60069843495067798</v>
      </c>
      <c r="BA96" s="43">
        <v>0.25197618978944164</v>
      </c>
      <c r="BB96" s="43">
        <v>0.86843065699749211</v>
      </c>
      <c r="BC96" s="43">
        <v>3.7258545423376295</v>
      </c>
      <c r="BD96" s="43">
        <v>1.1390248627142099</v>
      </c>
      <c r="BE96" s="43">
        <v>2.4137730597715805</v>
      </c>
      <c r="BF96" s="43">
        <v>9.1789999657330978E-3</v>
      </c>
      <c r="BG96" s="43">
        <v>5.8531938803358434E-2</v>
      </c>
      <c r="BH96" s="43">
        <v>0.44069569717735391</v>
      </c>
      <c r="BI96" s="43">
        <v>0.68746902866753112</v>
      </c>
      <c r="BJ96" s="43">
        <v>1.0754131719469677</v>
      </c>
      <c r="BK96" s="43">
        <v>1.5325829002487248</v>
      </c>
      <c r="BL96" s="43">
        <v>0.17254945897441862</v>
      </c>
      <c r="BM96" s="43">
        <v>1.4317871033968557</v>
      </c>
      <c r="BN96" s="43">
        <v>4.2588800037258343</v>
      </c>
      <c r="BO96" s="43">
        <v>1.8624468002019603</v>
      </c>
      <c r="BP96" s="43">
        <v>1.2982716899715177</v>
      </c>
      <c r="BQ96" s="43">
        <v>4.7299571950859064E-2</v>
      </c>
      <c r="BR96" s="43">
        <v>0.1809125040547748</v>
      </c>
      <c r="BS96" s="43">
        <v>0.16980702198552025</v>
      </c>
      <c r="BT96" s="43">
        <v>0.26154548707663849</v>
      </c>
      <c r="BU96" s="43">
        <v>2.7259625437192851</v>
      </c>
      <c r="BV96" s="43">
        <v>1.107047169603421</v>
      </c>
      <c r="BW96" s="43">
        <v>1.526608052601244</v>
      </c>
      <c r="BX96" s="43"/>
      <c r="BY96" s="43"/>
      <c r="BZ96" s="43"/>
      <c r="CA96" s="43"/>
      <c r="CB96" s="43"/>
      <c r="CC96" s="43"/>
      <c r="CD96" s="43"/>
      <c r="CE96" s="43"/>
      <c r="CF96" s="43"/>
      <c r="CG96" s="43"/>
      <c r="CH96" s="43"/>
      <c r="CI96" s="43"/>
      <c r="CJ96" s="43"/>
      <c r="CK96" s="43"/>
      <c r="CL96" s="43"/>
      <c r="CM96" s="43"/>
      <c r="CN96" s="43"/>
      <c r="CO96" s="43"/>
      <c r="CP96" s="43"/>
      <c r="CQ96" s="43"/>
      <c r="CR96" s="43"/>
      <c r="CS96" s="43"/>
      <c r="CT96" s="43"/>
      <c r="CU96" s="43"/>
      <c r="CV96" s="43"/>
      <c r="CW96" s="43"/>
      <c r="CX96" s="43"/>
      <c r="CY96" s="43"/>
      <c r="CZ96" s="43"/>
      <c r="DA96" s="43"/>
      <c r="DB96" s="43"/>
      <c r="DC96" s="43"/>
      <c r="DD96" s="43"/>
      <c r="DE96" s="43"/>
      <c r="DF96" s="43"/>
      <c r="DG96" s="43"/>
      <c r="DH96" s="43"/>
      <c r="DI96" s="43"/>
      <c r="DJ96" s="43"/>
      <c r="DK96" s="43"/>
      <c r="DL96" s="43"/>
      <c r="DM96" s="43"/>
      <c r="DN96" s="43"/>
      <c r="DO96" s="43"/>
      <c r="DP96" s="43"/>
      <c r="DQ96" s="43"/>
      <c r="DR96" s="43"/>
      <c r="DS96" s="43"/>
      <c r="DT96" s="43">
        <v>377.95447650799599</v>
      </c>
      <c r="DU96" s="43">
        <v>34.464960865610472</v>
      </c>
      <c r="DV96" s="43">
        <v>101.14314405419961</v>
      </c>
      <c r="DW96" s="43">
        <v>74.810498363034199</v>
      </c>
      <c r="DX96" s="43"/>
      <c r="DY96" s="43"/>
      <c r="DZ96" s="43"/>
      <c r="EA96" s="43"/>
      <c r="EB96" s="43"/>
      <c r="EC96" s="43"/>
      <c r="ED96" s="43"/>
      <c r="EE96" s="43"/>
      <c r="EF96" s="43">
        <v>830.09234904117272</v>
      </c>
    </row>
    <row r="97" spans="1:136" x14ac:dyDescent="0.25">
      <c r="A97" s="50" t="s">
        <v>59</v>
      </c>
      <c r="B97" s="43">
        <v>0.14414770562877291</v>
      </c>
      <c r="C97" s="43">
        <v>8.0155900668586105E-2</v>
      </c>
      <c r="D97" s="43">
        <v>29.034555896318345</v>
      </c>
      <c r="E97" s="43">
        <v>2.1899477162482506</v>
      </c>
      <c r="F97" s="43">
        <v>4.924429180768719</v>
      </c>
      <c r="G97" s="43">
        <v>23.679672173155627</v>
      </c>
      <c r="H97" s="43">
        <v>69.255836455973764</v>
      </c>
      <c r="I97" s="43">
        <v>17.531467933930454</v>
      </c>
      <c r="J97" s="43">
        <v>40.480441805446468</v>
      </c>
      <c r="K97" s="43">
        <v>14.975645360059593</v>
      </c>
      <c r="L97" s="43">
        <v>23.155699397592805</v>
      </c>
      <c r="M97" s="43">
        <v>5.239498194560734</v>
      </c>
      <c r="N97" s="43">
        <v>86.933451788581408</v>
      </c>
      <c r="O97" s="43">
        <v>72.128791067560343</v>
      </c>
      <c r="P97" s="43">
        <v>0.71353591169181818</v>
      </c>
      <c r="Q97" s="43">
        <v>82.993997144802393</v>
      </c>
      <c r="R97" s="43">
        <v>26.793104849084621</v>
      </c>
      <c r="S97" s="43">
        <v>4.9048271173473417</v>
      </c>
      <c r="T97" s="43">
        <v>10.262633972057483</v>
      </c>
      <c r="U97" s="43">
        <v>0.54702420020767928</v>
      </c>
      <c r="V97" s="43">
        <v>0.40867999629722063</v>
      </c>
      <c r="W97" s="43">
        <v>6.700664952996231</v>
      </c>
      <c r="X97" s="43">
        <v>0.83104408296542764</v>
      </c>
      <c r="Y97" s="43">
        <v>2.7221338210322128</v>
      </c>
      <c r="Z97" s="43">
        <v>4.7587491772170063</v>
      </c>
      <c r="AA97" s="43">
        <v>4.3346217513992427</v>
      </c>
      <c r="AB97" s="43">
        <v>1.7328635563387285</v>
      </c>
      <c r="AC97" s="43">
        <v>1.2878314617977893</v>
      </c>
      <c r="AD97" s="43">
        <v>3.0951801345322165</v>
      </c>
      <c r="AE97" s="43">
        <v>0.6034193401123833</v>
      </c>
      <c r="AF97" s="43">
        <v>0.16597277245698927</v>
      </c>
      <c r="AG97" s="43">
        <v>1.7136151393795847</v>
      </c>
      <c r="AH97" s="43">
        <v>0.17391563322275674</v>
      </c>
      <c r="AI97" s="43">
        <v>1.9717475903865831</v>
      </c>
      <c r="AJ97" s="43">
        <v>4.8680780650520843</v>
      </c>
      <c r="AK97" s="43">
        <v>0.6236580947292315</v>
      </c>
      <c r="AL97" s="43">
        <v>4.0067181553454683</v>
      </c>
      <c r="AM97" s="43">
        <v>1.6539138272467544</v>
      </c>
      <c r="AN97" s="43">
        <v>1.0499151938284106</v>
      </c>
      <c r="AO97" s="43">
        <v>7.7781894755778493</v>
      </c>
      <c r="AP97" s="43">
        <v>2.1740150652918731</v>
      </c>
      <c r="AQ97" s="43">
        <v>4.3615983609616595</v>
      </c>
      <c r="AR97" s="43">
        <v>15.878970649845199</v>
      </c>
      <c r="AS97" s="43">
        <v>1.8521360985098909E-2</v>
      </c>
      <c r="AT97" s="43">
        <v>7.5080695783369515</v>
      </c>
      <c r="AU97" s="43">
        <v>0.47964501087815581</v>
      </c>
      <c r="AV97" s="43">
        <v>5.1089100513107875</v>
      </c>
      <c r="AW97" s="43">
        <v>5.1978650072119184</v>
      </c>
      <c r="AX97" s="43">
        <v>1.0440374857996153</v>
      </c>
      <c r="AY97" s="43">
        <v>1.4799658582615332</v>
      </c>
      <c r="AZ97" s="43">
        <v>5.0513594802801958</v>
      </c>
      <c r="BA97" s="43">
        <v>0.39770274652231563</v>
      </c>
      <c r="BB97" s="43">
        <v>5.8122770128098464</v>
      </c>
      <c r="BC97" s="43">
        <v>13.840614106520631</v>
      </c>
      <c r="BD97" s="43">
        <v>1.6270865350373913</v>
      </c>
      <c r="BE97" s="43">
        <v>7.360734969696753</v>
      </c>
      <c r="BF97" s="43">
        <v>0.81681084824665851</v>
      </c>
      <c r="BG97" s="43">
        <v>0.60736533626245015</v>
      </c>
      <c r="BH97" s="43">
        <v>9.6117161116197831</v>
      </c>
      <c r="BI97" s="43">
        <v>0.7326567169938295</v>
      </c>
      <c r="BJ97" s="43">
        <v>2.1279598312904282</v>
      </c>
      <c r="BK97" s="43">
        <v>4.1171218652582757</v>
      </c>
      <c r="BL97" s="43">
        <v>3.0250425143624433</v>
      </c>
      <c r="BM97" s="43">
        <v>4.251420418489408</v>
      </c>
      <c r="BN97" s="43">
        <v>1.1997867174321302</v>
      </c>
      <c r="BO97" s="43">
        <v>3.9838526399540197</v>
      </c>
      <c r="BP97" s="43">
        <v>0.66154078678525818</v>
      </c>
      <c r="BQ97" s="43">
        <v>0.27461551717858673</v>
      </c>
      <c r="BR97" s="43">
        <v>1.5213192498717771</v>
      </c>
      <c r="BS97" s="43">
        <v>0.26801230338012838</v>
      </c>
      <c r="BT97" s="43">
        <v>1.7504849812598111</v>
      </c>
      <c r="BU97" s="43">
        <v>10.126266392776715</v>
      </c>
      <c r="BV97" s="43">
        <v>1.5814066946885703</v>
      </c>
      <c r="BW97" s="43">
        <v>4.655349529365453</v>
      </c>
      <c r="BX97" s="43"/>
      <c r="BY97" s="43"/>
      <c r="BZ97" s="43"/>
      <c r="CA97" s="43"/>
      <c r="CB97" s="43"/>
      <c r="CC97" s="43"/>
      <c r="CD97" s="43"/>
      <c r="CE97" s="43"/>
      <c r="CF97" s="43"/>
      <c r="CG97" s="43"/>
      <c r="CH97" s="43"/>
      <c r="CI97" s="43"/>
      <c r="CJ97" s="43"/>
      <c r="CK97" s="43"/>
      <c r="CL97" s="43"/>
      <c r="CM97" s="43"/>
      <c r="CN97" s="43"/>
      <c r="CO97" s="43"/>
      <c r="CP97" s="43"/>
      <c r="CQ97" s="43"/>
      <c r="CR97" s="43"/>
      <c r="CS97" s="43"/>
      <c r="CT97" s="43"/>
      <c r="CU97" s="43"/>
      <c r="CV97" s="43"/>
      <c r="CW97" s="43"/>
      <c r="CX97" s="43"/>
      <c r="CY97" s="43"/>
      <c r="CZ97" s="43"/>
      <c r="DA97" s="43"/>
      <c r="DB97" s="43"/>
      <c r="DC97" s="43"/>
      <c r="DD97" s="43"/>
      <c r="DE97" s="43"/>
      <c r="DF97" s="43"/>
      <c r="DG97" s="43"/>
      <c r="DH97" s="43"/>
      <c r="DI97" s="43"/>
      <c r="DJ97" s="43"/>
      <c r="DK97" s="43"/>
      <c r="DL97" s="43"/>
      <c r="DM97" s="43"/>
      <c r="DN97" s="43"/>
      <c r="DO97" s="43"/>
      <c r="DP97" s="43"/>
      <c r="DQ97" s="43"/>
      <c r="DR97" s="43"/>
      <c r="DS97" s="43"/>
      <c r="DT97" s="43">
        <v>25.297599561763288</v>
      </c>
      <c r="DU97" s="43">
        <v>3.7350730723158563</v>
      </c>
      <c r="DV97" s="43">
        <v>8.7007458657292993</v>
      </c>
      <c r="DW97" s="43">
        <v>6.065148539795393</v>
      </c>
      <c r="DX97" s="43"/>
      <c r="DY97" s="43"/>
      <c r="DZ97" s="43"/>
      <c r="EA97" s="43"/>
      <c r="EB97" s="43"/>
      <c r="EC97" s="43">
        <v>205.18267510466919</v>
      </c>
      <c r="ED97" s="43"/>
      <c r="EE97" s="43"/>
      <c r="EF97" s="43">
        <v>944.08511987283828</v>
      </c>
    </row>
    <row r="98" spans="1:136" x14ac:dyDescent="0.25">
      <c r="A98" s="50" t="s">
        <v>65</v>
      </c>
      <c r="B98" s="43">
        <v>3.379567335425903E-2</v>
      </c>
      <c r="C98" s="43">
        <v>2.1336780692974585E-4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>
        <v>0.12825074881665946</v>
      </c>
      <c r="V98" s="43">
        <v>1.0878694371675725E-3</v>
      </c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>
        <v>0.38776289374783252</v>
      </c>
      <c r="AN98" s="43">
        <v>2.7947799288740561E-3</v>
      </c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>
        <v>0.19150268468823428</v>
      </c>
      <c r="BG98" s="43">
        <v>1.6167519636424608E-3</v>
      </c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  <c r="CC98" s="43"/>
      <c r="CD98" s="43"/>
      <c r="CE98" s="43"/>
      <c r="CF98" s="43"/>
      <c r="CG98" s="43"/>
      <c r="CH98" s="43"/>
      <c r="CI98" s="43"/>
      <c r="CJ98" s="43"/>
      <c r="CK98" s="43"/>
      <c r="CL98" s="43"/>
      <c r="CM98" s="43"/>
      <c r="CN98" s="43"/>
      <c r="CO98" s="43"/>
      <c r="CP98" s="43"/>
      <c r="CQ98" s="43"/>
      <c r="CR98" s="43"/>
      <c r="CS98" s="43"/>
      <c r="CT98" s="43"/>
      <c r="CU98" s="43"/>
      <c r="CV98" s="43"/>
      <c r="CW98" s="43"/>
      <c r="CX98" s="43"/>
      <c r="CY98" s="43"/>
      <c r="CZ98" s="43"/>
      <c r="DA98" s="43"/>
      <c r="DB98" s="43"/>
      <c r="DC98" s="43"/>
      <c r="DD98" s="43"/>
      <c r="DE98" s="43"/>
      <c r="DF98" s="43"/>
      <c r="DG98" s="43"/>
      <c r="DH98" s="43"/>
      <c r="DI98" s="43"/>
      <c r="DJ98" s="43"/>
      <c r="DK98" s="43"/>
      <c r="DL98" s="43"/>
      <c r="DM98" s="43"/>
      <c r="DN98" s="43"/>
      <c r="DO98" s="43"/>
      <c r="DP98" s="43"/>
      <c r="DQ98" s="43"/>
      <c r="DR98" s="43"/>
      <c r="DS98" s="43"/>
      <c r="DT98" s="43"/>
      <c r="DU98" s="43"/>
      <c r="DV98" s="43"/>
      <c r="DW98" s="43"/>
      <c r="DX98" s="43">
        <v>834.26625353763927</v>
      </c>
      <c r="DY98" s="43"/>
      <c r="DZ98" s="43"/>
      <c r="EA98" s="43"/>
      <c r="EB98" s="43"/>
      <c r="EC98" s="43"/>
      <c r="ED98" s="43"/>
      <c r="EE98" s="43"/>
      <c r="EF98" s="43">
        <v>835.01327830738285</v>
      </c>
    </row>
    <row r="99" spans="1:136" x14ac:dyDescent="0.25">
      <c r="A99" s="50" t="s">
        <v>61</v>
      </c>
      <c r="B99" s="43"/>
      <c r="C99" s="43">
        <v>1.4479732714514752E-2</v>
      </c>
      <c r="D99" s="43">
        <v>0.14925861449072603</v>
      </c>
      <c r="E99" s="43"/>
      <c r="F99" s="43">
        <v>2.316952461438096E-2</v>
      </c>
      <c r="G99" s="43"/>
      <c r="H99" s="43">
        <v>0.46059435016797712</v>
      </c>
      <c r="I99" s="43">
        <v>0.42894061484207474</v>
      </c>
      <c r="J99" s="43">
        <v>0.27512785382553351</v>
      </c>
      <c r="K99" s="43">
        <v>0.78663122163891652</v>
      </c>
      <c r="L99" s="43">
        <v>1.2032733868237699</v>
      </c>
      <c r="M99" s="43">
        <v>2.1822311194020075E-2</v>
      </c>
      <c r="N99" s="43">
        <v>4.2494895259385528</v>
      </c>
      <c r="O99" s="43">
        <v>0.72129836356585597</v>
      </c>
      <c r="P99" s="43">
        <v>3.6752705159230799E-3</v>
      </c>
      <c r="Q99" s="43">
        <v>1.5644959688994706</v>
      </c>
      <c r="R99" s="43">
        <v>8.6698633287874499E-2</v>
      </c>
      <c r="S99" s="43">
        <v>0.49629731159364054</v>
      </c>
      <c r="T99" s="43">
        <v>0.35502606558982341</v>
      </c>
      <c r="U99" s="43"/>
      <c r="V99" s="43">
        <v>7.382584516914785E-2</v>
      </c>
      <c r="W99" s="43">
        <v>3.4446263639169444E-2</v>
      </c>
      <c r="X99" s="43"/>
      <c r="Y99" s="43">
        <v>1.2807686790654431E-2</v>
      </c>
      <c r="Z99" s="43"/>
      <c r="AA99" s="43">
        <v>0.10605474260113361</v>
      </c>
      <c r="AB99" s="43">
        <v>1.1777515510312685E-2</v>
      </c>
      <c r="AC99" s="43">
        <v>6.764639597842316E-2</v>
      </c>
      <c r="AD99" s="43">
        <v>0.16083936051162437</v>
      </c>
      <c r="AE99" s="43">
        <v>2.5132186578655062E-3</v>
      </c>
      <c r="AF99" s="43">
        <v>8.1130973593711454E-3</v>
      </c>
      <c r="AG99" s="43">
        <v>1.7136399730565698E-2</v>
      </c>
      <c r="AH99" s="43">
        <v>8.9580214333733518E-4</v>
      </c>
      <c r="AI99" s="43">
        <v>3.7168846699417502E-2</v>
      </c>
      <c r="AJ99" s="43">
        <v>1.5752400378977197E-2</v>
      </c>
      <c r="AK99" s="43">
        <v>6.3105146901717105E-2</v>
      </c>
      <c r="AL99" s="43">
        <v>0.13860860540215017</v>
      </c>
      <c r="AM99" s="43"/>
      <c r="AN99" s="43">
        <v>0.1896615377375622</v>
      </c>
      <c r="AO99" s="43">
        <v>3.9985518928440357E-2</v>
      </c>
      <c r="AP99" s="43"/>
      <c r="AQ99" s="43">
        <v>2.0521395855787217E-2</v>
      </c>
      <c r="AR99" s="43"/>
      <c r="AS99" s="43">
        <v>1.2317856030200783E-4</v>
      </c>
      <c r="AT99" s="43">
        <v>0.1836991627481423</v>
      </c>
      <c r="AU99" s="43">
        <v>3.2599373068916589E-3</v>
      </c>
      <c r="AV99" s="43">
        <v>0.26835759383193297</v>
      </c>
      <c r="AW99" s="43">
        <v>0.27010424190127635</v>
      </c>
      <c r="AX99" s="43">
        <v>4.3483765176202376E-3</v>
      </c>
      <c r="AY99" s="43">
        <v>7.234383639480782E-2</v>
      </c>
      <c r="AZ99" s="43">
        <v>5.051432684482695E-2</v>
      </c>
      <c r="BA99" s="43">
        <v>2.0484815892860084E-3</v>
      </c>
      <c r="BB99" s="43">
        <v>0.10956556220328449</v>
      </c>
      <c r="BC99" s="43">
        <v>4.4786236371601833E-2</v>
      </c>
      <c r="BD99" s="43">
        <v>0.16463754047787851</v>
      </c>
      <c r="BE99" s="43">
        <v>0.25463762843496929</v>
      </c>
      <c r="BF99" s="43"/>
      <c r="BG99" s="43">
        <v>0.10971728413985994</v>
      </c>
      <c r="BH99" s="43">
        <v>4.9411171805816126E-2</v>
      </c>
      <c r="BI99" s="43"/>
      <c r="BJ99" s="43">
        <v>1.0012087874477472E-2</v>
      </c>
      <c r="BK99" s="43"/>
      <c r="BL99" s="43">
        <v>7.4013402695317573E-2</v>
      </c>
      <c r="BM99" s="43">
        <v>2.8895044700121487E-2</v>
      </c>
      <c r="BN99" s="43">
        <v>6.3021637368423006E-2</v>
      </c>
      <c r="BO99" s="43">
        <v>0.2070187462868267</v>
      </c>
      <c r="BP99" s="43">
        <v>2.7552922781329627E-3</v>
      </c>
      <c r="BQ99" s="43">
        <v>1.3423782674000342E-2</v>
      </c>
      <c r="BR99" s="43">
        <v>1.5213412968005038E-2</v>
      </c>
      <c r="BS99" s="43">
        <v>1.3804739192202766E-3</v>
      </c>
      <c r="BT99" s="43">
        <v>3.2997888895769975E-2</v>
      </c>
      <c r="BU99" s="43">
        <v>3.2767141453285901E-2</v>
      </c>
      <c r="BV99" s="43">
        <v>0.16001540366923042</v>
      </c>
      <c r="BW99" s="43">
        <v>0.16104739113332137</v>
      </c>
      <c r="BX99" s="43"/>
      <c r="BY99" s="43"/>
      <c r="BZ99" s="43"/>
      <c r="CA99" s="43"/>
      <c r="CB99" s="43"/>
      <c r="CC99" s="43"/>
      <c r="CD99" s="43"/>
      <c r="CE99" s="43"/>
      <c r="CF99" s="43"/>
      <c r="CG99" s="43"/>
      <c r="CH99" s="43"/>
      <c r="CI99" s="43"/>
      <c r="CJ99" s="43"/>
      <c r="CK99" s="43"/>
      <c r="CL99" s="43"/>
      <c r="CM99" s="43"/>
      <c r="CN99" s="43"/>
      <c r="CO99" s="43"/>
      <c r="CP99" s="43"/>
      <c r="CQ99" s="43"/>
      <c r="CR99" s="43"/>
      <c r="CS99" s="43"/>
      <c r="CT99" s="43"/>
      <c r="CU99" s="43"/>
      <c r="CV99" s="43"/>
      <c r="CW99" s="43"/>
      <c r="CX99" s="43"/>
      <c r="CY99" s="43"/>
      <c r="CZ99" s="43"/>
      <c r="DA99" s="43"/>
      <c r="DB99" s="43"/>
      <c r="DC99" s="43"/>
      <c r="DD99" s="43"/>
      <c r="DE99" s="43"/>
      <c r="DF99" s="43"/>
      <c r="DG99" s="43"/>
      <c r="DH99" s="43"/>
      <c r="DI99" s="43"/>
      <c r="DJ99" s="43"/>
      <c r="DK99" s="43"/>
      <c r="DL99" s="43"/>
      <c r="DM99" s="43"/>
      <c r="DN99" s="43"/>
      <c r="DO99" s="43"/>
      <c r="DP99" s="43"/>
      <c r="DQ99" s="43"/>
      <c r="DR99" s="43"/>
      <c r="DS99" s="43"/>
      <c r="DT99" s="43">
        <v>27.934493808321616</v>
      </c>
      <c r="DU99" s="43">
        <v>1.2849272352482675</v>
      </c>
      <c r="DV99" s="43">
        <v>4.26139308901897</v>
      </c>
      <c r="DW99" s="43">
        <v>4.5794361419248464</v>
      </c>
      <c r="DX99" s="43">
        <v>497.01261514373584</v>
      </c>
      <c r="DY99" s="43"/>
      <c r="DZ99" s="43"/>
      <c r="EA99" s="43"/>
      <c r="EB99" s="43"/>
      <c r="EC99" s="43"/>
      <c r="ED99" s="43"/>
      <c r="EE99" s="43"/>
      <c r="EF99" s="43">
        <v>549.30412021299287</v>
      </c>
    </row>
    <row r="100" spans="1:136" x14ac:dyDescent="0.25">
      <c r="A100" s="50" t="s">
        <v>63</v>
      </c>
      <c r="B100" s="43">
        <v>1.969121340584571E-2</v>
      </c>
      <c r="C100" s="43">
        <v>0.21386689016854243</v>
      </c>
      <c r="D100" s="43">
        <v>1.4757608808031059E-2</v>
      </c>
      <c r="E100" s="43"/>
      <c r="F100" s="43">
        <v>5.1319910440551522E-2</v>
      </c>
      <c r="G100" s="43">
        <v>0.13079586519915709</v>
      </c>
      <c r="H100" s="43">
        <v>0.18532049742411272</v>
      </c>
      <c r="I100" s="43">
        <v>2.6516020766631929E-2</v>
      </c>
      <c r="J100" s="43">
        <v>0.26492216351411807</v>
      </c>
      <c r="K100" s="43">
        <v>0.91175233336574046</v>
      </c>
      <c r="L100" s="43">
        <v>5.3597639095237994E-2</v>
      </c>
      <c r="M100" s="43">
        <v>9.6397496050759243E-2</v>
      </c>
      <c r="N100" s="43">
        <v>3.1811917885395835</v>
      </c>
      <c r="O100" s="43">
        <v>3.220089460385954</v>
      </c>
      <c r="P100" s="43"/>
      <c r="Q100" s="43">
        <v>2.3039366237757477</v>
      </c>
      <c r="R100" s="43">
        <v>1.1316625047768349</v>
      </c>
      <c r="S100" s="43">
        <v>0.17525471111220439</v>
      </c>
      <c r="T100" s="43">
        <v>3.0897233845276593</v>
      </c>
      <c r="U100" s="43">
        <v>7.4725922396515751E-2</v>
      </c>
      <c r="V100" s="43">
        <v>1.0904140450439996</v>
      </c>
      <c r="W100" s="43">
        <v>3.4057966129435843E-3</v>
      </c>
      <c r="X100" s="43"/>
      <c r="Y100" s="43">
        <v>2.8368701990503984E-2</v>
      </c>
      <c r="Z100" s="43">
        <v>2.6285191422771664E-2</v>
      </c>
      <c r="AA100" s="43">
        <v>6.5560351710849908E-3</v>
      </c>
      <c r="AB100" s="43">
        <v>1.1340636167618566E-2</v>
      </c>
      <c r="AC100" s="43">
        <v>7.8406192991690507E-2</v>
      </c>
      <c r="AD100" s="43">
        <v>7.1642987299556059E-3</v>
      </c>
      <c r="AE100" s="43">
        <v>1.1101848172372905E-2</v>
      </c>
      <c r="AF100" s="43">
        <v>6.0735103691197728E-3</v>
      </c>
      <c r="AG100" s="43">
        <v>7.65019622234554E-2</v>
      </c>
      <c r="AH100" s="43"/>
      <c r="AI100" s="43">
        <v>5.4736265785672283E-2</v>
      </c>
      <c r="AJ100" s="43">
        <v>0.20561340119318883</v>
      </c>
      <c r="AK100" s="43">
        <v>2.2283969772959301E-2</v>
      </c>
      <c r="AL100" s="43">
        <v>1.2062839631121047</v>
      </c>
      <c r="AM100" s="43">
        <v>0.22593193547642676</v>
      </c>
      <c r="AN100" s="43">
        <v>2.8013171278953002</v>
      </c>
      <c r="AO100" s="43">
        <v>3.9534779841381177E-3</v>
      </c>
      <c r="AP100" s="43"/>
      <c r="AQ100" s="43">
        <v>4.5454372282650438E-2</v>
      </c>
      <c r="AR100" s="43">
        <v>8.7708296357793258E-2</v>
      </c>
      <c r="AS100" s="43">
        <v>4.9560990183290443E-5</v>
      </c>
      <c r="AT100" s="43">
        <v>1.135581627315942E-2</v>
      </c>
      <c r="AU100" s="43">
        <v>3.1390120347821208E-3</v>
      </c>
      <c r="AV100" s="43">
        <v>0.31104239905823722</v>
      </c>
      <c r="AW100" s="43">
        <v>1.2031305465611319E-2</v>
      </c>
      <c r="AX100" s="43">
        <v>1.920844242654628E-2</v>
      </c>
      <c r="AY100" s="43">
        <v>5.4157003302598913E-2</v>
      </c>
      <c r="AZ100" s="43">
        <v>0.22551091155590469</v>
      </c>
      <c r="BA100" s="43"/>
      <c r="BB100" s="43">
        <v>0.16135043904414648</v>
      </c>
      <c r="BC100" s="43">
        <v>0.58458712103945842</v>
      </c>
      <c r="BD100" s="43">
        <v>5.8137539576880067E-2</v>
      </c>
      <c r="BE100" s="43">
        <v>2.2160621751788971</v>
      </c>
      <c r="BF100" s="43">
        <v>0.11157997038438001</v>
      </c>
      <c r="BG100" s="43">
        <v>1.6205336672553732</v>
      </c>
      <c r="BH100" s="43">
        <v>4.885418149864677E-3</v>
      </c>
      <c r="BI100" s="43"/>
      <c r="BJ100" s="43">
        <v>2.2176521167041816E-2</v>
      </c>
      <c r="BK100" s="43">
        <v>2.2741130559539371E-2</v>
      </c>
      <c r="BL100" s="43">
        <v>4.5753208135832302E-3</v>
      </c>
      <c r="BM100" s="43">
        <v>2.7823201650995149E-2</v>
      </c>
      <c r="BN100" s="43">
        <v>7.3045822925097231E-2</v>
      </c>
      <c r="BO100" s="43">
        <v>9.2212760382899116E-3</v>
      </c>
      <c r="BP100" s="43">
        <v>1.21711799514981E-2</v>
      </c>
      <c r="BQ100" s="43">
        <v>1.0049119300803122E-2</v>
      </c>
      <c r="BR100" s="43">
        <v>6.7917179948376899E-2</v>
      </c>
      <c r="BS100" s="43"/>
      <c r="BT100" s="43">
        <v>4.8593953736887276E-2</v>
      </c>
      <c r="BU100" s="43">
        <v>0.42770392064056334</v>
      </c>
      <c r="BV100" s="43">
        <v>5.6505350096506729E-2</v>
      </c>
      <c r="BW100" s="43">
        <v>1.4015643881671616</v>
      </c>
      <c r="BX100" s="43"/>
      <c r="BY100" s="43"/>
      <c r="BZ100" s="43"/>
      <c r="CA100" s="43"/>
      <c r="CB100" s="43"/>
      <c r="CC100" s="43"/>
      <c r="CD100" s="43"/>
      <c r="CE100" s="43"/>
      <c r="CF100" s="43"/>
      <c r="CG100" s="43"/>
      <c r="CH100" s="43"/>
      <c r="CI100" s="43"/>
      <c r="CJ100" s="43"/>
      <c r="CK100" s="43"/>
      <c r="CL100" s="43"/>
      <c r="CM100" s="43"/>
      <c r="CN100" s="43"/>
      <c r="CO100" s="43"/>
      <c r="CP100" s="43"/>
      <c r="CQ100" s="43"/>
      <c r="CR100" s="43"/>
      <c r="CS100" s="43"/>
      <c r="CT100" s="43"/>
      <c r="CU100" s="43"/>
      <c r="CV100" s="43"/>
      <c r="CW100" s="43"/>
      <c r="CX100" s="43"/>
      <c r="CY100" s="43"/>
      <c r="CZ100" s="43"/>
      <c r="DA100" s="43"/>
      <c r="DB100" s="43"/>
      <c r="DC100" s="43"/>
      <c r="DD100" s="43"/>
      <c r="DE100" s="43"/>
      <c r="DF100" s="43"/>
      <c r="DG100" s="43"/>
      <c r="DH100" s="43"/>
      <c r="DI100" s="43"/>
      <c r="DJ100" s="43"/>
      <c r="DK100" s="43"/>
      <c r="DL100" s="43"/>
      <c r="DM100" s="43"/>
      <c r="DN100" s="43"/>
      <c r="DO100" s="43"/>
      <c r="DP100" s="43"/>
      <c r="DQ100" s="43"/>
      <c r="DR100" s="43"/>
      <c r="DS100" s="43"/>
      <c r="DT100" s="43">
        <v>150.99411564812763</v>
      </c>
      <c r="DU100" s="43">
        <v>22.392879972341277</v>
      </c>
      <c r="DV100" s="43">
        <v>52.356633777609645</v>
      </c>
      <c r="DW100" s="43">
        <v>36.430171468720054</v>
      </c>
      <c r="DX100" s="43">
        <v>176.65887435293953</v>
      </c>
      <c r="DY100" s="43"/>
      <c r="DZ100" s="43"/>
      <c r="EA100" s="43"/>
      <c r="EB100" s="43"/>
      <c r="EC100" s="43"/>
      <c r="ED100" s="43"/>
      <c r="EE100" s="43"/>
      <c r="EF100" s="43">
        <v>467.5548174289795</v>
      </c>
    </row>
    <row r="101" spans="1:136" x14ac:dyDescent="0.25">
      <c r="A101" s="50" t="s">
        <v>43</v>
      </c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  <c r="BV101" s="43"/>
      <c r="BW101" s="43"/>
      <c r="BX101" s="43">
        <v>194.10121488349768</v>
      </c>
      <c r="BY101" s="43">
        <v>103.33346694677583</v>
      </c>
      <c r="BZ101" s="43">
        <v>15.482150575797959</v>
      </c>
      <c r="CA101" s="43">
        <v>144.09547535905207</v>
      </c>
      <c r="CB101" s="43">
        <v>480.6349067404638</v>
      </c>
      <c r="CC101" s="43">
        <v>277.81329836840519</v>
      </c>
      <c r="CD101" s="43">
        <v>727.65294728236495</v>
      </c>
      <c r="CE101" s="43"/>
      <c r="CF101" s="43"/>
      <c r="CG101" s="43"/>
      <c r="CH101" s="43"/>
      <c r="CI101" s="43"/>
      <c r="CJ101" s="43"/>
      <c r="CK101" s="43"/>
      <c r="CL101" s="43"/>
      <c r="CM101" s="43"/>
      <c r="CN101" s="43"/>
      <c r="CO101" s="43"/>
      <c r="CP101" s="43"/>
      <c r="CQ101" s="43"/>
      <c r="CR101" s="43"/>
      <c r="CS101" s="43"/>
      <c r="CT101" s="43"/>
      <c r="CU101" s="43"/>
      <c r="CV101" s="43"/>
      <c r="CW101" s="43"/>
      <c r="CX101" s="43"/>
      <c r="CY101" s="43"/>
      <c r="CZ101" s="43"/>
      <c r="DA101" s="43"/>
      <c r="DB101" s="43"/>
      <c r="DC101" s="43"/>
      <c r="DD101" s="43"/>
      <c r="DE101" s="43"/>
      <c r="DF101" s="43"/>
      <c r="DG101" s="43"/>
      <c r="DH101" s="43"/>
      <c r="DI101" s="43"/>
      <c r="DJ101" s="43"/>
      <c r="DK101" s="43"/>
      <c r="DL101" s="43"/>
      <c r="DM101" s="43"/>
      <c r="DN101" s="43"/>
      <c r="DO101" s="43"/>
      <c r="DP101" s="43"/>
      <c r="DQ101" s="43"/>
      <c r="DR101" s="43"/>
      <c r="DS101" s="43"/>
      <c r="DT101" s="43"/>
      <c r="DU101" s="43"/>
      <c r="DV101" s="43"/>
      <c r="DW101" s="43"/>
      <c r="DX101" s="43"/>
      <c r="DY101" s="43"/>
      <c r="DZ101" s="43"/>
      <c r="EA101" s="43"/>
      <c r="EB101" s="43"/>
      <c r="EC101" s="43"/>
      <c r="ED101" s="43"/>
      <c r="EE101" s="43"/>
      <c r="EF101" s="43">
        <v>1943.1134601563574</v>
      </c>
    </row>
    <row r="102" spans="1:136" x14ac:dyDescent="0.25">
      <c r="A102" s="50" t="s">
        <v>738</v>
      </c>
      <c r="B102" s="43">
        <v>11.526038005647132</v>
      </c>
      <c r="C102" s="43">
        <v>5.9588836311936726</v>
      </c>
      <c r="D102" s="43">
        <v>26.877152242653363</v>
      </c>
      <c r="E102" s="43">
        <v>18.948597649548145</v>
      </c>
      <c r="F102" s="43">
        <v>37.916328695937757</v>
      </c>
      <c r="G102" s="43">
        <v>61.201384530309269</v>
      </c>
      <c r="H102" s="43">
        <v>117.61006399422058</v>
      </c>
      <c r="I102" s="43">
        <v>47.487032347230006</v>
      </c>
      <c r="J102" s="43">
        <v>47.140862144554916</v>
      </c>
      <c r="K102" s="43">
        <v>209.14880244401976</v>
      </c>
      <c r="L102" s="43">
        <v>85.335481423511524</v>
      </c>
      <c r="M102" s="43">
        <v>39.313981730549429</v>
      </c>
      <c r="N102" s="43">
        <v>86.165234569848337</v>
      </c>
      <c r="O102" s="43">
        <v>182.66125147914991</v>
      </c>
      <c r="P102" s="43">
        <v>26.129577844273062</v>
      </c>
      <c r="Q102" s="43">
        <v>180.08705244566471</v>
      </c>
      <c r="R102" s="43">
        <v>223.61752022142645</v>
      </c>
      <c r="S102" s="43">
        <v>141.84101134269829</v>
      </c>
      <c r="T102" s="43">
        <v>41.858410454270199</v>
      </c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W102" s="43"/>
      <c r="CX102" s="43"/>
      <c r="CY102" s="43"/>
      <c r="CZ102" s="43"/>
      <c r="DA102" s="43"/>
      <c r="DB102" s="43"/>
      <c r="DC102" s="43"/>
      <c r="DD102" s="43"/>
      <c r="DE102" s="43"/>
      <c r="DF102" s="43"/>
      <c r="DG102" s="43"/>
      <c r="DH102" s="43"/>
      <c r="DI102" s="43"/>
      <c r="DJ102" s="43"/>
      <c r="DK102" s="43"/>
      <c r="DL102" s="43"/>
      <c r="DM102" s="43"/>
      <c r="DN102" s="43"/>
      <c r="DO102" s="43"/>
      <c r="DP102" s="43"/>
      <c r="DQ102" s="43"/>
      <c r="DR102" s="43"/>
      <c r="DS102" s="43"/>
      <c r="DT102" s="43"/>
      <c r="DU102" s="43"/>
      <c r="DV102" s="43"/>
      <c r="DW102" s="43"/>
      <c r="DX102" s="43"/>
      <c r="DY102" s="43"/>
      <c r="DZ102" s="43"/>
      <c r="EA102" s="43"/>
      <c r="EB102" s="43"/>
      <c r="EC102" s="43"/>
      <c r="ED102" s="43"/>
      <c r="EE102" s="43">
        <v>37.424913423593154</v>
      </c>
      <c r="EF102" s="43">
        <v>1628.2495806202996</v>
      </c>
    </row>
    <row r="103" spans="1:136" x14ac:dyDescent="0.25">
      <c r="A103" s="50" t="s">
        <v>706</v>
      </c>
      <c r="B103" s="43">
        <v>18.224681490465464</v>
      </c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  <c r="BV103" s="43"/>
      <c r="BW103" s="43"/>
      <c r="BX103" s="43"/>
      <c r="BY103" s="43"/>
      <c r="BZ103" s="43"/>
      <c r="CA103" s="43"/>
      <c r="CB103" s="43"/>
      <c r="CC103" s="43"/>
      <c r="CD103" s="43"/>
      <c r="CE103" s="43"/>
      <c r="CF103" s="43"/>
      <c r="CG103" s="43"/>
      <c r="CH103" s="43"/>
      <c r="CI103" s="43"/>
      <c r="CJ103" s="43"/>
      <c r="CK103" s="43"/>
      <c r="CL103" s="43"/>
      <c r="CM103" s="43"/>
      <c r="CN103" s="43"/>
      <c r="CO103" s="43"/>
      <c r="CP103" s="43"/>
      <c r="CQ103" s="43"/>
      <c r="CR103" s="43"/>
      <c r="CS103" s="43"/>
      <c r="CT103" s="43"/>
      <c r="CU103" s="43"/>
      <c r="CV103" s="43"/>
      <c r="CW103" s="43"/>
      <c r="CX103" s="43"/>
      <c r="CY103" s="43"/>
      <c r="CZ103" s="43"/>
      <c r="DA103" s="43"/>
      <c r="DB103" s="43"/>
      <c r="DC103" s="43"/>
      <c r="DD103" s="43"/>
      <c r="DE103" s="43"/>
      <c r="DF103" s="43"/>
      <c r="DG103" s="43"/>
      <c r="DH103" s="43"/>
      <c r="DI103" s="43"/>
      <c r="DJ103" s="43"/>
      <c r="DK103" s="43"/>
      <c r="DL103" s="43"/>
      <c r="DM103" s="43"/>
      <c r="DN103" s="43"/>
      <c r="DO103" s="43"/>
      <c r="DP103" s="43"/>
      <c r="DQ103" s="43"/>
      <c r="DR103" s="43"/>
      <c r="DS103" s="43"/>
      <c r="DT103" s="43"/>
      <c r="DU103" s="43"/>
      <c r="DV103" s="43"/>
      <c r="DW103" s="43"/>
      <c r="DX103" s="43"/>
      <c r="DY103" s="43"/>
      <c r="DZ103" s="43"/>
      <c r="EA103" s="43"/>
      <c r="EB103" s="43"/>
      <c r="EC103" s="43"/>
      <c r="ED103" s="43"/>
      <c r="EE103" s="43"/>
      <c r="EF103" s="43">
        <v>18.224681490465464</v>
      </c>
    </row>
    <row r="104" spans="1:136" x14ac:dyDescent="0.25">
      <c r="A104" s="50" t="s">
        <v>707</v>
      </c>
      <c r="B104" s="43">
        <v>9.9197741063094913</v>
      </c>
      <c r="C104" s="43">
        <v>5.3880995153412883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3"/>
      <c r="BU104" s="43"/>
      <c r="BV104" s="43"/>
      <c r="BW104" s="43"/>
      <c r="BX104" s="43"/>
      <c r="BY104" s="43"/>
      <c r="BZ104" s="43"/>
      <c r="CA104" s="43"/>
      <c r="CB104" s="43"/>
      <c r="CC104" s="43"/>
      <c r="CD104" s="43"/>
      <c r="CE104" s="43"/>
      <c r="CF104" s="43"/>
      <c r="CG104" s="43"/>
      <c r="CH104" s="43"/>
      <c r="CI104" s="43"/>
      <c r="CJ104" s="43"/>
      <c r="CK104" s="43"/>
      <c r="CL104" s="43"/>
      <c r="CM104" s="43"/>
      <c r="CN104" s="43"/>
      <c r="CO104" s="43"/>
      <c r="CP104" s="43"/>
      <c r="CQ104" s="43"/>
      <c r="CR104" s="43"/>
      <c r="CS104" s="43"/>
      <c r="CT104" s="43"/>
      <c r="CU104" s="43"/>
      <c r="CV104" s="43"/>
      <c r="CW104" s="43"/>
      <c r="CX104" s="43"/>
      <c r="CY104" s="43"/>
      <c r="CZ104" s="43"/>
      <c r="DA104" s="43"/>
      <c r="DB104" s="43"/>
      <c r="DC104" s="43"/>
      <c r="DD104" s="43"/>
      <c r="DE104" s="43"/>
      <c r="DF104" s="43"/>
      <c r="DG104" s="43"/>
      <c r="DH104" s="43"/>
      <c r="DI104" s="43"/>
      <c r="DJ104" s="43"/>
      <c r="DK104" s="43"/>
      <c r="DL104" s="43"/>
      <c r="DM104" s="43"/>
      <c r="DN104" s="43"/>
      <c r="DO104" s="43"/>
      <c r="DP104" s="43"/>
      <c r="DQ104" s="43"/>
      <c r="DR104" s="43"/>
      <c r="DS104" s="43"/>
      <c r="DT104" s="43"/>
      <c r="DU104" s="43"/>
      <c r="DV104" s="43"/>
      <c r="DW104" s="43"/>
      <c r="DX104" s="43"/>
      <c r="DY104" s="43"/>
      <c r="DZ104" s="43"/>
      <c r="EA104" s="43"/>
      <c r="EB104" s="43"/>
      <c r="EC104" s="43"/>
      <c r="ED104" s="43"/>
      <c r="EE104" s="43"/>
      <c r="EF104" s="43">
        <v>15.30787362165078</v>
      </c>
    </row>
    <row r="105" spans="1:136" x14ac:dyDescent="0.25">
      <c r="A105" s="50" t="s">
        <v>708</v>
      </c>
      <c r="B105" s="43"/>
      <c r="C105" s="43">
        <v>10.413548257931339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43"/>
      <c r="CU105" s="43"/>
      <c r="CV105" s="43"/>
      <c r="CW105" s="43"/>
      <c r="CX105" s="43"/>
      <c r="CY105" s="43"/>
      <c r="CZ105" s="43"/>
      <c r="DA105" s="43"/>
      <c r="DB105" s="43"/>
      <c r="DC105" s="43"/>
      <c r="DD105" s="43"/>
      <c r="DE105" s="43"/>
      <c r="DF105" s="43"/>
      <c r="DG105" s="43"/>
      <c r="DH105" s="43"/>
      <c r="DI105" s="43"/>
      <c r="DJ105" s="43"/>
      <c r="DK105" s="43"/>
      <c r="DL105" s="43"/>
      <c r="DM105" s="43"/>
      <c r="DN105" s="43"/>
      <c r="DO105" s="43"/>
      <c r="DP105" s="43"/>
      <c r="DQ105" s="43"/>
      <c r="DR105" s="43"/>
      <c r="DS105" s="43"/>
      <c r="DT105" s="43"/>
      <c r="DU105" s="43"/>
      <c r="DV105" s="43"/>
      <c r="DW105" s="43"/>
      <c r="DX105" s="43"/>
      <c r="DY105" s="43"/>
      <c r="DZ105" s="43"/>
      <c r="EA105" s="43"/>
      <c r="EB105" s="43"/>
      <c r="EC105" s="43"/>
      <c r="ED105" s="43"/>
      <c r="EE105" s="43"/>
      <c r="EF105" s="43">
        <v>10.413548257931339</v>
      </c>
    </row>
    <row r="106" spans="1:136" x14ac:dyDescent="0.25">
      <c r="A106" s="50" t="s">
        <v>709</v>
      </c>
      <c r="B106" s="43"/>
      <c r="C106" s="43"/>
      <c r="D106" s="43">
        <v>136.22682619402605</v>
      </c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E106" s="43"/>
      <c r="BF106" s="43"/>
      <c r="BG106" s="43"/>
      <c r="BH106" s="43"/>
      <c r="BI106" s="43"/>
      <c r="BJ106" s="43"/>
      <c r="BK106" s="43"/>
      <c r="BL106" s="43"/>
      <c r="BM106" s="43"/>
      <c r="BN106" s="43"/>
      <c r="BO106" s="43"/>
      <c r="BP106" s="43"/>
      <c r="BQ106" s="43"/>
      <c r="BR106" s="43"/>
      <c r="BS106" s="43"/>
      <c r="BT106" s="43"/>
      <c r="BU106" s="43"/>
      <c r="BV106" s="43"/>
      <c r="BW106" s="43"/>
      <c r="BX106" s="43"/>
      <c r="BY106" s="43"/>
      <c r="BZ106" s="43"/>
      <c r="CA106" s="43"/>
      <c r="CB106" s="43"/>
      <c r="CC106" s="43"/>
      <c r="CD106" s="43"/>
      <c r="CE106" s="43"/>
      <c r="CF106" s="43"/>
      <c r="CG106" s="43"/>
      <c r="CH106" s="43"/>
      <c r="CI106" s="43"/>
      <c r="CJ106" s="43"/>
      <c r="CK106" s="43"/>
      <c r="CL106" s="43"/>
      <c r="CM106" s="43"/>
      <c r="CN106" s="43"/>
      <c r="CO106" s="43"/>
      <c r="CP106" s="43"/>
      <c r="CQ106" s="43"/>
      <c r="CR106" s="43"/>
      <c r="CS106" s="43"/>
      <c r="CT106" s="43"/>
      <c r="CU106" s="43"/>
      <c r="CV106" s="43"/>
      <c r="CW106" s="43"/>
      <c r="CX106" s="43"/>
      <c r="CY106" s="43"/>
      <c r="CZ106" s="43"/>
      <c r="DA106" s="43"/>
      <c r="DB106" s="43"/>
      <c r="DC106" s="43"/>
      <c r="DD106" s="43"/>
      <c r="DE106" s="43"/>
      <c r="DF106" s="43"/>
      <c r="DG106" s="43"/>
      <c r="DH106" s="43"/>
      <c r="DI106" s="43"/>
      <c r="DJ106" s="43"/>
      <c r="DK106" s="43"/>
      <c r="DL106" s="43"/>
      <c r="DM106" s="43"/>
      <c r="DN106" s="43"/>
      <c r="DO106" s="43"/>
      <c r="DP106" s="43"/>
      <c r="DQ106" s="43"/>
      <c r="DR106" s="43"/>
      <c r="DS106" s="43"/>
      <c r="DT106" s="43"/>
      <c r="DU106" s="43"/>
      <c r="DV106" s="43"/>
      <c r="DW106" s="43"/>
      <c r="DX106" s="43"/>
      <c r="DY106" s="43"/>
      <c r="DZ106" s="43"/>
      <c r="EA106" s="43"/>
      <c r="EB106" s="43"/>
      <c r="EC106" s="43"/>
      <c r="ED106" s="43"/>
      <c r="EE106" s="43"/>
      <c r="EF106" s="43">
        <v>136.22682619402605</v>
      </c>
    </row>
    <row r="107" spans="1:136" x14ac:dyDescent="0.25">
      <c r="A107" s="50" t="s">
        <v>710</v>
      </c>
      <c r="B107" s="43"/>
      <c r="C107" s="43"/>
      <c r="D107" s="43"/>
      <c r="E107" s="43">
        <v>111.26274106651591</v>
      </c>
      <c r="F107" s="43">
        <v>146.49724298168695</v>
      </c>
      <c r="G107" s="43">
        <v>86.719952047211422</v>
      </c>
      <c r="H107" s="43">
        <v>497.40399868893883</v>
      </c>
      <c r="I107" s="43">
        <v>44.298707247466474</v>
      </c>
      <c r="J107" s="43">
        <v>157.06147858864611</v>
      </c>
      <c r="K107" s="43">
        <v>711.89037460983843</v>
      </c>
      <c r="L107" s="43">
        <v>164.87051451446271</v>
      </c>
      <c r="M107" s="43">
        <v>53.696748969305844</v>
      </c>
      <c r="N107" s="43">
        <v>431.96863347841281</v>
      </c>
      <c r="O107" s="43">
        <v>30.613150424658109</v>
      </c>
      <c r="P107" s="43">
        <v>338.53877206084195</v>
      </c>
      <c r="Q107" s="43">
        <v>418.1571109314059</v>
      </c>
      <c r="R107" s="43">
        <v>28.640337772734522</v>
      </c>
      <c r="S107" s="43">
        <v>125.84590180909156</v>
      </c>
      <c r="T107" s="43">
        <v>79.444274036060079</v>
      </c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  <c r="AY107" s="43"/>
      <c r="AZ107" s="43"/>
      <c r="BA107" s="43"/>
      <c r="BB107" s="43"/>
      <c r="BC107" s="43"/>
      <c r="BD107" s="43"/>
      <c r="BE107" s="43"/>
      <c r="BF107" s="43"/>
      <c r="BG107" s="43"/>
      <c r="BH107" s="43"/>
      <c r="BI107" s="43"/>
      <c r="BJ107" s="43"/>
      <c r="BK107" s="43"/>
      <c r="BL107" s="43"/>
      <c r="BM107" s="43"/>
      <c r="BN107" s="43"/>
      <c r="BO107" s="43"/>
      <c r="BP107" s="43"/>
      <c r="BQ107" s="43"/>
      <c r="BR107" s="43"/>
      <c r="BS107" s="43"/>
      <c r="BT107" s="43"/>
      <c r="BU107" s="43"/>
      <c r="BV107" s="43"/>
      <c r="BW107" s="43"/>
      <c r="BX107" s="43"/>
      <c r="BY107" s="43"/>
      <c r="BZ107" s="43"/>
      <c r="CA107" s="43"/>
      <c r="CB107" s="43"/>
      <c r="CC107" s="43"/>
      <c r="CD107" s="43"/>
      <c r="CE107" s="43"/>
      <c r="CF107" s="43"/>
      <c r="CG107" s="43"/>
      <c r="CH107" s="43"/>
      <c r="CI107" s="43"/>
      <c r="CJ107" s="43"/>
      <c r="CK107" s="43"/>
      <c r="CL107" s="43"/>
      <c r="CM107" s="43"/>
      <c r="CN107" s="43"/>
      <c r="CO107" s="43"/>
      <c r="CP107" s="43"/>
      <c r="CQ107" s="43"/>
      <c r="CR107" s="43"/>
      <c r="CS107" s="43"/>
      <c r="CT107" s="43"/>
      <c r="CU107" s="43"/>
      <c r="CV107" s="43"/>
      <c r="CW107" s="43"/>
      <c r="CX107" s="43"/>
      <c r="CY107" s="43"/>
      <c r="CZ107" s="43"/>
      <c r="DA107" s="43"/>
      <c r="DB107" s="43"/>
      <c r="DC107" s="43"/>
      <c r="DD107" s="43"/>
      <c r="DE107" s="43"/>
      <c r="DF107" s="43"/>
      <c r="DG107" s="43"/>
      <c r="DH107" s="43"/>
      <c r="DI107" s="43"/>
      <c r="DJ107" s="43"/>
      <c r="DK107" s="43"/>
      <c r="DL107" s="43"/>
      <c r="DM107" s="43"/>
      <c r="DN107" s="43"/>
      <c r="DO107" s="43"/>
      <c r="DP107" s="43"/>
      <c r="DQ107" s="43"/>
      <c r="DR107" s="43"/>
      <c r="DS107" s="43"/>
      <c r="DT107" s="43"/>
      <c r="DU107" s="43"/>
      <c r="DV107" s="43"/>
      <c r="DW107" s="43"/>
      <c r="DX107" s="43"/>
      <c r="DY107" s="43"/>
      <c r="DZ107" s="43"/>
      <c r="EA107" s="43"/>
      <c r="EB107" s="43"/>
      <c r="EC107" s="43"/>
      <c r="ED107" s="43"/>
      <c r="EE107" s="43">
        <v>66.038035195581799</v>
      </c>
      <c r="EF107" s="43">
        <v>3492.9479744228597</v>
      </c>
    </row>
    <row r="108" spans="1:136" x14ac:dyDescent="0.25">
      <c r="A108" s="50" t="s">
        <v>739</v>
      </c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>
        <v>43.740007474277206</v>
      </c>
      <c r="V108" s="43">
        <v>30.38175006479851</v>
      </c>
      <c r="W108" s="43">
        <v>6.2027741258314864</v>
      </c>
      <c r="X108" s="43">
        <v>7.1906374021234942</v>
      </c>
      <c r="Y108" s="43">
        <v>20.959448684055289</v>
      </c>
      <c r="Z108" s="43">
        <v>12.299242833619813</v>
      </c>
      <c r="AA108" s="43">
        <v>11.741077478362353</v>
      </c>
      <c r="AB108" s="43">
        <v>2.017979013600991</v>
      </c>
      <c r="AC108" s="43">
        <v>17.985762984418539</v>
      </c>
      <c r="AD108" s="43">
        <v>11.406638268082451</v>
      </c>
      <c r="AE108" s="43">
        <v>4.5276887274559474</v>
      </c>
      <c r="AF108" s="43">
        <v>0.16450609721266093</v>
      </c>
      <c r="AG108" s="43">
        <v>4.3396136449799503</v>
      </c>
      <c r="AH108" s="43">
        <v>6.3687643497231594</v>
      </c>
      <c r="AI108" s="43">
        <v>4.2784565623466815</v>
      </c>
      <c r="AJ108" s="43">
        <v>40.629391452870692</v>
      </c>
      <c r="AK108" s="43">
        <v>18.035354309551316</v>
      </c>
      <c r="AL108" s="43">
        <v>16.342281482285298</v>
      </c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E108" s="43"/>
      <c r="BF108" s="43"/>
      <c r="BG108" s="43"/>
      <c r="BH108" s="43"/>
      <c r="BI108" s="43"/>
      <c r="BJ108" s="43"/>
      <c r="BK108" s="43"/>
      <c r="BL108" s="43"/>
      <c r="BM108" s="43"/>
      <c r="BN108" s="43"/>
      <c r="BO108" s="43"/>
      <c r="BP108" s="43"/>
      <c r="BQ108" s="43"/>
      <c r="BR108" s="43"/>
      <c r="BS108" s="43"/>
      <c r="BT108" s="43"/>
      <c r="BU108" s="43"/>
      <c r="BV108" s="43"/>
      <c r="BW108" s="43"/>
      <c r="BX108" s="43"/>
      <c r="BY108" s="43"/>
      <c r="BZ108" s="43"/>
      <c r="CA108" s="43"/>
      <c r="CB108" s="43"/>
      <c r="CC108" s="43"/>
      <c r="CD108" s="43"/>
      <c r="CE108" s="43"/>
      <c r="CF108" s="43"/>
      <c r="CG108" s="43"/>
      <c r="CH108" s="43"/>
      <c r="CI108" s="43"/>
      <c r="CJ108" s="43"/>
      <c r="CK108" s="43"/>
      <c r="CL108" s="43"/>
      <c r="CM108" s="43"/>
      <c r="CN108" s="43"/>
      <c r="CO108" s="43"/>
      <c r="CP108" s="43"/>
      <c r="CQ108" s="43"/>
      <c r="CR108" s="43"/>
      <c r="CS108" s="43"/>
      <c r="CT108" s="43"/>
      <c r="CU108" s="43"/>
      <c r="CV108" s="43"/>
      <c r="CW108" s="43"/>
      <c r="CX108" s="43"/>
      <c r="CY108" s="43"/>
      <c r="CZ108" s="43"/>
      <c r="DA108" s="43"/>
      <c r="DB108" s="43"/>
      <c r="DC108" s="43"/>
      <c r="DD108" s="43"/>
      <c r="DE108" s="43"/>
      <c r="DF108" s="43"/>
      <c r="DG108" s="43"/>
      <c r="DH108" s="43"/>
      <c r="DI108" s="43"/>
      <c r="DJ108" s="43"/>
      <c r="DK108" s="43"/>
      <c r="DL108" s="43"/>
      <c r="DM108" s="43"/>
      <c r="DN108" s="43"/>
      <c r="DO108" s="43"/>
      <c r="DP108" s="43"/>
      <c r="DQ108" s="43"/>
      <c r="DR108" s="43"/>
      <c r="DS108" s="43"/>
      <c r="DT108" s="43"/>
      <c r="DU108" s="43"/>
      <c r="DV108" s="43"/>
      <c r="DW108" s="43"/>
      <c r="DX108" s="43"/>
      <c r="DY108" s="43"/>
      <c r="DZ108" s="43"/>
      <c r="EA108" s="43"/>
      <c r="EB108" s="43"/>
      <c r="EC108" s="43"/>
      <c r="ED108" s="43"/>
      <c r="EE108" s="43">
        <v>6.0839566532021889</v>
      </c>
      <c r="EF108" s="43">
        <v>264.69533160879797</v>
      </c>
    </row>
    <row r="109" spans="1:136" x14ac:dyDescent="0.25">
      <c r="A109" s="50" t="s">
        <v>571</v>
      </c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>
        <v>69.160600044761395</v>
      </c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3"/>
      <c r="BM109" s="43"/>
      <c r="BN109" s="43"/>
      <c r="BO109" s="43"/>
      <c r="BP109" s="43"/>
      <c r="BQ109" s="43"/>
      <c r="BR109" s="43"/>
      <c r="BS109" s="43"/>
      <c r="BT109" s="43"/>
      <c r="BU109" s="43"/>
      <c r="BV109" s="43"/>
      <c r="BW109" s="43"/>
      <c r="BX109" s="43"/>
      <c r="BY109" s="43"/>
      <c r="BZ109" s="43"/>
      <c r="CA109" s="43"/>
      <c r="CB109" s="43"/>
      <c r="CC109" s="43"/>
      <c r="CD109" s="43"/>
      <c r="CE109" s="43"/>
      <c r="CF109" s="43"/>
      <c r="CG109" s="43"/>
      <c r="CH109" s="43"/>
      <c r="CI109" s="43"/>
      <c r="CJ109" s="43"/>
      <c r="CK109" s="43"/>
      <c r="CL109" s="43"/>
      <c r="CM109" s="43"/>
      <c r="CN109" s="43"/>
      <c r="CO109" s="43"/>
      <c r="CP109" s="43"/>
      <c r="CQ109" s="43"/>
      <c r="CR109" s="43"/>
      <c r="CS109" s="43"/>
      <c r="CT109" s="43"/>
      <c r="CU109" s="43"/>
      <c r="CV109" s="43"/>
      <c r="CW109" s="43"/>
      <c r="CX109" s="43"/>
      <c r="CY109" s="43"/>
      <c r="CZ109" s="43"/>
      <c r="DA109" s="43"/>
      <c r="DB109" s="43"/>
      <c r="DC109" s="43"/>
      <c r="DD109" s="43"/>
      <c r="DE109" s="43"/>
      <c r="DF109" s="43"/>
      <c r="DG109" s="43"/>
      <c r="DH109" s="43"/>
      <c r="DI109" s="43"/>
      <c r="DJ109" s="43"/>
      <c r="DK109" s="43"/>
      <c r="DL109" s="43"/>
      <c r="DM109" s="43"/>
      <c r="DN109" s="43"/>
      <c r="DO109" s="43"/>
      <c r="DP109" s="43"/>
      <c r="DQ109" s="43"/>
      <c r="DR109" s="43"/>
      <c r="DS109" s="43"/>
      <c r="DT109" s="43"/>
      <c r="DU109" s="43"/>
      <c r="DV109" s="43"/>
      <c r="DW109" s="43"/>
      <c r="DX109" s="43"/>
      <c r="DY109" s="43"/>
      <c r="DZ109" s="43"/>
      <c r="EA109" s="43"/>
      <c r="EB109" s="43"/>
      <c r="EC109" s="43"/>
      <c r="ED109" s="43"/>
      <c r="EE109" s="43"/>
      <c r="EF109" s="43">
        <v>69.160600044761395</v>
      </c>
    </row>
    <row r="110" spans="1:136" x14ac:dyDescent="0.25">
      <c r="A110" s="50" t="s">
        <v>572</v>
      </c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>
        <v>37.644418085428462</v>
      </c>
      <c r="V110" s="43">
        <v>27.471570671798624</v>
      </c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/>
      <c r="BY110" s="43"/>
      <c r="BZ110" s="43"/>
      <c r="CA110" s="43"/>
      <c r="CB110" s="43"/>
      <c r="CC110" s="43"/>
      <c r="CD110" s="43"/>
      <c r="CE110" s="43"/>
      <c r="CF110" s="43"/>
      <c r="CG110" s="43"/>
      <c r="CH110" s="43"/>
      <c r="CI110" s="43"/>
      <c r="CJ110" s="43"/>
      <c r="CK110" s="43"/>
      <c r="CL110" s="43"/>
      <c r="CM110" s="43"/>
      <c r="CN110" s="43"/>
      <c r="CO110" s="43"/>
      <c r="CP110" s="43"/>
      <c r="CQ110" s="43"/>
      <c r="CR110" s="43"/>
      <c r="CS110" s="43"/>
      <c r="CT110" s="43"/>
      <c r="CU110" s="43"/>
      <c r="CV110" s="43"/>
      <c r="CW110" s="43"/>
      <c r="CX110" s="43"/>
      <c r="CY110" s="43"/>
      <c r="CZ110" s="43"/>
      <c r="DA110" s="43"/>
      <c r="DB110" s="43"/>
      <c r="DC110" s="43"/>
      <c r="DD110" s="43"/>
      <c r="DE110" s="43"/>
      <c r="DF110" s="43"/>
      <c r="DG110" s="43"/>
      <c r="DH110" s="43"/>
      <c r="DI110" s="43"/>
      <c r="DJ110" s="43"/>
      <c r="DK110" s="43"/>
      <c r="DL110" s="43"/>
      <c r="DM110" s="43"/>
      <c r="DN110" s="43"/>
      <c r="DO110" s="43"/>
      <c r="DP110" s="43"/>
      <c r="DQ110" s="43"/>
      <c r="DR110" s="43"/>
      <c r="DS110" s="43"/>
      <c r="DT110" s="43"/>
      <c r="DU110" s="43"/>
      <c r="DV110" s="43"/>
      <c r="DW110" s="43"/>
      <c r="DX110" s="43"/>
      <c r="DY110" s="43"/>
      <c r="DZ110" s="43"/>
      <c r="EA110" s="43"/>
      <c r="EB110" s="43"/>
      <c r="EC110" s="43"/>
      <c r="ED110" s="43"/>
      <c r="EE110" s="43"/>
      <c r="EF110" s="43">
        <v>65.115988757227086</v>
      </c>
    </row>
    <row r="111" spans="1:136" x14ac:dyDescent="0.25">
      <c r="A111" s="50" t="s">
        <v>573</v>
      </c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>
        <v>53.094143138487645</v>
      </c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  <c r="AW111" s="43"/>
      <c r="AX111" s="43"/>
      <c r="AY111" s="43"/>
      <c r="AZ111" s="43"/>
      <c r="BA111" s="43"/>
      <c r="BB111" s="43"/>
      <c r="BC111" s="43"/>
      <c r="BD111" s="43"/>
      <c r="BE111" s="43"/>
      <c r="BF111" s="43"/>
      <c r="BG111" s="43"/>
      <c r="BH111" s="43"/>
      <c r="BI111" s="43"/>
      <c r="BJ111" s="43"/>
      <c r="BK111" s="43"/>
      <c r="BL111" s="43"/>
      <c r="BM111" s="43"/>
      <c r="BN111" s="43"/>
      <c r="BO111" s="43"/>
      <c r="BP111" s="43"/>
      <c r="BQ111" s="43"/>
      <c r="BR111" s="43"/>
      <c r="BS111" s="43"/>
      <c r="BT111" s="43"/>
      <c r="BU111" s="43"/>
      <c r="BV111" s="43"/>
      <c r="BW111" s="43"/>
      <c r="BX111" s="43"/>
      <c r="BY111" s="43"/>
      <c r="BZ111" s="43"/>
      <c r="CA111" s="43"/>
      <c r="CB111" s="43"/>
      <c r="CC111" s="43"/>
      <c r="CD111" s="43"/>
      <c r="CE111" s="43"/>
      <c r="CF111" s="43"/>
      <c r="CG111" s="43"/>
      <c r="CH111" s="43"/>
      <c r="CI111" s="43"/>
      <c r="CJ111" s="43"/>
      <c r="CK111" s="43"/>
      <c r="CL111" s="43"/>
      <c r="CM111" s="43"/>
      <c r="CN111" s="43"/>
      <c r="CO111" s="43"/>
      <c r="CP111" s="43"/>
      <c r="CQ111" s="43"/>
      <c r="CR111" s="43"/>
      <c r="CS111" s="43"/>
      <c r="CT111" s="43"/>
      <c r="CU111" s="43"/>
      <c r="CV111" s="43"/>
      <c r="CW111" s="43"/>
      <c r="CX111" s="43"/>
      <c r="CY111" s="43"/>
      <c r="CZ111" s="43"/>
      <c r="DA111" s="43"/>
      <c r="DB111" s="43"/>
      <c r="DC111" s="43"/>
      <c r="DD111" s="43"/>
      <c r="DE111" s="43"/>
      <c r="DF111" s="43"/>
      <c r="DG111" s="43"/>
      <c r="DH111" s="43"/>
      <c r="DI111" s="43"/>
      <c r="DJ111" s="43"/>
      <c r="DK111" s="43"/>
      <c r="DL111" s="43"/>
      <c r="DM111" s="43"/>
      <c r="DN111" s="43"/>
      <c r="DO111" s="43"/>
      <c r="DP111" s="43"/>
      <c r="DQ111" s="43"/>
      <c r="DR111" s="43"/>
      <c r="DS111" s="43"/>
      <c r="DT111" s="43"/>
      <c r="DU111" s="43"/>
      <c r="DV111" s="43"/>
      <c r="DW111" s="43"/>
      <c r="DX111" s="43"/>
      <c r="DY111" s="43"/>
      <c r="DZ111" s="43"/>
      <c r="EA111" s="43"/>
      <c r="EB111" s="43"/>
      <c r="EC111" s="43"/>
      <c r="ED111" s="43"/>
      <c r="EE111" s="43"/>
      <c r="EF111" s="43">
        <v>53.094143138487645</v>
      </c>
    </row>
    <row r="112" spans="1:136" x14ac:dyDescent="0.25">
      <c r="A112" s="50" t="s">
        <v>574</v>
      </c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>
        <v>31.438756053160983</v>
      </c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  <c r="BB112" s="43"/>
      <c r="BC112" s="43"/>
      <c r="BD112" s="43"/>
      <c r="BE112" s="43"/>
      <c r="BF112" s="43"/>
      <c r="BG112" s="43"/>
      <c r="BH112" s="43"/>
      <c r="BI112" s="43"/>
      <c r="BJ112" s="43"/>
      <c r="BK112" s="43"/>
      <c r="BL112" s="43"/>
      <c r="BM112" s="43"/>
      <c r="BN112" s="43"/>
      <c r="BO112" s="43"/>
      <c r="BP112" s="43"/>
      <c r="BQ112" s="43"/>
      <c r="BR112" s="43"/>
      <c r="BS112" s="43"/>
      <c r="BT112" s="43"/>
      <c r="BU112" s="43"/>
      <c r="BV112" s="43"/>
      <c r="BW112" s="43"/>
      <c r="BX112" s="43"/>
      <c r="BY112" s="43"/>
      <c r="BZ112" s="43"/>
      <c r="CA112" s="43"/>
      <c r="CB112" s="43"/>
      <c r="CC112" s="43"/>
      <c r="CD112" s="43"/>
      <c r="CE112" s="43"/>
      <c r="CF112" s="43"/>
      <c r="CG112" s="43"/>
      <c r="CH112" s="43"/>
      <c r="CI112" s="43"/>
      <c r="CJ112" s="43"/>
      <c r="CK112" s="43"/>
      <c r="CL112" s="43"/>
      <c r="CM112" s="43"/>
      <c r="CN112" s="43"/>
      <c r="CO112" s="43"/>
      <c r="CP112" s="43"/>
      <c r="CQ112" s="43"/>
      <c r="CR112" s="43"/>
      <c r="CS112" s="43"/>
      <c r="CT112" s="43"/>
      <c r="CU112" s="43"/>
      <c r="CV112" s="43"/>
      <c r="CW112" s="43"/>
      <c r="CX112" s="43"/>
      <c r="CY112" s="43"/>
      <c r="CZ112" s="43"/>
      <c r="DA112" s="43"/>
      <c r="DB112" s="43"/>
      <c r="DC112" s="43"/>
      <c r="DD112" s="43"/>
      <c r="DE112" s="43"/>
      <c r="DF112" s="43"/>
      <c r="DG112" s="43"/>
      <c r="DH112" s="43"/>
      <c r="DI112" s="43"/>
      <c r="DJ112" s="43"/>
      <c r="DK112" s="43"/>
      <c r="DL112" s="43"/>
      <c r="DM112" s="43"/>
      <c r="DN112" s="43"/>
      <c r="DO112" s="43"/>
      <c r="DP112" s="43"/>
      <c r="DQ112" s="43"/>
      <c r="DR112" s="43"/>
      <c r="DS112" s="43"/>
      <c r="DT112" s="43"/>
      <c r="DU112" s="43"/>
      <c r="DV112" s="43"/>
      <c r="DW112" s="43"/>
      <c r="DX112" s="43"/>
      <c r="DY112" s="43"/>
      <c r="DZ112" s="43"/>
      <c r="EA112" s="43"/>
      <c r="EB112" s="43"/>
      <c r="EC112" s="43"/>
      <c r="ED112" s="43"/>
      <c r="EE112" s="43"/>
      <c r="EF112" s="43">
        <v>31.438756053160983</v>
      </c>
    </row>
    <row r="113" spans="1:136" x14ac:dyDescent="0.25">
      <c r="A113" s="50" t="s">
        <v>575</v>
      </c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>
        <v>42.222123355643113</v>
      </c>
      <c r="Y113" s="43">
        <v>80.980979758180297</v>
      </c>
      <c r="Z113" s="43">
        <v>17.427542806981805</v>
      </c>
      <c r="AA113" s="43">
        <v>10.952770225367322</v>
      </c>
      <c r="AB113" s="43">
        <v>6.7233977746340106</v>
      </c>
      <c r="AC113" s="43">
        <v>61.219052650557416</v>
      </c>
      <c r="AD113" s="43">
        <v>22.03794117954045</v>
      </c>
      <c r="AE113" s="43">
        <v>6.1841145136524469</v>
      </c>
      <c r="AF113" s="43">
        <v>0.82471166435710608</v>
      </c>
      <c r="AG113" s="43">
        <v>0.72729845121987646</v>
      </c>
      <c r="AH113" s="43">
        <v>82.514676484629916</v>
      </c>
      <c r="AI113" s="43">
        <v>9.9344567588843997</v>
      </c>
      <c r="AJ113" s="43">
        <v>5.2037044930944223</v>
      </c>
      <c r="AK113" s="43">
        <v>16.001545716903195</v>
      </c>
      <c r="AL113" s="43">
        <v>31.016483291248736</v>
      </c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  <c r="BK113" s="43"/>
      <c r="BL113" s="43"/>
      <c r="BM113" s="43"/>
      <c r="BN113" s="43"/>
      <c r="BO113" s="43"/>
      <c r="BP113" s="43"/>
      <c r="BQ113" s="43"/>
      <c r="BR113" s="43"/>
      <c r="BS113" s="43"/>
      <c r="BT113" s="43"/>
      <c r="BU113" s="43"/>
      <c r="BV113" s="43"/>
      <c r="BW113" s="43"/>
      <c r="BX113" s="43"/>
      <c r="BY113" s="43"/>
      <c r="BZ113" s="43"/>
      <c r="CA113" s="43"/>
      <c r="CB113" s="43"/>
      <c r="CC113" s="43"/>
      <c r="CD113" s="43"/>
      <c r="CE113" s="43"/>
      <c r="CF113" s="43"/>
      <c r="CG113" s="43"/>
      <c r="CH113" s="43"/>
      <c r="CI113" s="43"/>
      <c r="CJ113" s="43"/>
      <c r="CK113" s="43"/>
      <c r="CL113" s="43"/>
      <c r="CM113" s="43"/>
      <c r="CN113" s="43"/>
      <c r="CO113" s="43"/>
      <c r="CP113" s="43"/>
      <c r="CQ113" s="43"/>
      <c r="CR113" s="43"/>
      <c r="CS113" s="43"/>
      <c r="CT113" s="43"/>
      <c r="CU113" s="43"/>
      <c r="CV113" s="43"/>
      <c r="CW113" s="43"/>
      <c r="CX113" s="43"/>
      <c r="CY113" s="43"/>
      <c r="CZ113" s="43"/>
      <c r="DA113" s="43"/>
      <c r="DB113" s="43"/>
      <c r="DC113" s="43"/>
      <c r="DD113" s="43"/>
      <c r="DE113" s="43"/>
      <c r="DF113" s="43"/>
      <c r="DG113" s="43"/>
      <c r="DH113" s="43"/>
      <c r="DI113" s="43"/>
      <c r="DJ113" s="43"/>
      <c r="DK113" s="43"/>
      <c r="DL113" s="43"/>
      <c r="DM113" s="43"/>
      <c r="DN113" s="43"/>
      <c r="DO113" s="43"/>
      <c r="DP113" s="43"/>
      <c r="DQ113" s="43"/>
      <c r="DR113" s="43"/>
      <c r="DS113" s="43"/>
      <c r="DT113" s="43"/>
      <c r="DU113" s="43"/>
      <c r="DV113" s="43"/>
      <c r="DW113" s="43"/>
      <c r="DX113" s="43"/>
      <c r="DY113" s="43"/>
      <c r="DZ113" s="43"/>
      <c r="EA113" s="43"/>
      <c r="EB113" s="43"/>
      <c r="EC113" s="43"/>
      <c r="ED113" s="43"/>
      <c r="EE113" s="43">
        <v>7.5919875222947253</v>
      </c>
      <c r="EF113" s="43">
        <v>401.56278664718923</v>
      </c>
    </row>
    <row r="114" spans="1:136" x14ac:dyDescent="0.25">
      <c r="A114" s="50" t="s">
        <v>740</v>
      </c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  <c r="AL114" s="43"/>
      <c r="AM114" s="43">
        <v>132.24680578687111</v>
      </c>
      <c r="AN114" s="43">
        <v>78.051926439116954</v>
      </c>
      <c r="AO114" s="43">
        <v>7.2002335235931323</v>
      </c>
      <c r="AP114" s="43">
        <v>18.810739841243805</v>
      </c>
      <c r="AQ114" s="43">
        <v>33.582734368426834</v>
      </c>
      <c r="AR114" s="43">
        <v>41.040052479627029</v>
      </c>
      <c r="AS114" s="43">
        <v>3.1452922413294317E-2</v>
      </c>
      <c r="AT114" s="43">
        <v>20.336913273628369</v>
      </c>
      <c r="AU114" s="43">
        <v>0.55856305731051814</v>
      </c>
      <c r="AV114" s="43">
        <v>71.350675936520361</v>
      </c>
      <c r="AW114" s="43">
        <v>19.155643072951822</v>
      </c>
      <c r="AX114" s="43">
        <v>7.8338171173233837</v>
      </c>
      <c r="AY114" s="43">
        <v>1.4668876331127316</v>
      </c>
      <c r="AZ114" s="43">
        <v>12.792223891217056</v>
      </c>
      <c r="BA114" s="43">
        <v>14.563814804354719</v>
      </c>
      <c r="BB114" s="43">
        <v>12.611946300265284</v>
      </c>
      <c r="BC114" s="43">
        <v>115.51493648365197</v>
      </c>
      <c r="BD114" s="43">
        <v>47.053156849411295</v>
      </c>
      <c r="BE114" s="43">
        <v>30.02237694977407</v>
      </c>
      <c r="BF114" s="43"/>
      <c r="BG114" s="43"/>
      <c r="BH114" s="43"/>
      <c r="BI114" s="43"/>
      <c r="BJ114" s="43"/>
      <c r="BK114" s="43"/>
      <c r="BL114" s="43"/>
      <c r="BM114" s="43"/>
      <c r="BN114" s="43"/>
      <c r="BO114" s="43"/>
      <c r="BP114" s="43"/>
      <c r="BQ114" s="43"/>
      <c r="BR114" s="43"/>
      <c r="BS114" s="43"/>
      <c r="BT114" s="43"/>
      <c r="BU114" s="43"/>
      <c r="BV114" s="43"/>
      <c r="BW114" s="43"/>
      <c r="BX114" s="43"/>
      <c r="BY114" s="43"/>
      <c r="BZ114" s="43"/>
      <c r="CA114" s="43"/>
      <c r="CB114" s="43"/>
      <c r="CC114" s="43"/>
      <c r="CD114" s="43"/>
      <c r="CE114" s="43"/>
      <c r="CF114" s="43"/>
      <c r="CG114" s="43"/>
      <c r="CH114" s="43"/>
      <c r="CI114" s="43"/>
      <c r="CJ114" s="43"/>
      <c r="CK114" s="43"/>
      <c r="CL114" s="43"/>
      <c r="CM114" s="43"/>
      <c r="CN114" s="43"/>
      <c r="CO114" s="43"/>
      <c r="CP114" s="43"/>
      <c r="CQ114" s="43"/>
      <c r="CR114" s="43"/>
      <c r="CS114" s="43"/>
      <c r="CT114" s="43"/>
      <c r="CU114" s="43"/>
      <c r="CV114" s="43"/>
      <c r="CW114" s="43"/>
      <c r="CX114" s="43"/>
      <c r="CY114" s="43"/>
      <c r="CZ114" s="43"/>
      <c r="DA114" s="43"/>
      <c r="DB114" s="43"/>
      <c r="DC114" s="43"/>
      <c r="DD114" s="43"/>
      <c r="DE114" s="43"/>
      <c r="DF114" s="43"/>
      <c r="DG114" s="43"/>
      <c r="DH114" s="43"/>
      <c r="DI114" s="43"/>
      <c r="DJ114" s="43"/>
      <c r="DK114" s="43"/>
      <c r="DL114" s="43"/>
      <c r="DM114" s="43"/>
      <c r="DN114" s="43"/>
      <c r="DO114" s="43"/>
      <c r="DP114" s="43"/>
      <c r="DQ114" s="43"/>
      <c r="DR114" s="43"/>
      <c r="DS114" s="43"/>
      <c r="DT114" s="43"/>
      <c r="DU114" s="43"/>
      <c r="DV114" s="43"/>
      <c r="DW114" s="43"/>
      <c r="DX114" s="43"/>
      <c r="DY114" s="43"/>
      <c r="DZ114" s="43"/>
      <c r="EA114" s="43"/>
      <c r="EB114" s="43"/>
      <c r="EC114" s="43"/>
      <c r="ED114" s="43"/>
      <c r="EE114" s="43">
        <v>15.626209422217668</v>
      </c>
      <c r="EF114" s="43">
        <v>679.85111015303141</v>
      </c>
    </row>
    <row r="115" spans="1:136" x14ac:dyDescent="0.25">
      <c r="A115" s="50" t="s">
        <v>576</v>
      </c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  <c r="AL115" s="43"/>
      <c r="AM115" s="43">
        <v>209.1053241726537</v>
      </c>
      <c r="AN115" s="43"/>
      <c r="AO115" s="43"/>
      <c r="AP115" s="43"/>
      <c r="AQ115" s="43"/>
      <c r="AR115" s="43"/>
      <c r="AS115" s="43"/>
      <c r="AT115" s="43"/>
      <c r="AU115" s="43"/>
      <c r="AV115" s="43"/>
      <c r="AW115" s="43"/>
      <c r="AX115" s="43"/>
      <c r="AY115" s="43"/>
      <c r="AZ115" s="43"/>
      <c r="BA115" s="43"/>
      <c r="BB115" s="43"/>
      <c r="BC115" s="43"/>
      <c r="BD115" s="43"/>
      <c r="BE115" s="43"/>
      <c r="BF115" s="43"/>
      <c r="BG115" s="43"/>
      <c r="BH115" s="43"/>
      <c r="BI115" s="43"/>
      <c r="BJ115" s="43"/>
      <c r="BK115" s="43"/>
      <c r="BL115" s="43"/>
      <c r="BM115" s="43"/>
      <c r="BN115" s="43"/>
      <c r="BO115" s="43"/>
      <c r="BP115" s="43"/>
      <c r="BQ115" s="43"/>
      <c r="BR115" s="43"/>
      <c r="BS115" s="43"/>
      <c r="BT115" s="43"/>
      <c r="BU115" s="43"/>
      <c r="BV115" s="43"/>
      <c r="BW115" s="43"/>
      <c r="BX115" s="43"/>
      <c r="BY115" s="43"/>
      <c r="BZ115" s="43"/>
      <c r="CA115" s="43"/>
      <c r="CB115" s="43"/>
      <c r="CC115" s="43"/>
      <c r="CD115" s="43"/>
      <c r="CE115" s="43"/>
      <c r="CF115" s="43"/>
      <c r="CG115" s="43"/>
      <c r="CH115" s="43"/>
      <c r="CI115" s="43"/>
      <c r="CJ115" s="43"/>
      <c r="CK115" s="43"/>
      <c r="CL115" s="43"/>
      <c r="CM115" s="43"/>
      <c r="CN115" s="43"/>
      <c r="CO115" s="43"/>
      <c r="CP115" s="43"/>
      <c r="CQ115" s="43"/>
      <c r="CR115" s="43"/>
      <c r="CS115" s="43"/>
      <c r="CT115" s="43"/>
      <c r="CU115" s="43"/>
      <c r="CV115" s="43"/>
      <c r="CW115" s="43"/>
      <c r="CX115" s="43"/>
      <c r="CY115" s="43"/>
      <c r="CZ115" s="43"/>
      <c r="DA115" s="43"/>
      <c r="DB115" s="43"/>
      <c r="DC115" s="43"/>
      <c r="DD115" s="43"/>
      <c r="DE115" s="43"/>
      <c r="DF115" s="43"/>
      <c r="DG115" s="43"/>
      <c r="DH115" s="43"/>
      <c r="DI115" s="43"/>
      <c r="DJ115" s="43"/>
      <c r="DK115" s="43"/>
      <c r="DL115" s="43"/>
      <c r="DM115" s="43"/>
      <c r="DN115" s="43"/>
      <c r="DO115" s="43"/>
      <c r="DP115" s="43"/>
      <c r="DQ115" s="43"/>
      <c r="DR115" s="43"/>
      <c r="DS115" s="43"/>
      <c r="DT115" s="43"/>
      <c r="DU115" s="43"/>
      <c r="DV115" s="43"/>
      <c r="DW115" s="43"/>
      <c r="DX115" s="43"/>
      <c r="DY115" s="43"/>
      <c r="DZ115" s="43"/>
      <c r="EA115" s="43"/>
      <c r="EB115" s="43"/>
      <c r="EC115" s="43"/>
      <c r="ED115" s="43"/>
      <c r="EE115" s="43"/>
      <c r="EF115" s="43">
        <v>209.1053241726537</v>
      </c>
    </row>
    <row r="116" spans="1:136" x14ac:dyDescent="0.25">
      <c r="A116" s="50" t="s">
        <v>577</v>
      </c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  <c r="AL116" s="43"/>
      <c r="AM116" s="43">
        <v>113.81694551449554</v>
      </c>
      <c r="AN116" s="43">
        <v>70.575559626059658</v>
      </c>
      <c r="AO116" s="43"/>
      <c r="AP116" s="43"/>
      <c r="AQ116" s="43"/>
      <c r="AR116" s="43"/>
      <c r="AS116" s="43"/>
      <c r="AT116" s="43"/>
      <c r="AU116" s="43"/>
      <c r="AV116" s="43"/>
      <c r="AW116" s="43"/>
      <c r="AX116" s="43"/>
      <c r="AY116" s="43"/>
      <c r="AZ116" s="43"/>
      <c r="BA116" s="43"/>
      <c r="BB116" s="43"/>
      <c r="BC116" s="43"/>
      <c r="BD116" s="43"/>
      <c r="BE116" s="43"/>
      <c r="BF116" s="43"/>
      <c r="BG116" s="43"/>
      <c r="BH116" s="43"/>
      <c r="BI116" s="43"/>
      <c r="BJ116" s="43"/>
      <c r="BK116" s="43"/>
      <c r="BL116" s="43"/>
      <c r="BM116" s="43"/>
      <c r="BN116" s="43"/>
      <c r="BO116" s="43"/>
      <c r="BP116" s="43"/>
      <c r="BQ116" s="43"/>
      <c r="BR116" s="43"/>
      <c r="BS116" s="43"/>
      <c r="BT116" s="43"/>
      <c r="BU116" s="43"/>
      <c r="BV116" s="43"/>
      <c r="BW116" s="43"/>
      <c r="BX116" s="43"/>
      <c r="BY116" s="43"/>
      <c r="BZ116" s="43"/>
      <c r="CA116" s="43"/>
      <c r="CB116" s="43"/>
      <c r="CC116" s="43"/>
      <c r="CD116" s="43"/>
      <c r="CE116" s="43"/>
      <c r="CF116" s="43"/>
      <c r="CG116" s="43"/>
      <c r="CH116" s="43"/>
      <c r="CI116" s="43"/>
      <c r="CJ116" s="43"/>
      <c r="CK116" s="43"/>
      <c r="CL116" s="43"/>
      <c r="CM116" s="43"/>
      <c r="CN116" s="43"/>
      <c r="CO116" s="43"/>
      <c r="CP116" s="43"/>
      <c r="CQ116" s="43"/>
      <c r="CR116" s="43"/>
      <c r="CS116" s="43"/>
      <c r="CT116" s="43"/>
      <c r="CU116" s="43"/>
      <c r="CV116" s="43"/>
      <c r="CW116" s="43"/>
      <c r="CX116" s="43"/>
      <c r="CY116" s="43"/>
      <c r="CZ116" s="43"/>
      <c r="DA116" s="43"/>
      <c r="DB116" s="43"/>
      <c r="DC116" s="43"/>
      <c r="DD116" s="43"/>
      <c r="DE116" s="43"/>
      <c r="DF116" s="43"/>
      <c r="DG116" s="43"/>
      <c r="DH116" s="43"/>
      <c r="DI116" s="43"/>
      <c r="DJ116" s="43"/>
      <c r="DK116" s="43"/>
      <c r="DL116" s="43"/>
      <c r="DM116" s="43"/>
      <c r="DN116" s="43"/>
      <c r="DO116" s="43"/>
      <c r="DP116" s="43"/>
      <c r="DQ116" s="43"/>
      <c r="DR116" s="43"/>
      <c r="DS116" s="43"/>
      <c r="DT116" s="43"/>
      <c r="DU116" s="43"/>
      <c r="DV116" s="43"/>
      <c r="DW116" s="43"/>
      <c r="DX116" s="43"/>
      <c r="DY116" s="43"/>
      <c r="DZ116" s="43"/>
      <c r="EA116" s="43"/>
      <c r="EB116" s="43"/>
      <c r="EC116" s="43"/>
      <c r="ED116" s="43"/>
      <c r="EE116" s="43"/>
      <c r="EF116" s="43">
        <v>184.39250514055522</v>
      </c>
    </row>
    <row r="117" spans="1:136" x14ac:dyDescent="0.25">
      <c r="A117" s="50" t="s">
        <v>578</v>
      </c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43"/>
      <c r="AM117" s="43"/>
      <c r="AN117" s="43">
        <v>136.40096919218294</v>
      </c>
      <c r="AO117" s="43"/>
      <c r="AP117" s="43"/>
      <c r="AQ117" s="43"/>
      <c r="AR117" s="43"/>
      <c r="AS117" s="43"/>
      <c r="AT117" s="43"/>
      <c r="AU117" s="43"/>
      <c r="AV117" s="43"/>
      <c r="AW117" s="43"/>
      <c r="AX117" s="43"/>
      <c r="AY117" s="43"/>
      <c r="AZ117" s="43"/>
      <c r="BA117" s="43"/>
      <c r="BB117" s="43"/>
      <c r="BC117" s="43"/>
      <c r="BD117" s="43"/>
      <c r="BE117" s="43"/>
      <c r="BF117" s="43"/>
      <c r="BG117" s="43"/>
      <c r="BH117" s="43"/>
      <c r="BI117" s="43"/>
      <c r="BJ117" s="43"/>
      <c r="BK117" s="43"/>
      <c r="BL117" s="43"/>
      <c r="BM117" s="43"/>
      <c r="BN117" s="43"/>
      <c r="BO117" s="43"/>
      <c r="BP117" s="43"/>
      <c r="BQ117" s="43"/>
      <c r="BR117" s="43"/>
      <c r="BS117" s="43"/>
      <c r="BT117" s="43"/>
      <c r="BU117" s="43"/>
      <c r="BV117" s="43"/>
      <c r="BW117" s="43"/>
      <c r="BX117" s="43"/>
      <c r="BY117" s="43"/>
      <c r="BZ117" s="43"/>
      <c r="CA117" s="43"/>
      <c r="CB117" s="43"/>
      <c r="CC117" s="43"/>
      <c r="CD117" s="43"/>
      <c r="CE117" s="43"/>
      <c r="CF117" s="43"/>
      <c r="CG117" s="43"/>
      <c r="CH117" s="43"/>
      <c r="CI117" s="43"/>
      <c r="CJ117" s="43"/>
      <c r="CK117" s="43"/>
      <c r="CL117" s="43"/>
      <c r="CM117" s="43"/>
      <c r="CN117" s="43"/>
      <c r="CO117" s="43"/>
      <c r="CP117" s="43"/>
      <c r="CQ117" s="43"/>
      <c r="CR117" s="43"/>
      <c r="CS117" s="43"/>
      <c r="CT117" s="43"/>
      <c r="CU117" s="43"/>
      <c r="CV117" s="43"/>
      <c r="CW117" s="43"/>
      <c r="CX117" s="43"/>
      <c r="CY117" s="43"/>
      <c r="CZ117" s="43"/>
      <c r="DA117" s="43"/>
      <c r="DB117" s="43"/>
      <c r="DC117" s="43"/>
      <c r="DD117" s="43"/>
      <c r="DE117" s="43"/>
      <c r="DF117" s="43"/>
      <c r="DG117" s="43"/>
      <c r="DH117" s="43"/>
      <c r="DI117" s="43"/>
      <c r="DJ117" s="43"/>
      <c r="DK117" s="43"/>
      <c r="DL117" s="43"/>
      <c r="DM117" s="43"/>
      <c r="DN117" s="43"/>
      <c r="DO117" s="43"/>
      <c r="DP117" s="43"/>
      <c r="DQ117" s="43"/>
      <c r="DR117" s="43"/>
      <c r="DS117" s="43"/>
      <c r="DT117" s="43"/>
      <c r="DU117" s="43"/>
      <c r="DV117" s="43"/>
      <c r="DW117" s="43"/>
      <c r="DX117" s="43"/>
      <c r="DY117" s="43"/>
      <c r="DZ117" s="43"/>
      <c r="EA117" s="43"/>
      <c r="EB117" s="43"/>
      <c r="EC117" s="43"/>
      <c r="ED117" s="43"/>
      <c r="EE117" s="43"/>
      <c r="EF117" s="43">
        <v>136.40096919218294</v>
      </c>
    </row>
    <row r="118" spans="1:136" x14ac:dyDescent="0.25">
      <c r="A118" s="50" t="s">
        <v>579</v>
      </c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  <c r="AE118" s="43"/>
      <c r="AF118" s="43"/>
      <c r="AG118" s="43"/>
      <c r="AH118" s="43"/>
      <c r="AI118" s="43"/>
      <c r="AJ118" s="43"/>
      <c r="AK118" s="43"/>
      <c r="AL118" s="43"/>
      <c r="AM118" s="43"/>
      <c r="AN118" s="43"/>
      <c r="AO118" s="43">
        <v>36.494378270414877</v>
      </c>
      <c r="AP118" s="43"/>
      <c r="AQ118" s="43"/>
      <c r="AR118" s="43"/>
      <c r="AS118" s="43"/>
      <c r="AT118" s="43"/>
      <c r="AU118" s="43"/>
      <c r="AV118" s="43"/>
      <c r="AW118" s="43"/>
      <c r="AX118" s="43"/>
      <c r="AY118" s="43"/>
      <c r="AZ118" s="43"/>
      <c r="BA118" s="43"/>
      <c r="BB118" s="43"/>
      <c r="BC118" s="43"/>
      <c r="BD118" s="43"/>
      <c r="BE118" s="43"/>
      <c r="BF118" s="43"/>
      <c r="BG118" s="43"/>
      <c r="BH118" s="43"/>
      <c r="BI118" s="43"/>
      <c r="BJ118" s="43"/>
      <c r="BK118" s="43"/>
      <c r="BL118" s="43"/>
      <c r="BM118" s="43"/>
      <c r="BN118" s="43"/>
      <c r="BO118" s="43"/>
      <c r="BP118" s="43"/>
      <c r="BQ118" s="43"/>
      <c r="BR118" s="43"/>
      <c r="BS118" s="43"/>
      <c r="BT118" s="43"/>
      <c r="BU118" s="43"/>
      <c r="BV118" s="43"/>
      <c r="BW118" s="43"/>
      <c r="BX118" s="43"/>
      <c r="BY118" s="43"/>
      <c r="BZ118" s="43"/>
      <c r="CA118" s="43"/>
      <c r="CB118" s="43"/>
      <c r="CC118" s="43"/>
      <c r="CD118" s="43"/>
      <c r="CE118" s="43"/>
      <c r="CF118" s="43"/>
      <c r="CG118" s="43"/>
      <c r="CH118" s="43"/>
      <c r="CI118" s="43"/>
      <c r="CJ118" s="43"/>
      <c r="CK118" s="43"/>
      <c r="CL118" s="43"/>
      <c r="CM118" s="43"/>
      <c r="CN118" s="43"/>
      <c r="CO118" s="43"/>
      <c r="CP118" s="43"/>
      <c r="CQ118" s="43"/>
      <c r="CR118" s="43"/>
      <c r="CS118" s="43"/>
      <c r="CT118" s="43"/>
      <c r="CU118" s="43"/>
      <c r="CV118" s="43"/>
      <c r="CW118" s="43"/>
      <c r="CX118" s="43"/>
      <c r="CY118" s="43"/>
      <c r="CZ118" s="43"/>
      <c r="DA118" s="43"/>
      <c r="DB118" s="43"/>
      <c r="DC118" s="43"/>
      <c r="DD118" s="43"/>
      <c r="DE118" s="43"/>
      <c r="DF118" s="43"/>
      <c r="DG118" s="43"/>
      <c r="DH118" s="43"/>
      <c r="DI118" s="43"/>
      <c r="DJ118" s="43"/>
      <c r="DK118" s="43"/>
      <c r="DL118" s="43"/>
      <c r="DM118" s="43"/>
      <c r="DN118" s="43"/>
      <c r="DO118" s="43"/>
      <c r="DP118" s="43"/>
      <c r="DQ118" s="43"/>
      <c r="DR118" s="43"/>
      <c r="DS118" s="43"/>
      <c r="DT118" s="43"/>
      <c r="DU118" s="43"/>
      <c r="DV118" s="43"/>
      <c r="DW118" s="43"/>
      <c r="DX118" s="43"/>
      <c r="DY118" s="43"/>
      <c r="DZ118" s="43"/>
      <c r="EA118" s="43"/>
      <c r="EB118" s="43"/>
      <c r="EC118" s="43"/>
      <c r="ED118" s="43"/>
      <c r="EE118" s="43"/>
      <c r="EF118" s="43">
        <v>36.494378270414877</v>
      </c>
    </row>
    <row r="119" spans="1:136" x14ac:dyDescent="0.25">
      <c r="A119" s="50" t="s">
        <v>580</v>
      </c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  <c r="AL119" s="43"/>
      <c r="AM119" s="43"/>
      <c r="AN119" s="43"/>
      <c r="AO119" s="43"/>
      <c r="AP119" s="43">
        <v>110.45326492938715</v>
      </c>
      <c r="AQ119" s="43">
        <v>129.75354328774893</v>
      </c>
      <c r="AR119" s="43">
        <v>58.152138392976191</v>
      </c>
      <c r="AS119" s="43">
        <v>0.13302270951569531</v>
      </c>
      <c r="AT119" s="43">
        <v>18.971473324298586</v>
      </c>
      <c r="AU119" s="43">
        <v>1.860991413291704</v>
      </c>
      <c r="AV119" s="43">
        <v>242.85991039661829</v>
      </c>
      <c r="AW119" s="43">
        <v>37.009233165500454</v>
      </c>
      <c r="AX119" s="43">
        <v>10.699768700698485</v>
      </c>
      <c r="AY119" s="43">
        <v>7.353887556917555</v>
      </c>
      <c r="AZ119" s="43">
        <v>2.1439154230936266</v>
      </c>
      <c r="BA119" s="43">
        <v>188.69099262804889</v>
      </c>
      <c r="BB119" s="43">
        <v>29.284587406594106</v>
      </c>
      <c r="BC119" s="43">
        <v>14.794846107817476</v>
      </c>
      <c r="BD119" s="43">
        <v>41.747072307403016</v>
      </c>
      <c r="BE119" s="43">
        <v>56.980327626569654</v>
      </c>
      <c r="BF119" s="43"/>
      <c r="BG119" s="43"/>
      <c r="BH119" s="43"/>
      <c r="BI119" s="43"/>
      <c r="BJ119" s="43"/>
      <c r="BK119" s="43"/>
      <c r="BL119" s="43"/>
      <c r="BM119" s="43"/>
      <c r="BN119" s="43"/>
      <c r="BO119" s="43"/>
      <c r="BP119" s="43"/>
      <c r="BQ119" s="43"/>
      <c r="BR119" s="43"/>
      <c r="BS119" s="43"/>
      <c r="BT119" s="43"/>
      <c r="BU119" s="43"/>
      <c r="BV119" s="43"/>
      <c r="BW119" s="43"/>
      <c r="BX119" s="43"/>
      <c r="BY119" s="43"/>
      <c r="BZ119" s="43"/>
      <c r="CA119" s="43"/>
      <c r="CB119" s="43"/>
      <c r="CC119" s="43"/>
      <c r="CD119" s="43"/>
      <c r="CE119" s="43"/>
      <c r="CF119" s="43"/>
      <c r="CG119" s="43"/>
      <c r="CH119" s="43"/>
      <c r="CI119" s="43"/>
      <c r="CJ119" s="43"/>
      <c r="CK119" s="43"/>
      <c r="CL119" s="43"/>
      <c r="CM119" s="43"/>
      <c r="CN119" s="43"/>
      <c r="CO119" s="43"/>
      <c r="CP119" s="43"/>
      <c r="CQ119" s="43"/>
      <c r="CR119" s="43"/>
      <c r="CS119" s="43"/>
      <c r="CT119" s="43"/>
      <c r="CU119" s="43"/>
      <c r="CV119" s="43"/>
      <c r="CW119" s="43"/>
      <c r="CX119" s="43"/>
      <c r="CY119" s="43"/>
      <c r="CZ119" s="43"/>
      <c r="DA119" s="43"/>
      <c r="DB119" s="43"/>
      <c r="DC119" s="43"/>
      <c r="DD119" s="43"/>
      <c r="DE119" s="43"/>
      <c r="DF119" s="43"/>
      <c r="DG119" s="43"/>
      <c r="DH119" s="43"/>
      <c r="DI119" s="43"/>
      <c r="DJ119" s="43"/>
      <c r="DK119" s="43"/>
      <c r="DL119" s="43"/>
      <c r="DM119" s="43"/>
      <c r="DN119" s="43"/>
      <c r="DO119" s="43"/>
      <c r="DP119" s="43"/>
      <c r="DQ119" s="43"/>
      <c r="DR119" s="43"/>
      <c r="DS119" s="43"/>
      <c r="DT119" s="43"/>
      <c r="DU119" s="43"/>
      <c r="DV119" s="43"/>
      <c r="DW119" s="43"/>
      <c r="DX119" s="43"/>
      <c r="DY119" s="43"/>
      <c r="DZ119" s="43"/>
      <c r="EA119" s="43"/>
      <c r="EB119" s="43"/>
      <c r="EC119" s="43"/>
      <c r="ED119" s="43"/>
      <c r="EE119" s="43">
        <v>18.324041406574597</v>
      </c>
      <c r="EF119" s="43">
        <v>969.21301678305417</v>
      </c>
    </row>
    <row r="120" spans="1:136" x14ac:dyDescent="0.25">
      <c r="A120" s="50" t="s">
        <v>741</v>
      </c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43"/>
      <c r="AI120" s="43"/>
      <c r="AJ120" s="43"/>
      <c r="AK120" s="43"/>
      <c r="AL120" s="43"/>
      <c r="AM120" s="43"/>
      <c r="AN120" s="43"/>
      <c r="AO120" s="43"/>
      <c r="AP120" s="43"/>
      <c r="AQ120" s="43"/>
      <c r="AR120" s="43"/>
      <c r="AS120" s="43"/>
      <c r="AT120" s="43"/>
      <c r="AU120" s="43"/>
      <c r="AV120" s="43"/>
      <c r="AW120" s="43"/>
      <c r="AX120" s="43"/>
      <c r="AY120" s="43"/>
      <c r="AZ120" s="43"/>
      <c r="BA120" s="43"/>
      <c r="BB120" s="43"/>
      <c r="BC120" s="43"/>
      <c r="BD120" s="43"/>
      <c r="BE120" s="43"/>
      <c r="BF120" s="43">
        <v>65.312124388309641</v>
      </c>
      <c r="BG120" s="43">
        <v>45.15225117827368</v>
      </c>
      <c r="BH120" s="43">
        <v>8.897520532694859</v>
      </c>
      <c r="BI120" s="43">
        <v>6.3393373469840384</v>
      </c>
      <c r="BJ120" s="43">
        <v>16.384523251965017</v>
      </c>
      <c r="BK120" s="43">
        <v>10.640922585045951</v>
      </c>
      <c r="BL120" s="43">
        <v>8.1938541753970373</v>
      </c>
      <c r="BM120" s="43">
        <v>4.9509248152422609</v>
      </c>
      <c r="BN120" s="43">
        <v>16.756136320403158</v>
      </c>
      <c r="BO120" s="43">
        <v>14.681654702519813</v>
      </c>
      <c r="BP120" s="43">
        <v>4.9637964247584518</v>
      </c>
      <c r="BQ120" s="43">
        <v>0.27218878311376515</v>
      </c>
      <c r="BR120" s="43">
        <v>3.8526373999616168</v>
      </c>
      <c r="BS120" s="43">
        <v>9.8145702684949985</v>
      </c>
      <c r="BT120" s="43">
        <v>3.7983431509567471</v>
      </c>
      <c r="BU120" s="43">
        <v>84.514676167949276</v>
      </c>
      <c r="BV120" s="43">
        <v>45.73215723045756</v>
      </c>
      <c r="BW120" s="43">
        <v>18.987867241376978</v>
      </c>
      <c r="BX120" s="43"/>
      <c r="BY120" s="43"/>
      <c r="BZ120" s="43"/>
      <c r="CA120" s="43"/>
      <c r="CB120" s="43"/>
      <c r="CC120" s="43"/>
      <c r="CD120" s="43"/>
      <c r="CE120" s="43"/>
      <c r="CF120" s="43"/>
      <c r="CG120" s="43"/>
      <c r="CH120" s="43"/>
      <c r="CI120" s="43"/>
      <c r="CJ120" s="43"/>
      <c r="CK120" s="43"/>
      <c r="CL120" s="43"/>
      <c r="CM120" s="43"/>
      <c r="CN120" s="43"/>
      <c r="CO120" s="43"/>
      <c r="CP120" s="43"/>
      <c r="CQ120" s="43"/>
      <c r="CR120" s="43"/>
      <c r="CS120" s="43"/>
      <c r="CT120" s="43"/>
      <c r="CU120" s="43"/>
      <c r="CV120" s="43"/>
      <c r="CW120" s="43"/>
      <c r="CX120" s="43"/>
      <c r="CY120" s="43"/>
      <c r="CZ120" s="43"/>
      <c r="DA120" s="43"/>
      <c r="DB120" s="43"/>
      <c r="DC120" s="43"/>
      <c r="DD120" s="43"/>
      <c r="DE120" s="43"/>
      <c r="DF120" s="43"/>
      <c r="DG120" s="43"/>
      <c r="DH120" s="43"/>
      <c r="DI120" s="43"/>
      <c r="DJ120" s="43"/>
      <c r="DK120" s="43"/>
      <c r="DL120" s="43"/>
      <c r="DM120" s="43"/>
      <c r="DN120" s="43"/>
      <c r="DO120" s="43"/>
      <c r="DP120" s="43"/>
      <c r="DQ120" s="43"/>
      <c r="DR120" s="43"/>
      <c r="DS120" s="43"/>
      <c r="DT120" s="43"/>
      <c r="DU120" s="43"/>
      <c r="DV120" s="43"/>
      <c r="DW120" s="43"/>
      <c r="DX120" s="43"/>
      <c r="DY120" s="43"/>
      <c r="DZ120" s="43"/>
      <c r="EA120" s="43"/>
      <c r="EB120" s="43"/>
      <c r="EC120" s="43"/>
      <c r="ED120" s="43"/>
      <c r="EE120" s="43">
        <v>8.6866771864953716</v>
      </c>
      <c r="EF120" s="43">
        <v>377.9321631504003</v>
      </c>
    </row>
    <row r="121" spans="1:136" x14ac:dyDescent="0.25">
      <c r="A121" s="50" t="s">
        <v>581</v>
      </c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  <c r="AL121" s="43"/>
      <c r="AM121" s="43"/>
      <c r="AN121" s="43"/>
      <c r="AO121" s="43"/>
      <c r="AP121" s="43"/>
      <c r="AQ121" s="43"/>
      <c r="AR121" s="43"/>
      <c r="AS121" s="43"/>
      <c r="AT121" s="43"/>
      <c r="AU121" s="43"/>
      <c r="AV121" s="43"/>
      <c r="AW121" s="43"/>
      <c r="AX121" s="43"/>
      <c r="AY121" s="43"/>
      <c r="AZ121" s="43"/>
      <c r="BA121" s="43"/>
      <c r="BB121" s="43"/>
      <c r="BC121" s="43"/>
      <c r="BD121" s="43"/>
      <c r="BE121" s="43"/>
      <c r="BF121" s="43">
        <v>103.26988891234143</v>
      </c>
      <c r="BG121" s="43"/>
      <c r="BH121" s="43"/>
      <c r="BI121" s="43"/>
      <c r="BJ121" s="43"/>
      <c r="BK121" s="43"/>
      <c r="BL121" s="43"/>
      <c r="BM121" s="43"/>
      <c r="BN121" s="43"/>
      <c r="BO121" s="43"/>
      <c r="BP121" s="43"/>
      <c r="BQ121" s="43"/>
      <c r="BR121" s="43"/>
      <c r="BS121" s="43"/>
      <c r="BT121" s="43"/>
      <c r="BU121" s="43"/>
      <c r="BV121" s="43"/>
      <c r="BW121" s="43"/>
      <c r="BX121" s="43"/>
      <c r="BY121" s="43"/>
      <c r="BZ121" s="43"/>
      <c r="CA121" s="43"/>
      <c r="CB121" s="43"/>
      <c r="CC121" s="43"/>
      <c r="CD121" s="43"/>
      <c r="CE121" s="43"/>
      <c r="CF121" s="43"/>
      <c r="CG121" s="43"/>
      <c r="CH121" s="43"/>
      <c r="CI121" s="43"/>
      <c r="CJ121" s="43"/>
      <c r="CK121" s="43"/>
      <c r="CL121" s="43"/>
      <c r="CM121" s="43"/>
      <c r="CN121" s="43"/>
      <c r="CO121" s="43"/>
      <c r="CP121" s="43"/>
      <c r="CQ121" s="43"/>
      <c r="CR121" s="43"/>
      <c r="CS121" s="43"/>
      <c r="CT121" s="43"/>
      <c r="CU121" s="43"/>
      <c r="CV121" s="43"/>
      <c r="CW121" s="43"/>
      <c r="CX121" s="43"/>
      <c r="CY121" s="43"/>
      <c r="CZ121" s="43"/>
      <c r="DA121" s="43"/>
      <c r="DB121" s="43"/>
      <c r="DC121" s="43"/>
      <c r="DD121" s="43"/>
      <c r="DE121" s="43"/>
      <c r="DF121" s="43"/>
      <c r="DG121" s="43"/>
      <c r="DH121" s="43"/>
      <c r="DI121" s="43"/>
      <c r="DJ121" s="43"/>
      <c r="DK121" s="43"/>
      <c r="DL121" s="43"/>
      <c r="DM121" s="43"/>
      <c r="DN121" s="43"/>
      <c r="DO121" s="43"/>
      <c r="DP121" s="43"/>
      <c r="DQ121" s="43"/>
      <c r="DR121" s="43"/>
      <c r="DS121" s="43"/>
      <c r="DT121" s="43"/>
      <c r="DU121" s="43"/>
      <c r="DV121" s="43"/>
      <c r="DW121" s="43"/>
      <c r="DX121" s="43"/>
      <c r="DY121" s="43"/>
      <c r="DZ121" s="43"/>
      <c r="EA121" s="43"/>
      <c r="EB121" s="43"/>
      <c r="EC121" s="43"/>
      <c r="ED121" s="43"/>
      <c r="EE121" s="43"/>
      <c r="EF121" s="43">
        <v>103.26988891234143</v>
      </c>
    </row>
    <row r="122" spans="1:136" x14ac:dyDescent="0.25">
      <c r="A122" s="50" t="s">
        <v>582</v>
      </c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  <c r="AE122" s="43"/>
      <c r="AF122" s="43"/>
      <c r="AG122" s="43"/>
      <c r="AH122" s="43"/>
      <c r="AI122" s="43"/>
      <c r="AJ122" s="43"/>
      <c r="AK122" s="43"/>
      <c r="AL122" s="43"/>
      <c r="AM122" s="43"/>
      <c r="AN122" s="43"/>
      <c r="AO122" s="43"/>
      <c r="AP122" s="43"/>
      <c r="AQ122" s="43"/>
      <c r="AR122" s="43"/>
      <c r="AS122" s="43"/>
      <c r="AT122" s="43"/>
      <c r="AU122" s="43"/>
      <c r="AV122" s="43"/>
      <c r="AW122" s="43"/>
      <c r="AX122" s="43"/>
      <c r="AY122" s="43"/>
      <c r="AZ122" s="43"/>
      <c r="BA122" s="43"/>
      <c r="BB122" s="43"/>
      <c r="BC122" s="43"/>
      <c r="BD122" s="43"/>
      <c r="BE122" s="43"/>
      <c r="BF122" s="43">
        <v>56.210253689758098</v>
      </c>
      <c r="BG122" s="43">
        <v>40.827248482697783</v>
      </c>
      <c r="BH122" s="43"/>
      <c r="BI122" s="43"/>
      <c r="BJ122" s="43"/>
      <c r="BK122" s="43"/>
      <c r="BL122" s="43"/>
      <c r="BM122" s="43"/>
      <c r="BN122" s="43"/>
      <c r="BO122" s="43"/>
      <c r="BP122" s="43"/>
      <c r="BQ122" s="43"/>
      <c r="BR122" s="43"/>
      <c r="BS122" s="43"/>
      <c r="BT122" s="43"/>
      <c r="BU122" s="43"/>
      <c r="BV122" s="43"/>
      <c r="BW122" s="43"/>
      <c r="BX122" s="43"/>
      <c r="BY122" s="43"/>
      <c r="BZ122" s="43"/>
      <c r="CA122" s="43"/>
      <c r="CB122" s="43"/>
      <c r="CC122" s="43"/>
      <c r="CD122" s="43"/>
      <c r="CE122" s="43"/>
      <c r="CF122" s="43"/>
      <c r="CG122" s="43"/>
      <c r="CH122" s="43"/>
      <c r="CI122" s="43"/>
      <c r="CJ122" s="43"/>
      <c r="CK122" s="43"/>
      <c r="CL122" s="43"/>
      <c r="CM122" s="43"/>
      <c r="CN122" s="43"/>
      <c r="CO122" s="43"/>
      <c r="CP122" s="43"/>
      <c r="CQ122" s="43"/>
      <c r="CR122" s="43"/>
      <c r="CS122" s="43"/>
      <c r="CT122" s="43"/>
      <c r="CU122" s="43"/>
      <c r="CV122" s="43"/>
      <c r="CW122" s="43"/>
      <c r="CX122" s="43"/>
      <c r="CY122" s="43"/>
      <c r="CZ122" s="43"/>
      <c r="DA122" s="43"/>
      <c r="DB122" s="43"/>
      <c r="DC122" s="43"/>
      <c r="DD122" s="43"/>
      <c r="DE122" s="43"/>
      <c r="DF122" s="43"/>
      <c r="DG122" s="43"/>
      <c r="DH122" s="43"/>
      <c r="DI122" s="43"/>
      <c r="DJ122" s="43"/>
      <c r="DK122" s="43"/>
      <c r="DL122" s="43"/>
      <c r="DM122" s="43"/>
      <c r="DN122" s="43"/>
      <c r="DO122" s="43"/>
      <c r="DP122" s="43"/>
      <c r="DQ122" s="43"/>
      <c r="DR122" s="43"/>
      <c r="DS122" s="43"/>
      <c r="DT122" s="43"/>
      <c r="DU122" s="43"/>
      <c r="DV122" s="43"/>
      <c r="DW122" s="43"/>
      <c r="DX122" s="43"/>
      <c r="DY122" s="43"/>
      <c r="DZ122" s="43"/>
      <c r="EA122" s="43"/>
      <c r="EB122" s="43"/>
      <c r="EC122" s="43"/>
      <c r="ED122" s="43"/>
      <c r="EE122" s="43"/>
      <c r="EF122" s="43">
        <v>97.037502172455874</v>
      </c>
    </row>
    <row r="123" spans="1:136" x14ac:dyDescent="0.25">
      <c r="A123" s="50" t="s">
        <v>583</v>
      </c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  <c r="AW123" s="43"/>
      <c r="AX123" s="43"/>
      <c r="AY123" s="43"/>
      <c r="AZ123" s="43"/>
      <c r="BA123" s="43"/>
      <c r="BB123" s="43"/>
      <c r="BC123" s="43"/>
      <c r="BD123" s="43"/>
      <c r="BE123" s="43"/>
      <c r="BF123" s="43"/>
      <c r="BG123" s="43">
        <v>78.906583128726325</v>
      </c>
      <c r="BH123" s="43"/>
      <c r="BI123" s="43"/>
      <c r="BJ123" s="43"/>
      <c r="BK123" s="43"/>
      <c r="BL123" s="43"/>
      <c r="BM123" s="43"/>
      <c r="BN123" s="43"/>
      <c r="BO123" s="43"/>
      <c r="BP123" s="43"/>
      <c r="BQ123" s="43"/>
      <c r="BR123" s="43"/>
      <c r="BS123" s="43"/>
      <c r="BT123" s="43"/>
      <c r="BU123" s="43"/>
      <c r="BV123" s="43"/>
      <c r="BW123" s="43"/>
      <c r="BX123" s="43"/>
      <c r="BY123" s="43"/>
      <c r="BZ123" s="43"/>
      <c r="CA123" s="43"/>
      <c r="CB123" s="43"/>
      <c r="CC123" s="43"/>
      <c r="CD123" s="43"/>
      <c r="CE123" s="43"/>
      <c r="CF123" s="43"/>
      <c r="CG123" s="43"/>
      <c r="CH123" s="43"/>
      <c r="CI123" s="43"/>
      <c r="CJ123" s="43"/>
      <c r="CK123" s="43"/>
      <c r="CL123" s="43"/>
      <c r="CM123" s="43"/>
      <c r="CN123" s="43"/>
      <c r="CO123" s="43"/>
      <c r="CP123" s="43"/>
      <c r="CQ123" s="43"/>
      <c r="CR123" s="43"/>
      <c r="CS123" s="43"/>
      <c r="CT123" s="43"/>
      <c r="CU123" s="43"/>
      <c r="CV123" s="43"/>
      <c r="CW123" s="43"/>
      <c r="CX123" s="43"/>
      <c r="CY123" s="43"/>
      <c r="CZ123" s="43"/>
      <c r="DA123" s="43"/>
      <c r="DB123" s="43"/>
      <c r="DC123" s="43"/>
      <c r="DD123" s="43"/>
      <c r="DE123" s="43"/>
      <c r="DF123" s="43"/>
      <c r="DG123" s="43"/>
      <c r="DH123" s="43"/>
      <c r="DI123" s="43"/>
      <c r="DJ123" s="43"/>
      <c r="DK123" s="43"/>
      <c r="DL123" s="43"/>
      <c r="DM123" s="43"/>
      <c r="DN123" s="43"/>
      <c r="DO123" s="43"/>
      <c r="DP123" s="43"/>
      <c r="DQ123" s="43"/>
      <c r="DR123" s="43"/>
      <c r="DS123" s="43"/>
      <c r="DT123" s="43"/>
      <c r="DU123" s="43"/>
      <c r="DV123" s="43"/>
      <c r="DW123" s="43"/>
      <c r="DX123" s="43"/>
      <c r="DY123" s="43"/>
      <c r="DZ123" s="43"/>
      <c r="EA123" s="43"/>
      <c r="EB123" s="43"/>
      <c r="EC123" s="43"/>
      <c r="ED123" s="43"/>
      <c r="EE123" s="43"/>
      <c r="EF123" s="43">
        <v>78.906583128726325</v>
      </c>
    </row>
    <row r="124" spans="1:136" x14ac:dyDescent="0.25">
      <c r="A124" s="50" t="s">
        <v>584</v>
      </c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  <c r="AK124" s="43"/>
      <c r="AL124" s="43"/>
      <c r="AM124" s="43"/>
      <c r="AN124" s="43"/>
      <c r="AO124" s="43"/>
      <c r="AP124" s="43"/>
      <c r="AQ124" s="43"/>
      <c r="AR124" s="43"/>
      <c r="AS124" s="43"/>
      <c r="AT124" s="43"/>
      <c r="AU124" s="43"/>
      <c r="AV124" s="43"/>
      <c r="AW124" s="43"/>
      <c r="AX124" s="43"/>
      <c r="AY124" s="43"/>
      <c r="AZ124" s="43"/>
      <c r="BA124" s="43"/>
      <c r="BB124" s="43"/>
      <c r="BC124" s="43"/>
      <c r="BD124" s="43"/>
      <c r="BE124" s="43"/>
      <c r="BF124" s="43"/>
      <c r="BG124" s="43"/>
      <c r="BH124" s="43">
        <v>45.097076216343289</v>
      </c>
      <c r="BI124" s="43"/>
      <c r="BJ124" s="43"/>
      <c r="BK124" s="43"/>
      <c r="BL124" s="43"/>
      <c r="BM124" s="43"/>
      <c r="BN124" s="43"/>
      <c r="BO124" s="43"/>
      <c r="BP124" s="43"/>
      <c r="BQ124" s="43"/>
      <c r="BR124" s="43"/>
      <c r="BS124" s="43"/>
      <c r="BT124" s="43"/>
      <c r="BU124" s="43"/>
      <c r="BV124" s="43"/>
      <c r="BW124" s="43"/>
      <c r="BX124" s="43"/>
      <c r="BY124" s="43"/>
      <c r="BZ124" s="43"/>
      <c r="CA124" s="43"/>
      <c r="CB124" s="43"/>
      <c r="CC124" s="43"/>
      <c r="CD124" s="43"/>
      <c r="CE124" s="43"/>
      <c r="CF124" s="43"/>
      <c r="CG124" s="43"/>
      <c r="CH124" s="43"/>
      <c r="CI124" s="43"/>
      <c r="CJ124" s="43"/>
      <c r="CK124" s="43"/>
      <c r="CL124" s="43"/>
      <c r="CM124" s="43"/>
      <c r="CN124" s="43"/>
      <c r="CO124" s="43"/>
      <c r="CP124" s="43"/>
      <c r="CQ124" s="43"/>
      <c r="CR124" s="43"/>
      <c r="CS124" s="43"/>
      <c r="CT124" s="43"/>
      <c r="CU124" s="43"/>
      <c r="CV124" s="43"/>
      <c r="CW124" s="43"/>
      <c r="CX124" s="43"/>
      <c r="CY124" s="43"/>
      <c r="CZ124" s="43"/>
      <c r="DA124" s="43"/>
      <c r="DB124" s="43"/>
      <c r="DC124" s="43"/>
      <c r="DD124" s="43"/>
      <c r="DE124" s="43"/>
      <c r="DF124" s="43"/>
      <c r="DG124" s="43"/>
      <c r="DH124" s="43"/>
      <c r="DI124" s="43"/>
      <c r="DJ124" s="43"/>
      <c r="DK124" s="43"/>
      <c r="DL124" s="43"/>
      <c r="DM124" s="43"/>
      <c r="DN124" s="43"/>
      <c r="DO124" s="43"/>
      <c r="DP124" s="43"/>
      <c r="DQ124" s="43"/>
      <c r="DR124" s="43"/>
      <c r="DS124" s="43"/>
      <c r="DT124" s="43"/>
      <c r="DU124" s="43"/>
      <c r="DV124" s="43"/>
      <c r="DW124" s="43"/>
      <c r="DX124" s="43"/>
      <c r="DY124" s="43"/>
      <c r="DZ124" s="43"/>
      <c r="EA124" s="43"/>
      <c r="EB124" s="43"/>
      <c r="EC124" s="43"/>
      <c r="ED124" s="43"/>
      <c r="EE124" s="43"/>
      <c r="EF124" s="43">
        <v>45.097076216343289</v>
      </c>
    </row>
    <row r="125" spans="1:136" x14ac:dyDescent="0.25">
      <c r="A125" s="50" t="s">
        <v>585</v>
      </c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>
        <v>37.223443276162371</v>
      </c>
      <c r="BJ125" s="43">
        <v>63.304849560484449</v>
      </c>
      <c r="BK125" s="43">
        <v>15.077768311863563</v>
      </c>
      <c r="BL125" s="43">
        <v>7.6437109122806079</v>
      </c>
      <c r="BM125" s="43">
        <v>16.495234420590396</v>
      </c>
      <c r="BN125" s="43">
        <v>57.033710079875235</v>
      </c>
      <c r="BO125" s="43">
        <v>28.365363672293171</v>
      </c>
      <c r="BP125" s="43">
        <v>6.779769405749974</v>
      </c>
      <c r="BQ125" s="43">
        <v>1.3645528533261693</v>
      </c>
      <c r="BR125" s="43">
        <v>0.6456835661730439</v>
      </c>
      <c r="BS125" s="43">
        <v>127.15906038755148</v>
      </c>
      <c r="BT125" s="43">
        <v>8.819646813917311</v>
      </c>
      <c r="BU125" s="43">
        <v>10.824415143350718</v>
      </c>
      <c r="BV125" s="43">
        <v>40.575039009254539</v>
      </c>
      <c r="BW125" s="43">
        <v>36.037616147232193</v>
      </c>
      <c r="BX125" s="43"/>
      <c r="BY125" s="43"/>
      <c r="BZ125" s="43"/>
      <c r="CA125" s="43"/>
      <c r="CB125" s="43"/>
      <c r="CC125" s="43"/>
      <c r="CD125" s="43"/>
      <c r="CE125" s="43"/>
      <c r="CF125" s="43"/>
      <c r="CG125" s="43"/>
      <c r="CH125" s="43"/>
      <c r="CI125" s="43"/>
      <c r="CJ125" s="43"/>
      <c r="CK125" s="43"/>
      <c r="CL125" s="43"/>
      <c r="CM125" s="43"/>
      <c r="CN125" s="43"/>
      <c r="CO125" s="43"/>
      <c r="CP125" s="43"/>
      <c r="CQ125" s="43"/>
      <c r="CR125" s="43"/>
      <c r="CS125" s="43"/>
      <c r="CT125" s="43"/>
      <c r="CU125" s="43"/>
      <c r="CV125" s="43"/>
      <c r="CW125" s="43"/>
      <c r="CX125" s="43"/>
      <c r="CY125" s="43"/>
      <c r="CZ125" s="43"/>
      <c r="DA125" s="43"/>
      <c r="DB125" s="43"/>
      <c r="DC125" s="43"/>
      <c r="DD125" s="43"/>
      <c r="DE125" s="43"/>
      <c r="DF125" s="43"/>
      <c r="DG125" s="43"/>
      <c r="DH125" s="43"/>
      <c r="DI125" s="43"/>
      <c r="DJ125" s="43"/>
      <c r="DK125" s="43"/>
      <c r="DL125" s="43"/>
      <c r="DM125" s="43"/>
      <c r="DN125" s="43"/>
      <c r="DO125" s="43"/>
      <c r="DP125" s="43"/>
      <c r="DQ125" s="43"/>
      <c r="DR125" s="43"/>
      <c r="DS125" s="43"/>
      <c r="DT125" s="43"/>
      <c r="DU125" s="43"/>
      <c r="DV125" s="43"/>
      <c r="DW125" s="43"/>
      <c r="DX125" s="43"/>
      <c r="DY125" s="43"/>
      <c r="DZ125" s="43"/>
      <c r="EA125" s="43"/>
      <c r="EB125" s="43"/>
      <c r="EC125" s="43"/>
      <c r="ED125" s="43"/>
      <c r="EE125" s="43">
        <v>8.8133294781849507</v>
      </c>
      <c r="EF125" s="43">
        <v>466.16319303829016</v>
      </c>
    </row>
    <row r="126" spans="1:136" x14ac:dyDescent="0.25">
      <c r="A126" s="50" t="s">
        <v>711</v>
      </c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43"/>
      <c r="AK126" s="43"/>
      <c r="AL126" s="43"/>
      <c r="AM126" s="43"/>
      <c r="AN126" s="43"/>
      <c r="AO126" s="43"/>
      <c r="AP126" s="43"/>
      <c r="AQ126" s="43"/>
      <c r="AR126" s="43"/>
      <c r="AS126" s="43"/>
      <c r="AT126" s="43"/>
      <c r="AU126" s="43"/>
      <c r="AV126" s="43"/>
      <c r="AW126" s="43"/>
      <c r="AX126" s="43"/>
      <c r="AY126" s="43"/>
      <c r="AZ126" s="43"/>
      <c r="BA126" s="43"/>
      <c r="BB126" s="43"/>
      <c r="BC126" s="43"/>
      <c r="BD126" s="43"/>
      <c r="BE126" s="43"/>
      <c r="BF126" s="43"/>
      <c r="BG126" s="43"/>
      <c r="BH126" s="43"/>
      <c r="BI126" s="43"/>
      <c r="BJ126" s="43"/>
      <c r="BK126" s="43"/>
      <c r="BL126" s="43"/>
      <c r="BM126" s="43"/>
      <c r="BN126" s="43"/>
      <c r="BO126" s="43"/>
      <c r="BP126" s="43"/>
      <c r="BQ126" s="43"/>
      <c r="BR126" s="43"/>
      <c r="BS126" s="43"/>
      <c r="BT126" s="43"/>
      <c r="BU126" s="43"/>
      <c r="BV126" s="43"/>
      <c r="BW126" s="43"/>
      <c r="BX126" s="43"/>
      <c r="BY126" s="43"/>
      <c r="BZ126" s="43"/>
      <c r="CA126" s="43"/>
      <c r="CB126" s="43"/>
      <c r="CC126" s="43"/>
      <c r="CD126" s="43"/>
      <c r="CE126" s="43"/>
      <c r="CF126" s="43"/>
      <c r="CG126" s="43"/>
      <c r="CH126" s="43"/>
      <c r="CI126" s="43"/>
      <c r="CJ126" s="43"/>
      <c r="CK126" s="43"/>
      <c r="CL126" s="43"/>
      <c r="CM126" s="43"/>
      <c r="CN126" s="43"/>
      <c r="CO126" s="43"/>
      <c r="CP126" s="43"/>
      <c r="CQ126" s="43"/>
      <c r="CR126" s="43"/>
      <c r="CS126" s="43"/>
      <c r="CT126" s="43"/>
      <c r="CU126" s="43"/>
      <c r="CV126" s="43">
        <v>-77.018267694059119</v>
      </c>
      <c r="CW126" s="43">
        <v>3492.9479744228597</v>
      </c>
      <c r="CX126" s="43"/>
      <c r="CY126" s="43"/>
      <c r="CZ126" s="43"/>
      <c r="DA126" s="43"/>
      <c r="DB126" s="43"/>
      <c r="DC126" s="43"/>
      <c r="DD126" s="43"/>
      <c r="DE126" s="43"/>
      <c r="DF126" s="43"/>
      <c r="DG126" s="43"/>
      <c r="DH126" s="43"/>
      <c r="DI126" s="43"/>
      <c r="DJ126" s="43"/>
      <c r="DK126" s="43"/>
      <c r="DL126" s="43"/>
      <c r="DM126" s="43"/>
      <c r="DN126" s="43"/>
      <c r="DO126" s="43"/>
      <c r="DP126" s="43"/>
      <c r="DQ126" s="43"/>
      <c r="DR126" s="43"/>
      <c r="DS126" s="43"/>
      <c r="DT126" s="43"/>
      <c r="DU126" s="43"/>
      <c r="DV126" s="43"/>
      <c r="DW126" s="43"/>
      <c r="DX126" s="43">
        <v>116.05422319431167</v>
      </c>
      <c r="DY126" s="43"/>
      <c r="DZ126" s="43"/>
      <c r="EA126" s="43"/>
      <c r="EB126" s="43"/>
      <c r="EC126" s="43"/>
      <c r="ED126" s="43"/>
      <c r="EE126" s="43"/>
      <c r="EF126" s="43">
        <v>3531.9839299231126</v>
      </c>
    </row>
    <row r="127" spans="1:136" x14ac:dyDescent="0.25">
      <c r="A127" s="50" t="s">
        <v>586</v>
      </c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  <c r="AL127" s="43"/>
      <c r="AM127" s="43"/>
      <c r="AN127" s="43"/>
      <c r="AO127" s="43"/>
      <c r="AP127" s="43"/>
      <c r="AQ127" s="43"/>
      <c r="AR127" s="43"/>
      <c r="AS127" s="43"/>
      <c r="AT127" s="43"/>
      <c r="AU127" s="43"/>
      <c r="AV127" s="43"/>
      <c r="AW127" s="43"/>
      <c r="AX127" s="43"/>
      <c r="AY127" s="43"/>
      <c r="AZ127" s="43"/>
      <c r="BA127" s="43"/>
      <c r="BB127" s="43"/>
      <c r="BC127" s="43"/>
      <c r="BD127" s="43"/>
      <c r="BE127" s="43"/>
      <c r="BF127" s="43"/>
      <c r="BG127" s="43"/>
      <c r="BH127" s="43"/>
      <c r="BI127" s="43"/>
      <c r="BJ127" s="43"/>
      <c r="BK127" s="43"/>
      <c r="BL127" s="43"/>
      <c r="BM127" s="43"/>
      <c r="BN127" s="43"/>
      <c r="BO127" s="43"/>
      <c r="BP127" s="43"/>
      <c r="BQ127" s="43"/>
      <c r="BR127" s="43"/>
      <c r="BS127" s="43"/>
      <c r="BT127" s="43"/>
      <c r="BU127" s="43"/>
      <c r="BV127" s="43"/>
      <c r="BW127" s="43"/>
      <c r="BX127" s="43"/>
      <c r="BY127" s="43"/>
      <c r="BZ127" s="43"/>
      <c r="CA127" s="43"/>
      <c r="CB127" s="43"/>
      <c r="CC127" s="43"/>
      <c r="CD127" s="43"/>
      <c r="CE127" s="43"/>
      <c r="CF127" s="43"/>
      <c r="CG127" s="43"/>
      <c r="CH127" s="43"/>
      <c r="CI127" s="43"/>
      <c r="CJ127" s="43"/>
      <c r="CK127" s="43"/>
      <c r="CL127" s="43"/>
      <c r="CM127" s="43"/>
      <c r="CN127" s="43"/>
      <c r="CO127" s="43"/>
      <c r="CP127" s="43"/>
      <c r="CQ127" s="43"/>
      <c r="CR127" s="43"/>
      <c r="CS127" s="43"/>
      <c r="CT127" s="43"/>
      <c r="CU127" s="43"/>
      <c r="CV127" s="43"/>
      <c r="CW127" s="43"/>
      <c r="CX127" s="43"/>
      <c r="CY127" s="43"/>
      <c r="CZ127" s="43"/>
      <c r="DA127" s="43"/>
      <c r="DB127" s="43">
        <v>-17.774461883314125</v>
      </c>
      <c r="DC127" s="43">
        <v>401.56278664718923</v>
      </c>
      <c r="DD127" s="43"/>
      <c r="DE127" s="43"/>
      <c r="DF127" s="43"/>
      <c r="DG127" s="43"/>
      <c r="DH127" s="43"/>
      <c r="DI127" s="43"/>
      <c r="DJ127" s="43"/>
      <c r="DK127" s="43"/>
      <c r="DL127" s="43"/>
      <c r="DM127" s="43"/>
      <c r="DN127" s="43"/>
      <c r="DO127" s="43"/>
      <c r="DP127" s="43"/>
      <c r="DQ127" s="43"/>
      <c r="DR127" s="43"/>
      <c r="DS127" s="43"/>
      <c r="DT127" s="43"/>
      <c r="DU127" s="43"/>
      <c r="DV127" s="43"/>
      <c r="DW127" s="43"/>
      <c r="DX127" s="43">
        <v>13.03898491054456</v>
      </c>
      <c r="DY127" s="43"/>
      <c r="DZ127" s="43"/>
      <c r="EA127" s="43"/>
      <c r="EB127" s="43"/>
      <c r="EC127" s="43"/>
      <c r="ED127" s="43"/>
      <c r="EE127" s="43"/>
      <c r="EF127" s="43">
        <v>396.82730967441967</v>
      </c>
    </row>
    <row r="128" spans="1:136" x14ac:dyDescent="0.25">
      <c r="A128" s="50" t="s">
        <v>587</v>
      </c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3"/>
      <c r="AE128" s="43"/>
      <c r="AF128" s="43"/>
      <c r="AG128" s="43"/>
      <c r="AH128" s="43"/>
      <c r="AI128" s="43"/>
      <c r="AJ128" s="43"/>
      <c r="AK128" s="43"/>
      <c r="AL128" s="43"/>
      <c r="AM128" s="43"/>
      <c r="AN128" s="43"/>
      <c r="AO128" s="43"/>
      <c r="AP128" s="43"/>
      <c r="AQ128" s="43"/>
      <c r="AR128" s="43"/>
      <c r="AS128" s="43"/>
      <c r="AT128" s="43"/>
      <c r="AU128" s="43"/>
      <c r="AV128" s="43"/>
      <c r="AW128" s="43"/>
      <c r="AX128" s="43"/>
      <c r="AY128" s="43"/>
      <c r="AZ128" s="43"/>
      <c r="BA128" s="43"/>
      <c r="BB128" s="43"/>
      <c r="BC128" s="43"/>
      <c r="BD128" s="43"/>
      <c r="BE128" s="43"/>
      <c r="BF128" s="43"/>
      <c r="BG128" s="43"/>
      <c r="BH128" s="43"/>
      <c r="BI128" s="43"/>
      <c r="BJ128" s="43"/>
      <c r="BK128" s="43"/>
      <c r="BL128" s="43"/>
      <c r="BM128" s="43"/>
      <c r="BN128" s="43"/>
      <c r="BO128" s="43"/>
      <c r="BP128" s="43"/>
      <c r="BQ128" s="43"/>
      <c r="BR128" s="43"/>
      <c r="BS128" s="43"/>
      <c r="BT128" s="43"/>
      <c r="BU128" s="43"/>
      <c r="BV128" s="43"/>
      <c r="BW128" s="43"/>
      <c r="BX128" s="43"/>
      <c r="BY128" s="43"/>
      <c r="BZ128" s="43"/>
      <c r="CA128" s="43"/>
      <c r="CB128" s="43"/>
      <c r="CC128" s="43"/>
      <c r="CD128" s="43"/>
      <c r="CE128" s="43"/>
      <c r="CF128" s="43"/>
      <c r="CG128" s="43"/>
      <c r="CH128" s="43"/>
      <c r="CI128" s="43"/>
      <c r="CJ128" s="43"/>
      <c r="CK128" s="43"/>
      <c r="CL128" s="43"/>
      <c r="CM128" s="43"/>
      <c r="CN128" s="43"/>
      <c r="CO128" s="43"/>
      <c r="CP128" s="43"/>
      <c r="CQ128" s="43"/>
      <c r="CR128" s="43"/>
      <c r="CS128" s="43"/>
      <c r="CT128" s="43"/>
      <c r="CU128" s="43"/>
      <c r="CV128" s="43"/>
      <c r="CW128" s="43"/>
      <c r="CX128" s="43"/>
      <c r="CY128" s="43"/>
      <c r="CZ128" s="43"/>
      <c r="DA128" s="43"/>
      <c r="DB128" s="43"/>
      <c r="DC128" s="43"/>
      <c r="DD128" s="43"/>
      <c r="DE128" s="43"/>
      <c r="DF128" s="43"/>
      <c r="DG128" s="43"/>
      <c r="DH128" s="43">
        <v>-20.63274814136664</v>
      </c>
      <c r="DI128" s="43">
        <v>969.21301678305417</v>
      </c>
      <c r="DJ128" s="43"/>
      <c r="DK128" s="43"/>
      <c r="DL128" s="43"/>
      <c r="DM128" s="43"/>
      <c r="DN128" s="43"/>
      <c r="DO128" s="43"/>
      <c r="DP128" s="43"/>
      <c r="DQ128" s="43"/>
      <c r="DR128" s="43"/>
      <c r="DS128" s="43"/>
      <c r="DT128" s="43"/>
      <c r="DU128" s="43"/>
      <c r="DV128" s="43"/>
      <c r="DW128" s="43"/>
      <c r="DX128" s="43">
        <v>32.227462408787389</v>
      </c>
      <c r="DY128" s="43"/>
      <c r="DZ128" s="43"/>
      <c r="EA128" s="43"/>
      <c r="EB128" s="43"/>
      <c r="EC128" s="43"/>
      <c r="ED128" s="43"/>
      <c r="EE128" s="43"/>
      <c r="EF128" s="43">
        <v>980.8077310504749</v>
      </c>
    </row>
    <row r="129" spans="1:136" x14ac:dyDescent="0.25">
      <c r="A129" s="50" t="s">
        <v>588</v>
      </c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  <c r="AL129" s="43"/>
      <c r="AM129" s="43"/>
      <c r="AN129" s="43"/>
      <c r="AO129" s="43"/>
      <c r="AP129" s="43"/>
      <c r="AQ129" s="43"/>
      <c r="AR129" s="43"/>
      <c r="AS129" s="43"/>
      <c r="AT129" s="43"/>
      <c r="AU129" s="43"/>
      <c r="AV129" s="43"/>
      <c r="AW129" s="43"/>
      <c r="AX129" s="43"/>
      <c r="AY129" s="43"/>
      <c r="AZ129" s="43"/>
      <c r="BA129" s="43"/>
      <c r="BB129" s="43"/>
      <c r="BC129" s="43"/>
      <c r="BD129" s="43"/>
      <c r="BE129" s="43"/>
      <c r="BF129" s="43"/>
      <c r="BG129" s="43"/>
      <c r="BH129" s="43"/>
      <c r="BI129" s="43"/>
      <c r="BJ129" s="43"/>
      <c r="BK129" s="43"/>
      <c r="BL129" s="43"/>
      <c r="BM129" s="43"/>
      <c r="BN129" s="43"/>
      <c r="BO129" s="43"/>
      <c r="BP129" s="43"/>
      <c r="BQ129" s="43"/>
      <c r="BR129" s="43"/>
      <c r="BS129" s="43"/>
      <c r="BT129" s="43"/>
      <c r="BU129" s="43"/>
      <c r="BV129" s="43"/>
      <c r="BW129" s="43"/>
      <c r="BX129" s="43"/>
      <c r="BY129" s="43"/>
      <c r="BZ129" s="43"/>
      <c r="CA129" s="43"/>
      <c r="CB129" s="43"/>
      <c r="CC129" s="43"/>
      <c r="CD129" s="43"/>
      <c r="CE129" s="43"/>
      <c r="CF129" s="43"/>
      <c r="CG129" s="43"/>
      <c r="CH129" s="43"/>
      <c r="CI129" s="43"/>
      <c r="CJ129" s="43"/>
      <c r="CK129" s="43"/>
      <c r="CL129" s="43"/>
      <c r="CM129" s="43"/>
      <c r="CN129" s="43"/>
      <c r="CO129" s="43"/>
      <c r="CP129" s="43"/>
      <c r="CQ129" s="43"/>
      <c r="CR129" s="43"/>
      <c r="CS129" s="43"/>
      <c r="CT129" s="43"/>
      <c r="CU129" s="43"/>
      <c r="CV129" s="43"/>
      <c r="CW129" s="43"/>
      <c r="CX129" s="43"/>
      <c r="CY129" s="43"/>
      <c r="CZ129" s="43"/>
      <c r="DA129" s="43"/>
      <c r="DB129" s="43"/>
      <c r="DC129" s="43"/>
      <c r="DD129" s="43"/>
      <c r="DE129" s="43"/>
      <c r="DF129" s="43"/>
      <c r="DG129" s="43"/>
      <c r="DH129" s="43"/>
      <c r="DI129" s="43"/>
      <c r="DJ129" s="43"/>
      <c r="DK129" s="43"/>
      <c r="DL129" s="43"/>
      <c r="DM129" s="43"/>
      <c r="DN129" s="43">
        <v>-25.496436974188487</v>
      </c>
      <c r="DO129" s="43">
        <v>466.16319303829016</v>
      </c>
      <c r="DP129" s="43"/>
      <c r="DQ129" s="43"/>
      <c r="DR129" s="43"/>
      <c r="DS129" s="43"/>
      <c r="DT129" s="43"/>
      <c r="DU129" s="43"/>
      <c r="DV129" s="43"/>
      <c r="DW129" s="43"/>
      <c r="DX129" s="43">
        <v>14.971396502052432</v>
      </c>
      <c r="DY129" s="43"/>
      <c r="DZ129" s="43"/>
      <c r="EA129" s="43"/>
      <c r="EB129" s="43"/>
      <c r="EC129" s="43"/>
      <c r="ED129" s="43"/>
      <c r="EE129" s="43"/>
      <c r="EF129" s="43">
        <v>455.63815256615408</v>
      </c>
    </row>
    <row r="130" spans="1:136" x14ac:dyDescent="0.25">
      <c r="A130" s="50" t="s">
        <v>712</v>
      </c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  <c r="AY130" s="43"/>
      <c r="AZ130" s="43"/>
      <c r="BA130" s="43"/>
      <c r="BB130" s="43"/>
      <c r="BC130" s="43"/>
      <c r="BD130" s="43"/>
      <c r="BE130" s="43"/>
      <c r="BF130" s="43"/>
      <c r="BG130" s="43"/>
      <c r="BH130" s="43"/>
      <c r="BI130" s="43"/>
      <c r="BJ130" s="43"/>
      <c r="BK130" s="43"/>
      <c r="BL130" s="43"/>
      <c r="BM130" s="43"/>
      <c r="BN130" s="43"/>
      <c r="BO130" s="43"/>
      <c r="BP130" s="43"/>
      <c r="BQ130" s="43"/>
      <c r="BR130" s="43"/>
      <c r="BS130" s="43"/>
      <c r="BT130" s="43"/>
      <c r="BU130" s="43"/>
      <c r="BV130" s="43"/>
      <c r="BW130" s="43"/>
      <c r="BX130" s="43"/>
      <c r="BY130" s="43"/>
      <c r="BZ130" s="43"/>
      <c r="CA130" s="43"/>
      <c r="CB130" s="43"/>
      <c r="CC130" s="43"/>
      <c r="CD130" s="43"/>
      <c r="CE130" s="43"/>
      <c r="CF130" s="43"/>
      <c r="CG130" s="43"/>
      <c r="CH130" s="43"/>
      <c r="CI130" s="43"/>
      <c r="CJ130" s="43"/>
      <c r="CK130" s="43"/>
      <c r="CL130" s="43"/>
      <c r="CM130" s="43"/>
      <c r="CN130" s="43"/>
      <c r="CO130" s="43"/>
      <c r="CP130" s="43"/>
      <c r="CQ130" s="43"/>
      <c r="CR130" s="43">
        <v>1609.3941271065451</v>
      </c>
      <c r="CS130" s="43">
        <v>18.224681490465464</v>
      </c>
      <c r="CT130" s="43">
        <v>15.30787362165078</v>
      </c>
      <c r="CU130" s="43">
        <v>10.413548257931339</v>
      </c>
      <c r="CV130" s="43"/>
      <c r="CW130" s="43"/>
      <c r="CX130" s="43"/>
      <c r="CY130" s="43"/>
      <c r="CZ130" s="43"/>
      <c r="DA130" s="43"/>
      <c r="DB130" s="43"/>
      <c r="DC130" s="43"/>
      <c r="DD130" s="43"/>
      <c r="DE130" s="43"/>
      <c r="DF130" s="43"/>
      <c r="DG130" s="43"/>
      <c r="DH130" s="43"/>
      <c r="DI130" s="43"/>
      <c r="DJ130" s="43"/>
      <c r="DK130" s="43"/>
      <c r="DL130" s="43"/>
      <c r="DM130" s="43"/>
      <c r="DN130" s="43"/>
      <c r="DO130" s="43"/>
      <c r="DP130" s="43">
        <v>2643.0952513796965</v>
      </c>
      <c r="DQ130" s="43"/>
      <c r="DR130" s="43"/>
      <c r="DS130" s="43"/>
      <c r="DT130" s="43"/>
      <c r="DU130" s="43"/>
      <c r="DV130" s="43"/>
      <c r="DW130" s="43"/>
      <c r="DX130" s="43">
        <v>24.86340073151106</v>
      </c>
      <c r="DY130" s="43"/>
      <c r="DZ130" s="43"/>
      <c r="EA130" s="43"/>
      <c r="EB130" s="43"/>
      <c r="EC130" s="43"/>
      <c r="ED130" s="43"/>
      <c r="EE130" s="43">
        <v>397.0306874990672</v>
      </c>
      <c r="EF130" s="43">
        <v>4718.3295700868675</v>
      </c>
    </row>
    <row r="131" spans="1:136" x14ac:dyDescent="0.25">
      <c r="A131" s="50" t="s">
        <v>590</v>
      </c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43"/>
      <c r="AD131" s="43"/>
      <c r="AE131" s="43"/>
      <c r="AF131" s="43"/>
      <c r="AG131" s="43"/>
      <c r="AH131" s="43"/>
      <c r="AI131" s="43"/>
      <c r="AJ131" s="43"/>
      <c r="AK131" s="43"/>
      <c r="AL131" s="43"/>
      <c r="AM131" s="43"/>
      <c r="AN131" s="43"/>
      <c r="AO131" s="43"/>
      <c r="AP131" s="43"/>
      <c r="AQ131" s="43"/>
      <c r="AR131" s="43"/>
      <c r="AS131" s="43"/>
      <c r="AT131" s="43"/>
      <c r="AU131" s="43"/>
      <c r="AV131" s="43"/>
      <c r="AW131" s="43"/>
      <c r="AX131" s="43"/>
      <c r="AY131" s="43"/>
      <c r="AZ131" s="43"/>
      <c r="BA131" s="43"/>
      <c r="BB131" s="43"/>
      <c r="BC131" s="43"/>
      <c r="BD131" s="43"/>
      <c r="BE131" s="43"/>
      <c r="BF131" s="43"/>
      <c r="BG131" s="43"/>
      <c r="BH131" s="43"/>
      <c r="BI131" s="43"/>
      <c r="BJ131" s="43"/>
      <c r="BK131" s="43"/>
      <c r="BL131" s="43"/>
      <c r="BM131" s="43"/>
      <c r="BN131" s="43"/>
      <c r="BO131" s="43"/>
      <c r="BP131" s="43"/>
      <c r="BQ131" s="43"/>
      <c r="BR131" s="43"/>
      <c r="BS131" s="43"/>
      <c r="BT131" s="43"/>
      <c r="BU131" s="43"/>
      <c r="BV131" s="43"/>
      <c r="BW131" s="43"/>
      <c r="BX131" s="43"/>
      <c r="BY131" s="43"/>
      <c r="BZ131" s="43"/>
      <c r="CA131" s="43"/>
      <c r="CB131" s="43"/>
      <c r="CC131" s="43"/>
      <c r="CD131" s="43"/>
      <c r="CE131" s="43"/>
      <c r="CF131" s="43"/>
      <c r="CG131" s="43"/>
      <c r="CH131" s="43"/>
      <c r="CI131" s="43"/>
      <c r="CJ131" s="43"/>
      <c r="CK131" s="43"/>
      <c r="CL131" s="43"/>
      <c r="CM131" s="43"/>
      <c r="CN131" s="43"/>
      <c r="CO131" s="43"/>
      <c r="CP131" s="43"/>
      <c r="CQ131" s="43"/>
      <c r="CR131" s="43"/>
      <c r="CS131" s="43"/>
      <c r="CT131" s="43"/>
      <c r="CU131" s="43"/>
      <c r="CV131" s="43"/>
      <c r="CW131" s="43"/>
      <c r="CX131" s="43">
        <v>261.63010710030699</v>
      </c>
      <c r="CY131" s="43">
        <v>69.160600044761395</v>
      </c>
      <c r="CZ131" s="43">
        <v>65.115988757227086</v>
      </c>
      <c r="DA131" s="43">
        <v>53.094143138487645</v>
      </c>
      <c r="DB131" s="43"/>
      <c r="DC131" s="43"/>
      <c r="DD131" s="43"/>
      <c r="DE131" s="43"/>
      <c r="DF131" s="43"/>
      <c r="DG131" s="43"/>
      <c r="DH131" s="43"/>
      <c r="DI131" s="43"/>
      <c r="DJ131" s="43"/>
      <c r="DK131" s="43"/>
      <c r="DL131" s="43"/>
      <c r="DM131" s="43"/>
      <c r="DN131" s="43"/>
      <c r="DO131" s="43"/>
      <c r="DP131" s="43"/>
      <c r="DQ131" s="43">
        <v>296.95842297931165</v>
      </c>
      <c r="DR131" s="43"/>
      <c r="DS131" s="43"/>
      <c r="DT131" s="43"/>
      <c r="DU131" s="43"/>
      <c r="DV131" s="43"/>
      <c r="DW131" s="43"/>
      <c r="DX131" s="43">
        <v>6.7503737505088139</v>
      </c>
      <c r="DY131" s="43"/>
      <c r="DZ131" s="43"/>
      <c r="EA131" s="43"/>
      <c r="EB131" s="43"/>
      <c r="EC131" s="43"/>
      <c r="ED131" s="43"/>
      <c r="EE131" s="43">
        <v>107.564511693387</v>
      </c>
      <c r="EF131" s="43">
        <v>860.27414746399063</v>
      </c>
    </row>
    <row r="132" spans="1:136" x14ac:dyDescent="0.25">
      <c r="A132" s="50" t="s">
        <v>591</v>
      </c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  <c r="AJ132" s="43"/>
      <c r="AK132" s="43"/>
      <c r="AL132" s="43"/>
      <c r="AM132" s="43"/>
      <c r="AN132" s="43"/>
      <c r="AO132" s="43"/>
      <c r="AP132" s="43"/>
      <c r="AQ132" s="43"/>
      <c r="AR132" s="43"/>
      <c r="AS132" s="43"/>
      <c r="AT132" s="43"/>
      <c r="AU132" s="43"/>
      <c r="AV132" s="43"/>
      <c r="AW132" s="43"/>
      <c r="AX132" s="43"/>
      <c r="AY132" s="43"/>
      <c r="AZ132" s="43"/>
      <c r="BA132" s="43"/>
      <c r="BB132" s="43"/>
      <c r="BC132" s="43"/>
      <c r="BD132" s="43"/>
      <c r="BE132" s="43"/>
      <c r="BF132" s="43"/>
      <c r="BG132" s="43"/>
      <c r="BH132" s="43"/>
      <c r="BI132" s="43"/>
      <c r="BJ132" s="43"/>
      <c r="BK132" s="43"/>
      <c r="BL132" s="43"/>
      <c r="BM132" s="43"/>
      <c r="BN132" s="43"/>
      <c r="BO132" s="43"/>
      <c r="BP132" s="43"/>
      <c r="BQ132" s="43"/>
      <c r="BR132" s="43"/>
      <c r="BS132" s="43"/>
      <c r="BT132" s="43"/>
      <c r="BU132" s="43"/>
      <c r="BV132" s="43"/>
      <c r="BW132" s="43"/>
      <c r="BX132" s="43"/>
      <c r="BY132" s="43"/>
      <c r="BZ132" s="43"/>
      <c r="CA132" s="43"/>
      <c r="CB132" s="43"/>
      <c r="CC132" s="43"/>
      <c r="CD132" s="43"/>
      <c r="CE132" s="43"/>
      <c r="CF132" s="43"/>
      <c r="CG132" s="43"/>
      <c r="CH132" s="43"/>
      <c r="CI132" s="43"/>
      <c r="CJ132" s="43"/>
      <c r="CK132" s="43"/>
      <c r="CL132" s="43"/>
      <c r="CM132" s="43"/>
      <c r="CN132" s="43"/>
      <c r="CO132" s="43"/>
      <c r="CP132" s="43"/>
      <c r="CQ132" s="43"/>
      <c r="CR132" s="43"/>
      <c r="CS132" s="43"/>
      <c r="CT132" s="43"/>
      <c r="CU132" s="43"/>
      <c r="CV132" s="43"/>
      <c r="CW132" s="43"/>
      <c r="CX132" s="43"/>
      <c r="CY132" s="43"/>
      <c r="CZ132" s="43"/>
      <c r="DA132" s="43"/>
      <c r="DB132" s="43"/>
      <c r="DC132" s="43"/>
      <c r="DD132" s="43">
        <v>671.97829927911039</v>
      </c>
      <c r="DE132" s="43">
        <v>209.1053241726537</v>
      </c>
      <c r="DF132" s="43">
        <v>184.39250514055522</v>
      </c>
      <c r="DG132" s="43">
        <v>136.40096919218294</v>
      </c>
      <c r="DH132" s="43"/>
      <c r="DI132" s="43"/>
      <c r="DJ132" s="43"/>
      <c r="DK132" s="43"/>
      <c r="DL132" s="43"/>
      <c r="DM132" s="43"/>
      <c r="DN132" s="43"/>
      <c r="DO132" s="43"/>
      <c r="DP132" s="43"/>
      <c r="DQ132" s="43"/>
      <c r="DR132" s="43">
        <v>733.96943697658276</v>
      </c>
      <c r="DS132" s="43"/>
      <c r="DT132" s="43"/>
      <c r="DU132" s="43"/>
      <c r="DV132" s="43"/>
      <c r="DW132" s="43"/>
      <c r="DX132" s="43">
        <v>18.062077599981169</v>
      </c>
      <c r="DY132" s="43"/>
      <c r="DZ132" s="43"/>
      <c r="EA132" s="43"/>
      <c r="EB132" s="43"/>
      <c r="EC132" s="43"/>
      <c r="ED132" s="43"/>
      <c r="EE132" s="43">
        <v>286.91230954141832</v>
      </c>
      <c r="EF132" s="43">
        <v>2240.8209219024843</v>
      </c>
    </row>
    <row r="133" spans="1:136" x14ac:dyDescent="0.25">
      <c r="A133" s="50" t="s">
        <v>592</v>
      </c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  <c r="AD133" s="43"/>
      <c r="AE133" s="43"/>
      <c r="AF133" s="43"/>
      <c r="AG133" s="43"/>
      <c r="AH133" s="43"/>
      <c r="AI133" s="43"/>
      <c r="AJ133" s="43"/>
      <c r="AK133" s="43"/>
      <c r="AL133" s="43"/>
      <c r="AM133" s="43"/>
      <c r="AN133" s="43"/>
      <c r="AO133" s="43"/>
      <c r="AP133" s="43"/>
      <c r="AQ133" s="43"/>
      <c r="AR133" s="43"/>
      <c r="AS133" s="43"/>
      <c r="AT133" s="43"/>
      <c r="AU133" s="43"/>
      <c r="AV133" s="43"/>
      <c r="AW133" s="43"/>
      <c r="AX133" s="43"/>
      <c r="AY133" s="43"/>
      <c r="AZ133" s="43"/>
      <c r="BA133" s="43"/>
      <c r="BB133" s="43"/>
      <c r="BC133" s="43"/>
      <c r="BD133" s="43"/>
      <c r="BE133" s="43"/>
      <c r="BF133" s="43"/>
      <c r="BG133" s="43"/>
      <c r="BH133" s="43"/>
      <c r="BI133" s="43"/>
      <c r="BJ133" s="43"/>
      <c r="BK133" s="43"/>
      <c r="BL133" s="43"/>
      <c r="BM133" s="43"/>
      <c r="BN133" s="43"/>
      <c r="BO133" s="43"/>
      <c r="BP133" s="43"/>
      <c r="BQ133" s="43"/>
      <c r="BR133" s="43"/>
      <c r="BS133" s="43"/>
      <c r="BT133" s="43"/>
      <c r="BU133" s="43"/>
      <c r="BV133" s="43"/>
      <c r="BW133" s="43"/>
      <c r="BX133" s="43"/>
      <c r="BY133" s="43"/>
      <c r="BZ133" s="43"/>
      <c r="CA133" s="43"/>
      <c r="CB133" s="43"/>
      <c r="CC133" s="43"/>
      <c r="CD133" s="43"/>
      <c r="CE133" s="43"/>
      <c r="CF133" s="43"/>
      <c r="CG133" s="43"/>
      <c r="CH133" s="43"/>
      <c r="CI133" s="43"/>
      <c r="CJ133" s="43"/>
      <c r="CK133" s="43"/>
      <c r="CL133" s="43"/>
      <c r="CM133" s="43"/>
      <c r="CN133" s="43"/>
      <c r="CO133" s="43"/>
      <c r="CP133" s="43"/>
      <c r="CQ133" s="43"/>
      <c r="CR133" s="43"/>
      <c r="CS133" s="43"/>
      <c r="CT133" s="43"/>
      <c r="CU133" s="43"/>
      <c r="CV133" s="43"/>
      <c r="CW133" s="43"/>
      <c r="CX133" s="43"/>
      <c r="CY133" s="43"/>
      <c r="CZ133" s="43"/>
      <c r="DA133" s="43"/>
      <c r="DB133" s="43"/>
      <c r="DC133" s="43"/>
      <c r="DD133" s="43"/>
      <c r="DE133" s="43"/>
      <c r="DF133" s="43"/>
      <c r="DG133" s="43"/>
      <c r="DH133" s="43"/>
      <c r="DI133" s="43"/>
      <c r="DJ133" s="43">
        <v>373.55563364383642</v>
      </c>
      <c r="DK133" s="43">
        <v>103.26988891234143</v>
      </c>
      <c r="DL133" s="43">
        <v>97.037502172455874</v>
      </c>
      <c r="DM133" s="43">
        <v>78.906583128726325</v>
      </c>
      <c r="DN133" s="43"/>
      <c r="DO133" s="43"/>
      <c r="DP133" s="43"/>
      <c r="DQ133" s="43"/>
      <c r="DR133" s="43"/>
      <c r="DS133" s="43">
        <v>340.96843623556231</v>
      </c>
      <c r="DT133" s="43"/>
      <c r="DU133" s="43"/>
      <c r="DV133" s="43"/>
      <c r="DW133" s="43"/>
      <c r="DX133" s="43">
        <v>9.8103051980445084</v>
      </c>
      <c r="DY133" s="43"/>
      <c r="DZ133" s="43"/>
      <c r="EA133" s="43"/>
      <c r="EB133" s="43"/>
      <c r="EC133" s="43"/>
      <c r="ED133" s="43"/>
      <c r="EE133" s="43">
        <v>155.87700703228822</v>
      </c>
      <c r="EF133" s="43">
        <v>1159.4253563232551</v>
      </c>
    </row>
    <row r="134" spans="1:136" x14ac:dyDescent="0.25">
      <c r="A134" s="50" t="s">
        <v>25</v>
      </c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3"/>
      <c r="AD134" s="43"/>
      <c r="AE134" s="43"/>
      <c r="AF134" s="43"/>
      <c r="AG134" s="43"/>
      <c r="AH134" s="43"/>
      <c r="AI134" s="43"/>
      <c r="AJ134" s="43"/>
      <c r="AK134" s="43"/>
      <c r="AL134" s="43"/>
      <c r="AM134" s="43"/>
      <c r="AN134" s="43"/>
      <c r="AO134" s="43"/>
      <c r="AP134" s="43"/>
      <c r="AQ134" s="43"/>
      <c r="AR134" s="43"/>
      <c r="AS134" s="43"/>
      <c r="AT134" s="43"/>
      <c r="AU134" s="43"/>
      <c r="AV134" s="43"/>
      <c r="AW134" s="43"/>
      <c r="AX134" s="43"/>
      <c r="AY134" s="43"/>
      <c r="AZ134" s="43"/>
      <c r="BA134" s="43"/>
      <c r="BB134" s="43"/>
      <c r="BC134" s="43"/>
      <c r="BD134" s="43"/>
      <c r="BE134" s="43"/>
      <c r="BF134" s="43"/>
      <c r="BG134" s="43"/>
      <c r="BH134" s="43"/>
      <c r="BI134" s="43"/>
      <c r="BJ134" s="43"/>
      <c r="BK134" s="43"/>
      <c r="BL134" s="43"/>
      <c r="BM134" s="43"/>
      <c r="BN134" s="43"/>
      <c r="BO134" s="43"/>
      <c r="BP134" s="43"/>
      <c r="BQ134" s="43"/>
      <c r="BR134" s="43"/>
      <c r="BS134" s="43"/>
      <c r="BT134" s="43"/>
      <c r="BU134" s="43"/>
      <c r="BV134" s="43"/>
      <c r="BW134" s="43"/>
      <c r="BX134" s="43"/>
      <c r="BY134" s="43"/>
      <c r="BZ134" s="43"/>
      <c r="CA134" s="43"/>
      <c r="CB134" s="43"/>
      <c r="CC134" s="43"/>
      <c r="CD134" s="43"/>
      <c r="CE134" s="43"/>
      <c r="CF134" s="43"/>
      <c r="CG134" s="43"/>
      <c r="CH134" s="43"/>
      <c r="CI134" s="43"/>
      <c r="CJ134" s="43"/>
      <c r="CK134" s="43"/>
      <c r="CL134" s="43"/>
      <c r="CM134" s="43"/>
      <c r="CN134" s="43"/>
      <c r="CO134" s="43"/>
      <c r="CP134" s="43"/>
      <c r="CQ134" s="43"/>
      <c r="CR134" s="43"/>
      <c r="CS134" s="43"/>
      <c r="CT134" s="43"/>
      <c r="CU134" s="43"/>
      <c r="CV134" s="43"/>
      <c r="CW134" s="43"/>
      <c r="CX134" s="43"/>
      <c r="CY134" s="43"/>
      <c r="CZ134" s="43"/>
      <c r="DA134" s="43"/>
      <c r="DB134" s="43"/>
      <c r="DC134" s="43"/>
      <c r="DD134" s="43"/>
      <c r="DE134" s="43"/>
      <c r="DF134" s="43"/>
      <c r="DG134" s="43"/>
      <c r="DH134" s="43"/>
      <c r="DI134" s="43"/>
      <c r="DJ134" s="43"/>
      <c r="DK134" s="43"/>
      <c r="DL134" s="43"/>
      <c r="DM134" s="43"/>
      <c r="DN134" s="43"/>
      <c r="DO134" s="43"/>
      <c r="DP134" s="43">
        <v>130.93748210992817</v>
      </c>
      <c r="DQ134" s="43">
        <v>14.711156616829895</v>
      </c>
      <c r="DR134" s="43">
        <v>36.360441407924654</v>
      </c>
      <c r="DS134" s="43">
        <v>16.891388419066296</v>
      </c>
      <c r="DT134" s="43">
        <v>1.3358260552897447E-2</v>
      </c>
      <c r="DU134" s="43">
        <v>2.4355602378078297E-3</v>
      </c>
      <c r="DV134" s="43">
        <v>6.3440914219445067E-3</v>
      </c>
      <c r="DW134" s="43">
        <v>3.2825010766744304E-3</v>
      </c>
      <c r="DX134" s="43"/>
      <c r="DY134" s="43">
        <v>465.30121557021596</v>
      </c>
      <c r="DZ134" s="43">
        <v>21.883318623495974</v>
      </c>
      <c r="EA134" s="43">
        <v>228.73958564365503</v>
      </c>
      <c r="EB134" s="43">
        <v>905.66580118521836</v>
      </c>
      <c r="EC134" s="43"/>
      <c r="ED134" s="43"/>
      <c r="EE134" s="43">
        <v>241.11724191419913</v>
      </c>
      <c r="EF134" s="43">
        <v>2061.6330519038224</v>
      </c>
    </row>
    <row r="135" spans="1:136" x14ac:dyDescent="0.25">
      <c r="A135" s="50" t="s">
        <v>27</v>
      </c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43"/>
      <c r="AL135" s="43"/>
      <c r="AM135" s="43"/>
      <c r="AN135" s="43"/>
      <c r="AO135" s="43"/>
      <c r="AP135" s="43"/>
      <c r="AQ135" s="43"/>
      <c r="AR135" s="43"/>
      <c r="AS135" s="43"/>
      <c r="AT135" s="43"/>
      <c r="AU135" s="43"/>
      <c r="AV135" s="43"/>
      <c r="AW135" s="43"/>
      <c r="AX135" s="43"/>
      <c r="AY135" s="43"/>
      <c r="AZ135" s="43"/>
      <c r="BA135" s="43"/>
      <c r="BB135" s="43"/>
      <c r="BC135" s="43"/>
      <c r="BD135" s="43"/>
      <c r="BE135" s="43"/>
      <c r="BF135" s="43"/>
      <c r="BG135" s="43"/>
      <c r="BH135" s="43"/>
      <c r="BI135" s="43"/>
      <c r="BJ135" s="43"/>
      <c r="BK135" s="43"/>
      <c r="BL135" s="43"/>
      <c r="BM135" s="43"/>
      <c r="BN135" s="43"/>
      <c r="BO135" s="43"/>
      <c r="BP135" s="43"/>
      <c r="BQ135" s="43"/>
      <c r="BR135" s="43"/>
      <c r="BS135" s="43"/>
      <c r="BT135" s="43"/>
      <c r="BU135" s="43"/>
      <c r="BV135" s="43"/>
      <c r="BW135" s="43"/>
      <c r="BX135" s="43"/>
      <c r="BY135" s="43"/>
      <c r="BZ135" s="43"/>
      <c r="CA135" s="43"/>
      <c r="CB135" s="43"/>
      <c r="CC135" s="43"/>
      <c r="CD135" s="43"/>
      <c r="CE135" s="43"/>
      <c r="CF135" s="43"/>
      <c r="CG135" s="43"/>
      <c r="CH135" s="43"/>
      <c r="CI135" s="43"/>
      <c r="CJ135" s="43"/>
      <c r="CK135" s="43"/>
      <c r="CL135" s="43"/>
      <c r="CM135" s="43"/>
      <c r="CN135" s="43"/>
      <c r="CO135" s="43"/>
      <c r="CP135" s="43"/>
      <c r="CQ135" s="43"/>
      <c r="CR135" s="43"/>
      <c r="CS135" s="43"/>
      <c r="CT135" s="43"/>
      <c r="CU135" s="43"/>
      <c r="CV135" s="43"/>
      <c r="CW135" s="43"/>
      <c r="CX135" s="43"/>
      <c r="CY135" s="43"/>
      <c r="CZ135" s="43"/>
      <c r="DA135" s="43"/>
      <c r="DB135" s="43"/>
      <c r="DC135" s="43"/>
      <c r="DD135" s="43"/>
      <c r="DE135" s="43"/>
      <c r="DF135" s="43"/>
      <c r="DG135" s="43"/>
      <c r="DH135" s="43"/>
      <c r="DI135" s="43"/>
      <c r="DJ135" s="43"/>
      <c r="DK135" s="43"/>
      <c r="DL135" s="43"/>
      <c r="DM135" s="43"/>
      <c r="DN135" s="43"/>
      <c r="DO135" s="43"/>
      <c r="DP135" s="43">
        <v>162.22384625543265</v>
      </c>
      <c r="DQ135" s="43">
        <v>18.226258599081845</v>
      </c>
      <c r="DR135" s="43">
        <v>45.04845031147569</v>
      </c>
      <c r="DS135" s="43">
        <v>20.927437688429745</v>
      </c>
      <c r="DT135" s="43">
        <v>114.57766650714265</v>
      </c>
      <c r="DU135" s="43">
        <v>21.002747291956862</v>
      </c>
      <c r="DV135" s="43">
        <v>54.950517388036261</v>
      </c>
      <c r="DW135" s="43">
        <v>28.344291528660239</v>
      </c>
      <c r="DX135" s="43"/>
      <c r="DY135" s="43"/>
      <c r="DZ135" s="43"/>
      <c r="EA135" s="43"/>
      <c r="EB135" s="43"/>
      <c r="EC135" s="43"/>
      <c r="ED135" s="43"/>
      <c r="EE135" s="43"/>
      <c r="EF135" s="43">
        <v>465.30121557021585</v>
      </c>
    </row>
    <row r="136" spans="1:136" x14ac:dyDescent="0.25">
      <c r="A136" s="50" t="s">
        <v>29</v>
      </c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3"/>
      <c r="CR136" s="43">
        <v>11.226249798214264</v>
      </c>
      <c r="CS136" s="43"/>
      <c r="CT136" s="43"/>
      <c r="CU136" s="43"/>
      <c r="CV136" s="43">
        <v>0.84111756491533318</v>
      </c>
      <c r="CW136" s="43"/>
      <c r="CX136" s="43">
        <v>1.8249879799935131</v>
      </c>
      <c r="CY136" s="43"/>
      <c r="CZ136" s="43"/>
      <c r="DA136" s="43"/>
      <c r="DB136" s="43">
        <v>0.19411514364827501</v>
      </c>
      <c r="DC136" s="43"/>
      <c r="DD136" s="43">
        <v>4.6873516683257179</v>
      </c>
      <c r="DE136" s="43"/>
      <c r="DF136" s="43"/>
      <c r="DG136" s="43"/>
      <c r="DH136" s="43">
        <v>0.22533052733820885</v>
      </c>
      <c r="DI136" s="43"/>
      <c r="DJ136" s="43">
        <v>2.6057190008238997</v>
      </c>
      <c r="DK136" s="43"/>
      <c r="DL136" s="43"/>
      <c r="DM136" s="43"/>
      <c r="DN136" s="43">
        <v>0.27844694023676286</v>
      </c>
      <c r="DO136" s="43"/>
      <c r="DP136" s="43"/>
      <c r="DQ136" s="43"/>
      <c r="DR136" s="43"/>
      <c r="DS136" s="43"/>
      <c r="DT136" s="43"/>
      <c r="DU136" s="43"/>
      <c r="DV136" s="43"/>
      <c r="DW136" s="43"/>
      <c r="DX136" s="43"/>
      <c r="DY136" s="43"/>
      <c r="DZ136" s="43"/>
      <c r="EA136" s="43"/>
      <c r="EB136" s="43"/>
      <c r="EC136" s="43"/>
      <c r="ED136" s="43"/>
      <c r="EE136" s="43"/>
      <c r="EF136" s="43">
        <v>21.883318623495974</v>
      </c>
    </row>
    <row r="137" spans="1:136" x14ac:dyDescent="0.25">
      <c r="A137" s="50" t="s">
        <v>31</v>
      </c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43"/>
      <c r="AL137" s="43"/>
      <c r="AM137" s="43"/>
      <c r="AN137" s="43"/>
      <c r="AO137" s="43"/>
      <c r="AP137" s="43"/>
      <c r="AQ137" s="43"/>
      <c r="AR137" s="43"/>
      <c r="AS137" s="43"/>
      <c r="AT137" s="43"/>
      <c r="AU137" s="43"/>
      <c r="AV137" s="43"/>
      <c r="AW137" s="43"/>
      <c r="AX137" s="43"/>
      <c r="AY137" s="43"/>
      <c r="AZ137" s="43"/>
      <c r="BA137" s="43"/>
      <c r="BB137" s="43"/>
      <c r="BC137" s="43"/>
      <c r="BD137" s="43"/>
      <c r="BE137" s="43"/>
      <c r="BF137" s="43"/>
      <c r="BG137" s="43"/>
      <c r="BH137" s="43"/>
      <c r="BI137" s="43"/>
      <c r="BJ137" s="43"/>
      <c r="BK137" s="43"/>
      <c r="BL137" s="43"/>
      <c r="BM137" s="43"/>
      <c r="BN137" s="43"/>
      <c r="BO137" s="43"/>
      <c r="BP137" s="43"/>
      <c r="BQ137" s="43"/>
      <c r="BR137" s="43"/>
      <c r="BS137" s="43"/>
      <c r="BT137" s="43"/>
      <c r="BU137" s="43"/>
      <c r="BV137" s="43"/>
      <c r="BW137" s="43"/>
      <c r="BX137" s="43">
        <v>25.908894294030677</v>
      </c>
      <c r="BY137" s="43">
        <v>0.13808152925438752</v>
      </c>
      <c r="BZ137" s="43">
        <v>1.3491635307924765</v>
      </c>
      <c r="CA137" s="43">
        <v>9.9539297599064085</v>
      </c>
      <c r="CB137" s="43">
        <v>53.185845773787868</v>
      </c>
      <c r="CC137" s="43">
        <v>16.283940684632853</v>
      </c>
      <c r="CD137" s="43">
        <v>121.91973007125037</v>
      </c>
      <c r="CE137" s="43"/>
      <c r="CF137" s="43"/>
      <c r="CG137" s="43"/>
      <c r="CH137" s="43"/>
      <c r="CI137" s="43"/>
      <c r="CJ137" s="43"/>
      <c r="CK137" s="43"/>
      <c r="CL137" s="43"/>
      <c r="CM137" s="43"/>
      <c r="CN137" s="43"/>
      <c r="CO137" s="43"/>
      <c r="CP137" s="43"/>
      <c r="CQ137" s="43"/>
      <c r="CR137" s="43"/>
      <c r="CS137" s="43"/>
      <c r="CT137" s="43"/>
      <c r="CU137" s="43"/>
      <c r="CV137" s="43"/>
      <c r="CW137" s="43"/>
      <c r="CX137" s="43"/>
      <c r="CY137" s="43"/>
      <c r="CZ137" s="43"/>
      <c r="DA137" s="43"/>
      <c r="DB137" s="43"/>
      <c r="DC137" s="43"/>
      <c r="DD137" s="43"/>
      <c r="DE137" s="43"/>
      <c r="DF137" s="43"/>
      <c r="DG137" s="43"/>
      <c r="DH137" s="43"/>
      <c r="DI137" s="43"/>
      <c r="DJ137" s="43"/>
      <c r="DK137" s="43"/>
      <c r="DL137" s="43"/>
      <c r="DM137" s="43"/>
      <c r="DN137" s="43"/>
      <c r="DO137" s="43"/>
      <c r="DP137" s="43"/>
      <c r="DQ137" s="43"/>
      <c r="DR137" s="43"/>
      <c r="DS137" s="43"/>
      <c r="DT137" s="43"/>
      <c r="DU137" s="43"/>
      <c r="DV137" s="43"/>
      <c r="DW137" s="43"/>
      <c r="DX137" s="43"/>
      <c r="DY137" s="43"/>
      <c r="DZ137" s="43"/>
      <c r="EA137" s="43"/>
      <c r="EB137" s="43"/>
      <c r="EC137" s="43"/>
      <c r="ED137" s="43"/>
      <c r="EE137" s="43"/>
      <c r="EF137" s="43">
        <v>228.73958564365503</v>
      </c>
    </row>
    <row r="138" spans="1:136" x14ac:dyDescent="0.25">
      <c r="A138" s="50" t="s">
        <v>33</v>
      </c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43"/>
      <c r="AL138" s="43"/>
      <c r="AM138" s="43"/>
      <c r="AN138" s="43"/>
      <c r="AO138" s="43"/>
      <c r="AP138" s="43"/>
      <c r="AQ138" s="43"/>
      <c r="AR138" s="43"/>
      <c r="AS138" s="43"/>
      <c r="AT138" s="43"/>
      <c r="AU138" s="43"/>
      <c r="AV138" s="43"/>
      <c r="AW138" s="43"/>
      <c r="AX138" s="43"/>
      <c r="AY138" s="43"/>
      <c r="AZ138" s="43"/>
      <c r="BA138" s="43"/>
      <c r="BB138" s="43"/>
      <c r="BC138" s="43"/>
      <c r="BD138" s="43"/>
      <c r="BE138" s="43"/>
      <c r="BF138" s="43"/>
      <c r="BG138" s="43"/>
      <c r="BH138" s="43"/>
      <c r="BI138" s="43"/>
      <c r="BJ138" s="43"/>
      <c r="BK138" s="43"/>
      <c r="BL138" s="43"/>
      <c r="BM138" s="43"/>
      <c r="BN138" s="43"/>
      <c r="BO138" s="43"/>
      <c r="BP138" s="43"/>
      <c r="BQ138" s="43"/>
      <c r="BR138" s="43"/>
      <c r="BS138" s="43"/>
      <c r="BT138" s="43"/>
      <c r="BU138" s="43"/>
      <c r="BV138" s="43"/>
      <c r="BW138" s="43"/>
      <c r="BX138" s="43">
        <v>2.1319958393560916</v>
      </c>
      <c r="BY138" s="43">
        <v>1.6152940821461823</v>
      </c>
      <c r="BZ138" s="43">
        <v>1.9816469784850825</v>
      </c>
      <c r="CA138" s="43"/>
      <c r="CB138" s="43">
        <v>178.48785560278995</v>
      </c>
      <c r="CC138" s="43"/>
      <c r="CD138" s="43">
        <v>483.67704662837968</v>
      </c>
      <c r="CE138" s="43">
        <v>43.392088952338725</v>
      </c>
      <c r="CF138" s="43"/>
      <c r="CG138" s="43">
        <v>3.4867101163199794</v>
      </c>
      <c r="CH138" s="43">
        <v>0.24413720471907757</v>
      </c>
      <c r="CI138" s="43">
        <v>13.149943823324186</v>
      </c>
      <c r="CJ138" s="43">
        <v>142.78965492012574</v>
      </c>
      <c r="CK138" s="43">
        <v>19.853867872175751</v>
      </c>
      <c r="CL138" s="43">
        <v>0.96576090711431539</v>
      </c>
      <c r="CM138" s="43">
        <v>12.836838212980728</v>
      </c>
      <c r="CN138" s="43"/>
      <c r="CO138" s="43"/>
      <c r="CP138" s="43">
        <v>1.0529600449628709</v>
      </c>
      <c r="CQ138" s="43"/>
      <c r="CR138" s="43"/>
      <c r="CS138" s="43"/>
      <c r="CT138" s="43"/>
      <c r="CU138" s="43"/>
      <c r="CV138" s="43"/>
      <c r="CW138" s="43"/>
      <c r="CX138" s="43"/>
      <c r="CY138" s="43"/>
      <c r="CZ138" s="43"/>
      <c r="DA138" s="43"/>
      <c r="DB138" s="43"/>
      <c r="DC138" s="43"/>
      <c r="DD138" s="43"/>
      <c r="DE138" s="43"/>
      <c r="DF138" s="43"/>
      <c r="DG138" s="43"/>
      <c r="DH138" s="43"/>
      <c r="DI138" s="43"/>
      <c r="DJ138" s="43"/>
      <c r="DK138" s="43"/>
      <c r="DL138" s="43"/>
      <c r="DM138" s="43"/>
      <c r="DN138" s="43"/>
      <c r="DO138" s="43"/>
      <c r="DP138" s="43"/>
      <c r="DQ138" s="43"/>
      <c r="DR138" s="43"/>
      <c r="DS138" s="43"/>
      <c r="DT138" s="43"/>
      <c r="DU138" s="43"/>
      <c r="DV138" s="43"/>
      <c r="DW138" s="43"/>
      <c r="DX138" s="43"/>
      <c r="DY138" s="43"/>
      <c r="DZ138" s="43"/>
      <c r="EA138" s="43"/>
      <c r="EB138" s="43"/>
      <c r="EC138" s="43"/>
      <c r="ED138" s="43"/>
      <c r="EE138" s="43"/>
      <c r="EF138" s="43">
        <v>905.66580118521836</v>
      </c>
    </row>
    <row r="139" spans="1:136" x14ac:dyDescent="0.25">
      <c r="A139" s="50" t="s">
        <v>35</v>
      </c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43"/>
      <c r="CB139" s="43"/>
      <c r="CC139" s="43"/>
      <c r="CD139" s="43"/>
      <c r="CE139" s="43"/>
      <c r="CF139" s="43"/>
      <c r="CG139" s="43"/>
      <c r="CH139" s="43"/>
      <c r="CI139" s="43"/>
      <c r="CJ139" s="43"/>
      <c r="CK139" s="43"/>
      <c r="CL139" s="43"/>
      <c r="CM139" s="43"/>
      <c r="CN139" s="43"/>
      <c r="CO139" s="43"/>
      <c r="CP139" s="43"/>
      <c r="CQ139" s="43"/>
      <c r="CR139" s="43"/>
      <c r="CS139" s="43"/>
      <c r="CT139" s="43"/>
      <c r="CU139" s="43"/>
      <c r="CV139" s="43"/>
      <c r="CW139" s="43"/>
      <c r="CX139" s="43"/>
      <c r="CY139" s="43"/>
      <c r="CZ139" s="43"/>
      <c r="DA139" s="43"/>
      <c r="DB139" s="43"/>
      <c r="DC139" s="43"/>
      <c r="DD139" s="43"/>
      <c r="DE139" s="43"/>
      <c r="DF139" s="43"/>
      <c r="DG139" s="43"/>
      <c r="DH139" s="43"/>
      <c r="DI139" s="43"/>
      <c r="DJ139" s="43"/>
      <c r="DK139" s="43"/>
      <c r="DL139" s="43"/>
      <c r="DM139" s="43"/>
      <c r="DN139" s="43"/>
      <c r="DO139" s="43"/>
      <c r="DP139" s="43">
        <v>595.72735017805508</v>
      </c>
      <c r="DQ139" s="43">
        <v>66.931471479196304</v>
      </c>
      <c r="DR139" s="43">
        <v>165.42940235449183</v>
      </c>
      <c r="DS139" s="43">
        <v>76.850890223095718</v>
      </c>
      <c r="DT139" s="43">
        <v>450.74578292064103</v>
      </c>
      <c r="DU139" s="43">
        <v>83.975789022642047</v>
      </c>
      <c r="DV139" s="43">
        <v>222.70088786791996</v>
      </c>
      <c r="DW139" s="43">
        <v>113.78944000172638</v>
      </c>
      <c r="DX139" s="43">
        <v>144.94068367608492</v>
      </c>
      <c r="DY139" s="43"/>
      <c r="DZ139" s="43"/>
      <c r="EA139" s="43"/>
      <c r="EB139" s="43"/>
      <c r="EC139" s="43"/>
      <c r="ED139" s="43"/>
      <c r="EE139" s="43">
        <v>684.82549860221923</v>
      </c>
      <c r="EF139" s="43">
        <v>2605.9171963260724</v>
      </c>
    </row>
    <row r="140" spans="1:136" x14ac:dyDescent="0.25">
      <c r="A140" s="50" t="s">
        <v>37</v>
      </c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43"/>
      <c r="AL140" s="43"/>
      <c r="AM140" s="43"/>
      <c r="AN140" s="43"/>
      <c r="AO140" s="43"/>
      <c r="AP140" s="43"/>
      <c r="AQ140" s="43"/>
      <c r="AR140" s="43"/>
      <c r="AS140" s="43"/>
      <c r="AT140" s="43"/>
      <c r="AU140" s="43"/>
      <c r="AV140" s="43"/>
      <c r="AW140" s="43"/>
      <c r="AX140" s="43"/>
      <c r="AY140" s="43"/>
      <c r="AZ140" s="43"/>
      <c r="BA140" s="43"/>
      <c r="BB140" s="43"/>
      <c r="BC140" s="43"/>
      <c r="BD140" s="43"/>
      <c r="BE140" s="43"/>
      <c r="BF140" s="43"/>
      <c r="BG140" s="43"/>
      <c r="BH140" s="43"/>
      <c r="BI140" s="43"/>
      <c r="BJ140" s="43"/>
      <c r="BK140" s="43"/>
      <c r="BL140" s="43"/>
      <c r="BM140" s="43"/>
      <c r="BN140" s="43"/>
      <c r="BO140" s="43"/>
      <c r="BP140" s="43"/>
      <c r="BQ140" s="43"/>
      <c r="BR140" s="43"/>
      <c r="BS140" s="43"/>
      <c r="BT140" s="43"/>
      <c r="BU140" s="43"/>
      <c r="BV140" s="43"/>
      <c r="BW140" s="43"/>
      <c r="BX140" s="43"/>
      <c r="BY140" s="43"/>
      <c r="BZ140" s="43"/>
      <c r="CA140" s="43"/>
      <c r="CB140" s="43"/>
      <c r="CC140" s="43"/>
      <c r="CD140" s="43"/>
      <c r="CE140" s="43"/>
      <c r="CF140" s="43"/>
      <c r="CG140" s="43"/>
      <c r="CH140" s="43"/>
      <c r="CI140" s="43"/>
      <c r="CJ140" s="43"/>
      <c r="CK140" s="43"/>
      <c r="CL140" s="43"/>
      <c r="CM140" s="43"/>
      <c r="CN140" s="43"/>
      <c r="CO140" s="43"/>
      <c r="CP140" s="43"/>
      <c r="CQ140" s="43"/>
      <c r="CR140" s="43"/>
      <c r="CS140" s="43"/>
      <c r="CT140" s="43"/>
      <c r="CU140" s="43"/>
      <c r="CV140" s="43"/>
      <c r="CW140" s="43"/>
      <c r="CX140" s="43"/>
      <c r="CY140" s="43"/>
      <c r="CZ140" s="43"/>
      <c r="DA140" s="43"/>
      <c r="DB140" s="43"/>
      <c r="DC140" s="43"/>
      <c r="DD140" s="43"/>
      <c r="DE140" s="43"/>
      <c r="DF140" s="43"/>
      <c r="DG140" s="43"/>
      <c r="DH140" s="43"/>
      <c r="DI140" s="43"/>
      <c r="DJ140" s="43"/>
      <c r="DK140" s="43"/>
      <c r="DL140" s="43"/>
      <c r="DM140" s="43"/>
      <c r="DN140" s="43"/>
      <c r="DO140" s="43"/>
      <c r="DP140" s="43"/>
      <c r="DQ140" s="43"/>
      <c r="DR140" s="43"/>
      <c r="DS140" s="43"/>
      <c r="DT140" s="43"/>
      <c r="DU140" s="43"/>
      <c r="DV140" s="43"/>
      <c r="DW140" s="43"/>
      <c r="DX140" s="43"/>
      <c r="DY140" s="43"/>
      <c r="DZ140" s="43"/>
      <c r="EA140" s="43"/>
      <c r="EB140" s="43"/>
      <c r="EC140" s="43">
        <v>251.87885708610941</v>
      </c>
      <c r="ED140" s="43"/>
      <c r="EE140" s="43"/>
      <c r="EF140" s="43">
        <v>251.87885708610941</v>
      </c>
    </row>
    <row r="141" spans="1:136" x14ac:dyDescent="0.25">
      <c r="A141" s="50" t="s">
        <v>39</v>
      </c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43"/>
      <c r="AL141" s="43"/>
      <c r="AM141" s="43"/>
      <c r="AN141" s="43"/>
      <c r="AO141" s="43"/>
      <c r="AP141" s="43"/>
      <c r="AQ141" s="43"/>
      <c r="AR141" s="43"/>
      <c r="AS141" s="43"/>
      <c r="AT141" s="43"/>
      <c r="AU141" s="43"/>
      <c r="AV141" s="43"/>
      <c r="AW141" s="43"/>
      <c r="AX141" s="43"/>
      <c r="AY141" s="43"/>
      <c r="AZ141" s="43"/>
      <c r="BA141" s="43"/>
      <c r="BB141" s="43"/>
      <c r="BC141" s="43"/>
      <c r="BD141" s="43"/>
      <c r="BE141" s="43"/>
      <c r="BF141" s="43"/>
      <c r="BG141" s="43"/>
      <c r="BH141" s="43"/>
      <c r="BI141" s="43"/>
      <c r="BJ141" s="43"/>
      <c r="BK141" s="43"/>
      <c r="BL141" s="43"/>
      <c r="BM141" s="43"/>
      <c r="BN141" s="43"/>
      <c r="BO141" s="43"/>
      <c r="BP141" s="43"/>
      <c r="BQ141" s="43"/>
      <c r="BR141" s="43"/>
      <c r="BS141" s="43"/>
      <c r="BT141" s="43"/>
      <c r="BU141" s="43"/>
      <c r="BV141" s="43"/>
      <c r="BW141" s="43"/>
      <c r="BX141" s="43">
        <v>313.86571774281219</v>
      </c>
      <c r="BY141" s="43">
        <v>3.05412901182999</v>
      </c>
      <c r="BZ141" s="43">
        <v>247.84419749899212</v>
      </c>
      <c r="CA141" s="43">
        <v>63.1553981839957</v>
      </c>
      <c r="CB141" s="43">
        <v>277.05635401360428</v>
      </c>
      <c r="CC141" s="43">
        <v>92.679679399362399</v>
      </c>
      <c r="CD141" s="43">
        <v>1870.8349906182571</v>
      </c>
      <c r="CE141" s="43"/>
      <c r="CF141" s="43"/>
      <c r="CG141" s="43"/>
      <c r="CH141" s="43">
        <v>662.73189287970536</v>
      </c>
      <c r="CI141" s="43">
        <v>125.07257710323053</v>
      </c>
      <c r="CJ141" s="43"/>
      <c r="CK141" s="43"/>
      <c r="CL141" s="43"/>
      <c r="CM141" s="43"/>
      <c r="CN141" s="43"/>
      <c r="CO141" s="43"/>
      <c r="CP141" s="43"/>
      <c r="CQ141" s="43"/>
      <c r="CR141" s="43">
        <v>7.6292037155402141</v>
      </c>
      <c r="CS141" s="43"/>
      <c r="CT141" s="43"/>
      <c r="CU141" s="43"/>
      <c r="CV141" s="43">
        <v>212.40397632316981</v>
      </c>
      <c r="CW141" s="43"/>
      <c r="CX141" s="43">
        <v>1.2402365284974752</v>
      </c>
      <c r="CY141" s="43"/>
      <c r="CZ141" s="43"/>
      <c r="DA141" s="43"/>
      <c r="DB141" s="43">
        <v>49.019102792826828</v>
      </c>
      <c r="DC141" s="43"/>
      <c r="DD141" s="43">
        <v>3.1854592055953161</v>
      </c>
      <c r="DE141" s="43"/>
      <c r="DF141" s="43"/>
      <c r="DG141" s="43"/>
      <c r="DH141" s="43">
        <v>56.90179588444331</v>
      </c>
      <c r="DI141" s="43"/>
      <c r="DJ141" s="43">
        <v>1.7708105057400052</v>
      </c>
      <c r="DK141" s="43"/>
      <c r="DL141" s="43"/>
      <c r="DM141" s="43"/>
      <c r="DN141" s="43">
        <v>70.315066250295004</v>
      </c>
      <c r="DO141" s="43"/>
      <c r="DP141" s="43"/>
      <c r="DQ141" s="43"/>
      <c r="DR141" s="43"/>
      <c r="DS141" s="43"/>
      <c r="DT141" s="43">
        <v>101.15776990471954</v>
      </c>
      <c r="DU141" s="43">
        <v>18.531088893007468</v>
      </c>
      <c r="DV141" s="43">
        <v>48.458424044604278</v>
      </c>
      <c r="DW141" s="43">
        <v>25.004702555703368</v>
      </c>
      <c r="DX141" s="43">
        <v>132.31312112205566</v>
      </c>
      <c r="DY141" s="43"/>
      <c r="DZ141" s="43"/>
      <c r="EA141" s="43"/>
      <c r="EB141" s="43"/>
      <c r="EC141" s="43"/>
      <c r="ED141" s="43"/>
      <c r="EE141" s="43"/>
      <c r="EF141" s="43">
        <v>4384.2256941779879</v>
      </c>
    </row>
    <row r="142" spans="1:136" x14ac:dyDescent="0.25">
      <c r="A142" s="50" t="s">
        <v>41</v>
      </c>
      <c r="B142" s="43">
        <v>61.882773839193348</v>
      </c>
      <c r="C142" s="43">
        <v>32.589384245859215</v>
      </c>
      <c r="D142" s="43">
        <v>280.46413895024352</v>
      </c>
      <c r="E142" s="43">
        <v>311.7009995605149</v>
      </c>
      <c r="F142" s="43">
        <v>603.18379783219007</v>
      </c>
      <c r="G142" s="43">
        <v>541.58411712629049</v>
      </c>
      <c r="H142" s="43">
        <v>1886.2814959003604</v>
      </c>
      <c r="I142" s="43">
        <v>315.23123724905457</v>
      </c>
      <c r="J142" s="43">
        <v>946.78986998203447</v>
      </c>
      <c r="K142" s="43">
        <v>1272.7440567801527</v>
      </c>
      <c r="L142" s="43">
        <v>575.92863699161796</v>
      </c>
      <c r="M142" s="43">
        <v>476.74082003553053</v>
      </c>
      <c r="N142" s="43">
        <v>883.75089341373155</v>
      </c>
      <c r="O142" s="43">
        <v>388.21927470116697</v>
      </c>
      <c r="P142" s="43">
        <v>380.90672175566635</v>
      </c>
      <c r="Q142" s="43">
        <v>835.28871221630709</v>
      </c>
      <c r="R142" s="43">
        <v>402.18186546944679</v>
      </c>
      <c r="S142" s="43">
        <v>308.37225505794652</v>
      </c>
      <c r="T142" s="43">
        <v>182.13651451377649</v>
      </c>
      <c r="U142" s="43">
        <v>234.83811080001303</v>
      </c>
      <c r="V142" s="43">
        <v>166.15906404687368</v>
      </c>
      <c r="W142" s="43">
        <v>64.726191547309369</v>
      </c>
      <c r="X142" s="43">
        <v>118.28468297085641</v>
      </c>
      <c r="Y142" s="43">
        <v>333.42890233652383</v>
      </c>
      <c r="Z142" s="43">
        <v>108.83862550640536</v>
      </c>
      <c r="AA142" s="43">
        <v>77.940317539280116</v>
      </c>
      <c r="AB142" s="43">
        <v>40.529638216097894</v>
      </c>
      <c r="AC142" s="43">
        <v>109.44969647245374</v>
      </c>
      <c r="AD142" s="43">
        <v>76.983331210025398</v>
      </c>
      <c r="AE142" s="43">
        <v>54.90499669016382</v>
      </c>
      <c r="AF142" s="43">
        <v>1.6872513735901637</v>
      </c>
      <c r="AG142" s="43">
        <v>9.2232022286878319</v>
      </c>
      <c r="AH142" s="43">
        <v>92.841344951889596</v>
      </c>
      <c r="AI142" s="43">
        <v>19.844549753593348</v>
      </c>
      <c r="AJ142" s="43">
        <v>73.07300622609371</v>
      </c>
      <c r="AK142" s="43">
        <v>39.21011861490576</v>
      </c>
      <c r="AL142" s="43">
        <v>71.109393693730794</v>
      </c>
      <c r="AM142" s="43">
        <v>710.02708558266545</v>
      </c>
      <c r="AN142" s="43">
        <v>426.86925593550779</v>
      </c>
      <c r="AO142" s="43">
        <v>75.134719526962272</v>
      </c>
      <c r="AP142" s="43">
        <v>309.43326358129275</v>
      </c>
      <c r="AQ142" s="43">
        <v>534.2437402202271</v>
      </c>
      <c r="AR142" s="43">
        <v>363.17218572053633</v>
      </c>
      <c r="AS142" s="43">
        <v>0.50445568623363934</v>
      </c>
      <c r="AT142" s="43">
        <v>135.00170501698125</v>
      </c>
      <c r="AU142" s="43">
        <v>11.218332044631003</v>
      </c>
      <c r="AV142" s="43">
        <v>434.19396948141366</v>
      </c>
      <c r="AW142" s="43">
        <v>129.28131677081592</v>
      </c>
      <c r="AX142" s="43">
        <v>94.996747521481154</v>
      </c>
      <c r="AY142" s="43">
        <v>15.045084746447902</v>
      </c>
      <c r="AZ142" s="43">
        <v>27.187965924070639</v>
      </c>
      <c r="BA142" s="43">
        <v>212.30557135079235</v>
      </c>
      <c r="BB142" s="43">
        <v>58.497355810009047</v>
      </c>
      <c r="BC142" s="43">
        <v>207.75658632908994</v>
      </c>
      <c r="BD142" s="43">
        <v>102.29684593965047</v>
      </c>
      <c r="BE142" s="43">
        <v>130.63494374743405</v>
      </c>
      <c r="BF142" s="43">
        <v>350.65782539488572</v>
      </c>
      <c r="BG142" s="43">
        <v>246.93955349477852</v>
      </c>
      <c r="BH142" s="43">
        <v>92.845976108814938</v>
      </c>
      <c r="BI142" s="43">
        <v>104.28095124249724</v>
      </c>
      <c r="BJ142" s="43">
        <v>260.64968051215641</v>
      </c>
      <c r="BK142" s="43">
        <v>94.163795604612204</v>
      </c>
      <c r="BL142" s="43">
        <v>54.392929224590873</v>
      </c>
      <c r="BM142" s="43">
        <v>99.435717737620578</v>
      </c>
      <c r="BN142" s="43">
        <v>101.96698554895771</v>
      </c>
      <c r="BO142" s="43">
        <v>99.086396895560767</v>
      </c>
      <c r="BP142" s="43">
        <v>60.193454691207322</v>
      </c>
      <c r="BQ142" s="43">
        <v>2.7916952986298798</v>
      </c>
      <c r="BR142" s="43">
        <v>8.1882067761394577</v>
      </c>
      <c r="BS142" s="43">
        <v>143.07295007571011</v>
      </c>
      <c r="BT142" s="43">
        <v>17.617663879948019</v>
      </c>
      <c r="BU142" s="43">
        <v>152.00182028275248</v>
      </c>
      <c r="BV142" s="43">
        <v>99.424900600490133</v>
      </c>
      <c r="BW142" s="43">
        <v>82.621005429075268</v>
      </c>
      <c r="BX142" s="43">
        <v>1893.4136183764542</v>
      </c>
      <c r="BY142" s="43">
        <v>980.69822929302552</v>
      </c>
      <c r="BZ142" s="43">
        <v>779.82818471739768</v>
      </c>
      <c r="CA142" s="43">
        <v>1060.9047006581156</v>
      </c>
      <c r="CB142" s="43">
        <v>2720.8710830317432</v>
      </c>
      <c r="CC142" s="43">
        <v>1494.5356424102449</v>
      </c>
      <c r="CD142" s="43">
        <v>5090.8706661868455</v>
      </c>
      <c r="CE142" s="43">
        <v>625.95827798224536</v>
      </c>
      <c r="CF142" s="43">
        <v>1097.9735579803839</v>
      </c>
      <c r="CG142" s="43">
        <v>1921.8414183992977</v>
      </c>
      <c r="CH142" s="43">
        <v>1544.2557119524445</v>
      </c>
      <c r="CI142" s="43">
        <v>825.05853986493742</v>
      </c>
      <c r="CJ142" s="43">
        <v>1046.0645797525251</v>
      </c>
      <c r="CK142" s="43">
        <v>452.67251750224062</v>
      </c>
      <c r="CL142" s="43">
        <v>830.09234904117261</v>
      </c>
      <c r="CM142" s="43">
        <v>944.08511987283828</v>
      </c>
      <c r="CN142" s="43">
        <v>835.01327830738296</v>
      </c>
      <c r="CO142" s="43">
        <v>549.30412021299287</v>
      </c>
      <c r="CP142" s="43">
        <v>467.55481742897945</v>
      </c>
      <c r="CQ142" s="43">
        <v>1943.1134601563572</v>
      </c>
      <c r="CR142" s="43">
        <v>1628.2495806202994</v>
      </c>
      <c r="CS142" s="43">
        <v>18.224681490465464</v>
      </c>
      <c r="CT142" s="43">
        <v>15.30787362165078</v>
      </c>
      <c r="CU142" s="43">
        <v>10.413548257931339</v>
      </c>
      <c r="CV142" s="43">
        <v>136.22682619402605</v>
      </c>
      <c r="CW142" s="43">
        <v>3492.9479744228597</v>
      </c>
      <c r="CX142" s="43">
        <v>264.69533160879797</v>
      </c>
      <c r="CY142" s="43">
        <v>69.160600044761395</v>
      </c>
      <c r="CZ142" s="43">
        <v>65.115988757227086</v>
      </c>
      <c r="DA142" s="43">
        <v>53.094143138487645</v>
      </c>
      <c r="DB142" s="43">
        <v>31.438756053160979</v>
      </c>
      <c r="DC142" s="43">
        <v>401.56278664718923</v>
      </c>
      <c r="DD142" s="43">
        <v>679.85111015303141</v>
      </c>
      <c r="DE142" s="43">
        <v>209.1053241726537</v>
      </c>
      <c r="DF142" s="43">
        <v>184.39250514055522</v>
      </c>
      <c r="DG142" s="43">
        <v>136.40096919218294</v>
      </c>
      <c r="DH142" s="43">
        <v>36.494378270414877</v>
      </c>
      <c r="DI142" s="43">
        <v>969.21301678305417</v>
      </c>
      <c r="DJ142" s="43">
        <v>377.93216315040036</v>
      </c>
      <c r="DK142" s="43">
        <v>103.26988891234143</v>
      </c>
      <c r="DL142" s="43">
        <v>97.037502172455874</v>
      </c>
      <c r="DM142" s="43">
        <v>78.906583128726325</v>
      </c>
      <c r="DN142" s="43">
        <v>45.097076216343282</v>
      </c>
      <c r="DO142" s="43">
        <v>466.16319303829016</v>
      </c>
      <c r="DP142" s="43">
        <v>3531.9839299231126</v>
      </c>
      <c r="DQ142" s="43">
        <v>396.82730967441972</v>
      </c>
      <c r="DR142" s="43">
        <v>980.8077310504749</v>
      </c>
      <c r="DS142" s="43">
        <v>455.63815256615408</v>
      </c>
      <c r="DT142" s="43">
        <v>4718.3295700868675</v>
      </c>
      <c r="DU142" s="43">
        <v>860.27414746399052</v>
      </c>
      <c r="DV142" s="43">
        <v>2240.8209219024848</v>
      </c>
      <c r="DW142" s="43">
        <v>1159.4253563232551</v>
      </c>
      <c r="DX142" s="43">
        <v>2061.6330519038224</v>
      </c>
      <c r="DY142" s="43">
        <v>465.30121557021596</v>
      </c>
      <c r="DZ142" s="43">
        <v>21.883318623495974</v>
      </c>
      <c r="EA142" s="43">
        <v>228.73958564365503</v>
      </c>
      <c r="EB142" s="43">
        <v>905.66580118521836</v>
      </c>
      <c r="EC142" s="43">
        <v>2605.9171963260719</v>
      </c>
      <c r="ED142" s="43">
        <v>251.87885708610932</v>
      </c>
      <c r="EE142" s="43">
        <v>4384.225694177987</v>
      </c>
      <c r="EF142" s="43"/>
    </row>
    <row r="143" spans="1:136" x14ac:dyDescent="0.25">
      <c r="A143" s="50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43"/>
      <c r="AL143" s="43"/>
      <c r="AM143" s="43"/>
      <c r="AN143" s="43"/>
      <c r="AO143" s="43"/>
      <c r="AP143" s="43"/>
      <c r="AQ143" s="43"/>
      <c r="AR143" s="43"/>
      <c r="AS143" s="43"/>
      <c r="AT143" s="43"/>
      <c r="AU143" s="43"/>
      <c r="AV143" s="43"/>
      <c r="AW143" s="43"/>
      <c r="AX143" s="43"/>
      <c r="AY143" s="43"/>
      <c r="AZ143" s="43"/>
      <c r="BA143" s="43"/>
      <c r="BB143" s="43"/>
      <c r="BC143" s="43"/>
      <c r="BD143" s="43"/>
      <c r="BE143" s="43"/>
      <c r="BF143" s="43"/>
      <c r="BG143" s="43"/>
      <c r="BH143" s="43"/>
      <c r="BI143" s="43"/>
      <c r="BJ143" s="43"/>
      <c r="BK143" s="43"/>
      <c r="BL143" s="43"/>
      <c r="BM143" s="43"/>
      <c r="BN143" s="43"/>
      <c r="BO143" s="43"/>
      <c r="BP143" s="43"/>
      <c r="BQ143" s="43"/>
      <c r="BR143" s="43"/>
      <c r="BS143" s="43"/>
      <c r="BT143" s="43"/>
      <c r="BU143" s="43"/>
      <c r="BV143" s="43"/>
      <c r="BW143" s="43"/>
      <c r="BX143" s="43"/>
      <c r="BY143" s="43"/>
      <c r="BZ143" s="43"/>
      <c r="CA143" s="43"/>
      <c r="CB143" s="43"/>
      <c r="CC143" s="43"/>
      <c r="CD143" s="43"/>
      <c r="CE143" s="43"/>
      <c r="CF143" s="43"/>
      <c r="CG143" s="43"/>
      <c r="CH143" s="43"/>
      <c r="CI143" s="43"/>
      <c r="CJ143" s="43"/>
      <c r="CK143" s="43"/>
      <c r="CL143" s="43"/>
      <c r="CM143" s="43"/>
      <c r="CN143" s="43"/>
      <c r="CO143" s="43"/>
      <c r="CP143" s="43"/>
      <c r="CQ143" s="43"/>
      <c r="CR143" s="43"/>
      <c r="CS143" s="43"/>
      <c r="CT143" s="43"/>
      <c r="CU143" s="43"/>
      <c r="CV143" s="43"/>
      <c r="CW143" s="43"/>
      <c r="CX143" s="43"/>
      <c r="CY143" s="43"/>
      <c r="CZ143" s="43"/>
      <c r="DA143" s="43"/>
      <c r="DB143" s="43"/>
      <c r="DC143" s="43"/>
      <c r="DD143" s="43"/>
      <c r="DE143" s="43"/>
      <c r="DF143" s="43"/>
      <c r="DG143" s="43"/>
      <c r="DH143" s="43"/>
      <c r="DI143" s="43"/>
      <c r="DJ143" s="43"/>
      <c r="DK143" s="43"/>
      <c r="DL143" s="43"/>
      <c r="DM143" s="43"/>
      <c r="DN143" s="43"/>
      <c r="DO143" s="43"/>
      <c r="DP143" s="43"/>
      <c r="DQ143" s="43"/>
      <c r="DR143" s="43"/>
      <c r="DS143" s="43"/>
      <c r="DT143" s="43"/>
      <c r="DU143" s="43"/>
      <c r="DV143" s="43"/>
      <c r="DW143" s="43"/>
      <c r="DX143" s="43"/>
      <c r="DY143" s="43"/>
      <c r="DZ143" s="43"/>
      <c r="EA143" s="43"/>
      <c r="EB143" s="43"/>
      <c r="EC143" s="43"/>
      <c r="ED143" s="43"/>
      <c r="EE143" s="43"/>
      <c r="EF143" s="43"/>
    </row>
    <row r="144" spans="1:136" x14ac:dyDescent="0.25">
      <c r="A144" s="50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43"/>
      <c r="AL144" s="43"/>
      <c r="AM144" s="43"/>
      <c r="AN144" s="43"/>
      <c r="AO144" s="43"/>
      <c r="AP144" s="43"/>
      <c r="AQ144" s="43"/>
      <c r="AR144" s="43"/>
      <c r="AS144" s="43"/>
      <c r="AT144" s="43"/>
      <c r="AU144" s="43"/>
      <c r="AV144" s="43"/>
      <c r="AW144" s="43"/>
      <c r="AX144" s="43"/>
      <c r="AY144" s="43"/>
      <c r="AZ144" s="43"/>
      <c r="BA144" s="43"/>
      <c r="BB144" s="43"/>
      <c r="BC144" s="43"/>
      <c r="BD144" s="43"/>
      <c r="BE144" s="43"/>
      <c r="BF144" s="43"/>
      <c r="BG144" s="43"/>
      <c r="BH144" s="43"/>
      <c r="BI144" s="43"/>
      <c r="BJ144" s="43"/>
      <c r="BK144" s="43"/>
      <c r="BL144" s="43"/>
      <c r="BM144" s="43"/>
      <c r="BN144" s="43"/>
      <c r="BO144" s="43"/>
      <c r="BP144" s="43"/>
      <c r="BQ144" s="43"/>
      <c r="BR144" s="43"/>
      <c r="BS144" s="43"/>
      <c r="BT144" s="43"/>
      <c r="BU144" s="43"/>
      <c r="BV144" s="43"/>
      <c r="BW144" s="43"/>
      <c r="BX144" s="43"/>
      <c r="BY144" s="43"/>
      <c r="BZ144" s="43"/>
      <c r="CA144" s="43"/>
      <c r="CB144" s="43"/>
      <c r="CC144" s="43"/>
      <c r="CD144" s="43"/>
      <c r="CE144" s="43"/>
      <c r="CF144" s="43"/>
      <c r="CG144" s="43"/>
      <c r="CH144" s="43"/>
      <c r="CI144" s="43"/>
      <c r="CJ144" s="43"/>
      <c r="CK144" s="43"/>
      <c r="CL144" s="43"/>
      <c r="CM144" s="43"/>
      <c r="CN144" s="43"/>
      <c r="CO144" s="43"/>
      <c r="CP144" s="43"/>
      <c r="CQ144" s="43"/>
      <c r="CR144" s="43"/>
      <c r="CS144" s="43"/>
      <c r="CT144" s="43"/>
      <c r="CU144" s="43"/>
      <c r="CV144" s="43"/>
      <c r="CW144" s="43"/>
      <c r="CX144" s="43"/>
      <c r="CY144" s="43"/>
      <c r="CZ144" s="43"/>
      <c r="DA144" s="43"/>
      <c r="DB144" s="43"/>
      <c r="DC144" s="43"/>
      <c r="DD144" s="43"/>
      <c r="DE144" s="43"/>
      <c r="DF144" s="43"/>
      <c r="DG144" s="43"/>
      <c r="DH144" s="43"/>
      <c r="DI144" s="43"/>
      <c r="DJ144" s="43"/>
      <c r="DK144" s="43"/>
      <c r="DL144" s="43"/>
      <c r="DM144" s="43"/>
      <c r="DN144" s="43"/>
      <c r="DO144" s="43"/>
      <c r="DP144" s="43"/>
      <c r="DQ144" s="43"/>
      <c r="DR144" s="43"/>
      <c r="DS144" s="43"/>
      <c r="DT144" s="43"/>
      <c r="DU144" s="43"/>
      <c r="DV144" s="43"/>
      <c r="DW144" s="43"/>
      <c r="DX144" s="43"/>
      <c r="DY144" s="43"/>
      <c r="DZ144" s="43"/>
      <c r="EA144" s="43"/>
      <c r="EB144" s="43"/>
      <c r="EC144" s="43"/>
      <c r="ED144" s="43"/>
      <c r="EE144" s="43"/>
      <c r="EF144" s="43"/>
    </row>
    <row r="145" spans="1:136" x14ac:dyDescent="0.25">
      <c r="A145" s="50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43"/>
      <c r="AL145" s="43"/>
      <c r="AM145" s="43"/>
      <c r="AN145" s="43"/>
      <c r="AO145" s="43"/>
      <c r="AP145" s="43"/>
      <c r="AQ145" s="43"/>
      <c r="AR145" s="43"/>
      <c r="AS145" s="43"/>
      <c r="AT145" s="43"/>
      <c r="AU145" s="43"/>
      <c r="AV145" s="43"/>
      <c r="AW145" s="43"/>
      <c r="AX145" s="43"/>
      <c r="AY145" s="43"/>
      <c r="AZ145" s="43"/>
      <c r="BA145" s="43"/>
      <c r="BB145" s="43"/>
      <c r="BC145" s="43"/>
      <c r="BD145" s="43"/>
      <c r="BE145" s="43"/>
      <c r="BF145" s="43"/>
      <c r="BG145" s="43"/>
      <c r="BH145" s="43"/>
      <c r="BI145" s="43"/>
      <c r="BJ145" s="43"/>
      <c r="BK145" s="43"/>
      <c r="BL145" s="43"/>
      <c r="BM145" s="43"/>
      <c r="BN145" s="43"/>
      <c r="BO145" s="43"/>
      <c r="BP145" s="43"/>
      <c r="BQ145" s="43"/>
      <c r="BR145" s="43"/>
      <c r="BS145" s="43"/>
      <c r="BT145" s="43"/>
      <c r="BU145" s="43"/>
      <c r="BV145" s="43"/>
      <c r="BW145" s="43"/>
      <c r="BX145" s="43"/>
      <c r="BY145" s="43"/>
      <c r="BZ145" s="43"/>
      <c r="CA145" s="43"/>
      <c r="CB145" s="43"/>
      <c r="CC145" s="43"/>
      <c r="CD145" s="43"/>
      <c r="CE145" s="43"/>
      <c r="CF145" s="43"/>
      <c r="CG145" s="43"/>
      <c r="CH145" s="43"/>
      <c r="CI145" s="43"/>
      <c r="CJ145" s="43"/>
      <c r="CK145" s="43"/>
      <c r="CL145" s="43"/>
      <c r="CM145" s="43"/>
      <c r="CN145" s="43"/>
      <c r="CO145" s="43"/>
      <c r="CP145" s="43"/>
      <c r="CQ145" s="43"/>
      <c r="CR145" s="43"/>
      <c r="CS145" s="43"/>
      <c r="CT145" s="43"/>
      <c r="CU145" s="43"/>
      <c r="CV145" s="43"/>
      <c r="CW145" s="43"/>
      <c r="CX145" s="43"/>
      <c r="CY145" s="43"/>
      <c r="CZ145" s="43"/>
      <c r="DA145" s="43"/>
      <c r="DB145" s="43"/>
      <c r="DC145" s="43"/>
      <c r="DD145" s="43"/>
      <c r="DE145" s="43"/>
      <c r="DF145" s="43"/>
      <c r="DG145" s="43"/>
      <c r="DH145" s="43"/>
      <c r="DI145" s="43"/>
      <c r="DJ145" s="43"/>
      <c r="DK145" s="43"/>
      <c r="DL145" s="43"/>
      <c r="DM145" s="43"/>
      <c r="DN145" s="43"/>
      <c r="DO145" s="43"/>
      <c r="DP145" s="43"/>
      <c r="DQ145" s="43"/>
      <c r="DR145" s="43"/>
      <c r="DS145" s="43"/>
      <c r="DT145" s="43"/>
      <c r="DU145" s="43"/>
      <c r="DV145" s="43"/>
      <c r="DW145" s="43"/>
      <c r="DX145" s="43"/>
      <c r="DY145" s="43"/>
      <c r="DZ145" s="43"/>
      <c r="EA145" s="43"/>
      <c r="EB145" s="43"/>
      <c r="EC145" s="43"/>
      <c r="ED145" s="43"/>
      <c r="EE145" s="43"/>
      <c r="EF145" s="43"/>
    </row>
    <row r="146" spans="1:136" x14ac:dyDescent="0.25">
      <c r="A146" s="50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43"/>
      <c r="AL146" s="43"/>
      <c r="AM146" s="43"/>
      <c r="AN146" s="43"/>
      <c r="AO146" s="43"/>
      <c r="AP146" s="43"/>
      <c r="AQ146" s="43"/>
      <c r="AR146" s="43"/>
      <c r="AS146" s="43"/>
      <c r="AT146" s="43"/>
      <c r="AU146" s="43"/>
      <c r="AV146" s="43"/>
      <c r="AW146" s="43"/>
      <c r="AX146" s="43"/>
      <c r="AY146" s="43"/>
      <c r="AZ146" s="43"/>
      <c r="BA146" s="43"/>
      <c r="BB146" s="43"/>
      <c r="BC146" s="43"/>
      <c r="BD146" s="43"/>
      <c r="BE146" s="43"/>
      <c r="BF146" s="43"/>
      <c r="BG146" s="43"/>
      <c r="BH146" s="43"/>
      <c r="BI146" s="43"/>
      <c r="BJ146" s="43"/>
      <c r="BK146" s="43"/>
      <c r="BL146" s="43"/>
      <c r="BM146" s="43"/>
      <c r="BN146" s="43"/>
      <c r="BO146" s="43"/>
      <c r="BP146" s="43"/>
      <c r="BQ146" s="43"/>
      <c r="BR146" s="43"/>
      <c r="BS146" s="43"/>
      <c r="BT146" s="43"/>
      <c r="BU146" s="43"/>
      <c r="BV146" s="43"/>
      <c r="BW146" s="43"/>
      <c r="BX146" s="43"/>
      <c r="BY146" s="43"/>
      <c r="BZ146" s="43"/>
      <c r="CA146" s="43"/>
      <c r="CB146" s="43"/>
      <c r="CC146" s="43"/>
      <c r="CD146" s="43"/>
      <c r="CE146" s="43"/>
      <c r="CF146" s="43"/>
      <c r="CG146" s="43"/>
      <c r="CH146" s="43"/>
      <c r="CI146" s="43"/>
      <c r="CJ146" s="43"/>
      <c r="CK146" s="43"/>
      <c r="CL146" s="43"/>
      <c r="CM146" s="43"/>
      <c r="CN146" s="43"/>
      <c r="CO146" s="43"/>
      <c r="CP146" s="43"/>
      <c r="CQ146" s="43"/>
      <c r="CR146" s="43"/>
      <c r="CS146" s="43"/>
      <c r="CT146" s="43"/>
      <c r="CU146" s="43"/>
      <c r="CV146" s="43"/>
      <c r="CW146" s="43"/>
      <c r="CX146" s="43"/>
      <c r="CY146" s="43"/>
      <c r="CZ146" s="43"/>
      <c r="DA146" s="43"/>
      <c r="DB146" s="43"/>
      <c r="DC146" s="43"/>
      <c r="DD146" s="43"/>
      <c r="DE146" s="43"/>
      <c r="DF146" s="43"/>
      <c r="DG146" s="43"/>
      <c r="DH146" s="43"/>
      <c r="DI146" s="43"/>
      <c r="DJ146" s="43"/>
      <c r="DK146" s="43"/>
      <c r="DL146" s="43"/>
      <c r="DM146" s="43"/>
      <c r="DN146" s="43"/>
      <c r="DO146" s="43"/>
      <c r="DP146" s="43"/>
      <c r="DQ146" s="43"/>
      <c r="DR146" s="43"/>
      <c r="DS146" s="43"/>
      <c r="DT146" s="43"/>
      <c r="DU146" s="43"/>
      <c r="DV146" s="43"/>
      <c r="DW146" s="43"/>
      <c r="DX146" s="43"/>
      <c r="DY146" s="43"/>
      <c r="DZ146" s="43"/>
      <c r="EA146" s="43"/>
      <c r="EB146" s="43"/>
      <c r="EC146" s="43"/>
      <c r="ED146" s="43"/>
      <c r="EE146" s="43"/>
      <c r="EF146" s="43"/>
    </row>
    <row r="147" spans="1:136" x14ac:dyDescent="0.25">
      <c r="A147" s="50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s="43"/>
      <c r="BE147" s="43"/>
      <c r="BF147" s="43"/>
      <c r="BG147" s="43"/>
      <c r="BH147" s="43"/>
      <c r="BI147" s="43"/>
      <c r="BJ147" s="43"/>
      <c r="BK147" s="43"/>
      <c r="BL147" s="43"/>
      <c r="BM147" s="43"/>
      <c r="BN147" s="43"/>
      <c r="BO147" s="43"/>
      <c r="BP147" s="43"/>
      <c r="BQ147" s="43"/>
      <c r="BR147" s="43"/>
      <c r="BS147" s="43"/>
      <c r="BT147" s="43"/>
      <c r="BU147" s="43"/>
      <c r="BV147" s="43"/>
      <c r="BW147" s="43"/>
      <c r="BX147" s="43"/>
      <c r="BY147" s="43"/>
      <c r="BZ147" s="43"/>
      <c r="CA147" s="43"/>
      <c r="CB147" s="43"/>
      <c r="CC147" s="43"/>
      <c r="CD147" s="43"/>
      <c r="CE147" s="43"/>
      <c r="CF147" s="43"/>
      <c r="CG147" s="43"/>
      <c r="CH147" s="43"/>
      <c r="CI147" s="43"/>
      <c r="CJ147" s="43"/>
      <c r="CK147" s="43"/>
      <c r="CL147" s="43"/>
      <c r="CM147" s="43"/>
      <c r="CN147" s="43"/>
      <c r="CO147" s="43"/>
      <c r="CP147" s="43"/>
      <c r="CQ147" s="43"/>
      <c r="CR147" s="43"/>
      <c r="CS147" s="43"/>
      <c r="CT147" s="43"/>
      <c r="CU147" s="43"/>
      <c r="CV147" s="43"/>
      <c r="CW147" s="43"/>
      <c r="CX147" s="43"/>
      <c r="CY147" s="43"/>
      <c r="CZ147" s="43"/>
      <c r="DA147" s="43"/>
      <c r="DB147" s="43"/>
      <c r="DC147" s="43"/>
      <c r="DD147" s="43"/>
      <c r="DE147" s="43"/>
      <c r="DF147" s="43"/>
      <c r="DG147" s="43"/>
      <c r="DH147" s="43"/>
      <c r="DI147" s="43"/>
      <c r="DJ147" s="43"/>
      <c r="DK147" s="43"/>
      <c r="DL147" s="43"/>
      <c r="DM147" s="43"/>
      <c r="DN147" s="43"/>
      <c r="DO147" s="43"/>
      <c r="DP147" s="43"/>
      <c r="DQ147" s="43"/>
      <c r="DR147" s="43"/>
      <c r="DS147" s="43"/>
      <c r="DX147" s="43"/>
      <c r="DY147" s="43"/>
      <c r="DZ147" s="43"/>
      <c r="EA147" s="43"/>
      <c r="EB147" s="43"/>
      <c r="EC147" s="43"/>
      <c r="ED147" s="43"/>
      <c r="EE147" s="43"/>
      <c r="EF147" s="43"/>
    </row>
    <row r="148" spans="1:136" x14ac:dyDescent="0.25">
      <c r="A148" s="50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43"/>
      <c r="AL148" s="43"/>
      <c r="AM148" s="43"/>
      <c r="AN148" s="43"/>
      <c r="AO148" s="43"/>
      <c r="AP148" s="43"/>
      <c r="AQ148" s="43"/>
      <c r="AR148" s="43"/>
      <c r="AS148" s="43"/>
      <c r="AT148" s="43"/>
      <c r="AU148" s="43"/>
      <c r="AV148" s="43"/>
      <c r="AW148" s="43"/>
      <c r="AX148" s="43"/>
      <c r="AY148" s="43"/>
      <c r="AZ148" s="43"/>
      <c r="BA148" s="43"/>
      <c r="BB148" s="43"/>
      <c r="BC148" s="43"/>
      <c r="BD148" s="43"/>
      <c r="BE148" s="43"/>
      <c r="BF148" s="43"/>
      <c r="BG148" s="43"/>
      <c r="BH148" s="43"/>
      <c r="BI148" s="43"/>
      <c r="BJ148" s="43"/>
      <c r="BK148" s="43"/>
      <c r="BL148" s="43"/>
      <c r="BM148" s="43"/>
      <c r="BN148" s="43"/>
      <c r="BO148" s="43"/>
      <c r="BP148" s="43"/>
      <c r="BQ148" s="43"/>
      <c r="BR148" s="43"/>
      <c r="BS148" s="43"/>
      <c r="BT148" s="43"/>
      <c r="BU148" s="43"/>
      <c r="BV148" s="43"/>
      <c r="BW148" s="43"/>
      <c r="BX148" s="43"/>
      <c r="BY148" s="43"/>
      <c r="BZ148" s="43"/>
      <c r="CA148" s="43"/>
      <c r="CB148" s="43"/>
      <c r="CC148" s="43"/>
      <c r="CD148" s="43"/>
      <c r="CE148" s="43"/>
      <c r="CF148" s="43"/>
      <c r="CG148" s="43"/>
      <c r="CH148" s="43"/>
      <c r="CI148" s="43"/>
      <c r="CJ148" s="43"/>
      <c r="CK148" s="43"/>
      <c r="CL148" s="43"/>
      <c r="CM148" s="43"/>
      <c r="CN148" s="43"/>
      <c r="CO148" s="43"/>
      <c r="CP148" s="43"/>
      <c r="CQ148" s="43"/>
      <c r="CR148" s="43"/>
      <c r="CS148" s="43"/>
      <c r="CT148" s="43"/>
      <c r="CU148" s="43"/>
      <c r="CV148" s="43"/>
      <c r="CW148" s="43"/>
      <c r="CX148" s="43"/>
      <c r="CY148" s="43"/>
      <c r="CZ148" s="43"/>
      <c r="DA148" s="43"/>
      <c r="DB148" s="43"/>
      <c r="DC148" s="43"/>
      <c r="DD148" s="43"/>
      <c r="DE148" s="43"/>
      <c r="DF148" s="43"/>
      <c r="DG148" s="43"/>
      <c r="DH148" s="43"/>
      <c r="DI148" s="43"/>
      <c r="DJ148" s="43"/>
      <c r="DK148" s="43"/>
      <c r="DL148" s="43"/>
      <c r="DM148" s="43"/>
      <c r="DN148" s="43"/>
      <c r="DO148" s="43"/>
      <c r="DP148" s="43"/>
      <c r="DQ148" s="43"/>
      <c r="DR148" s="43"/>
      <c r="DS148" s="43"/>
      <c r="DT148" s="43"/>
      <c r="DU148" s="43"/>
      <c r="DV148" s="43"/>
      <c r="DW148" s="43"/>
      <c r="DX148" s="43"/>
      <c r="DY148" s="43"/>
      <c r="DZ148" s="43"/>
      <c r="EA148" s="43"/>
      <c r="EB148" s="43"/>
      <c r="EC148" s="43"/>
      <c r="ED148" s="43"/>
      <c r="EE148" s="43"/>
      <c r="EF148" s="43"/>
    </row>
    <row r="149" spans="1:136" x14ac:dyDescent="0.25">
      <c r="A149" s="50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43"/>
      <c r="AL149" s="43"/>
      <c r="AM149" s="43"/>
      <c r="AN149" s="43"/>
      <c r="AO149" s="43"/>
      <c r="AP149" s="43"/>
      <c r="AQ149" s="43"/>
      <c r="AR149" s="43"/>
      <c r="AS149" s="43"/>
      <c r="AT149" s="43"/>
      <c r="AU149" s="43"/>
      <c r="AV149" s="43"/>
      <c r="AW149" s="43"/>
      <c r="AX149" s="43"/>
      <c r="AY149" s="43"/>
      <c r="AZ149" s="43"/>
      <c r="BA149" s="43"/>
      <c r="BB149" s="43"/>
      <c r="BC149" s="43"/>
      <c r="BD149" s="43"/>
      <c r="BE149" s="43"/>
      <c r="BF149" s="43"/>
      <c r="BG149" s="43"/>
      <c r="BH149" s="43"/>
      <c r="BI149" s="43"/>
      <c r="BJ149" s="43"/>
      <c r="BK149" s="43"/>
      <c r="BL149" s="43"/>
      <c r="BM149" s="43"/>
      <c r="BN149" s="43"/>
      <c r="BO149" s="43"/>
      <c r="BP149" s="43"/>
      <c r="BQ149" s="43"/>
      <c r="BR149" s="43"/>
      <c r="BS149" s="43"/>
      <c r="BT149" s="43"/>
      <c r="BU149" s="43"/>
      <c r="BV149" s="43"/>
      <c r="BW149" s="43"/>
      <c r="BX149" s="43"/>
      <c r="BY149" s="43"/>
      <c r="BZ149" s="43"/>
      <c r="CA149" s="43"/>
      <c r="CB149" s="43"/>
      <c r="CC149" s="43"/>
      <c r="CD149" s="43"/>
      <c r="CE149" s="43"/>
      <c r="CF149" s="43"/>
      <c r="CG149" s="43"/>
      <c r="CH149" s="43"/>
      <c r="CI149" s="43"/>
      <c r="CJ149" s="43"/>
      <c r="CK149" s="43"/>
      <c r="CL149" s="43"/>
      <c r="CM149" s="43"/>
      <c r="CN149" s="43"/>
      <c r="CO149" s="43"/>
      <c r="CP149" s="43"/>
      <c r="CQ149" s="43"/>
      <c r="CR149" s="43"/>
      <c r="CS149" s="43"/>
      <c r="CT149" s="43"/>
      <c r="CU149" s="43"/>
      <c r="CV149" s="43"/>
      <c r="CW149" s="43"/>
      <c r="CX149" s="43"/>
      <c r="CY149" s="43"/>
      <c r="CZ149" s="43"/>
      <c r="DA149" s="43"/>
      <c r="DB149" s="43"/>
      <c r="DC149" s="43"/>
      <c r="DD149" s="43"/>
      <c r="DE149" s="43"/>
      <c r="DF149" s="43"/>
      <c r="DG149" s="43"/>
      <c r="DH149" s="43"/>
      <c r="DI149" s="43"/>
      <c r="DJ149" s="43"/>
      <c r="DK149" s="43"/>
      <c r="DL149" s="43"/>
      <c r="DM149" s="43"/>
      <c r="DN149" s="43"/>
      <c r="DO149" s="43"/>
      <c r="DP149" s="43"/>
      <c r="DQ149" s="43"/>
      <c r="DR149" s="43"/>
      <c r="DS149" s="43"/>
      <c r="DT149" s="43"/>
      <c r="DU149" s="43"/>
      <c r="DV149" s="43"/>
      <c r="DW149" s="43"/>
      <c r="DX149" s="43"/>
      <c r="DY149" s="43"/>
      <c r="DZ149" s="43"/>
      <c r="EA149" s="43"/>
      <c r="EB149" s="43"/>
      <c r="EC149" s="43"/>
      <c r="ED149" s="43"/>
      <c r="EE149" s="43"/>
      <c r="EF149" s="43"/>
    </row>
    <row r="150" spans="1:136" x14ac:dyDescent="0.25">
      <c r="A150" s="50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43"/>
      <c r="AV150" s="43"/>
      <c r="AW150" s="43"/>
      <c r="AX150" s="43"/>
      <c r="AY150" s="43"/>
      <c r="AZ150" s="43"/>
      <c r="BA150" s="43"/>
      <c r="BB150" s="43"/>
      <c r="BC150" s="43"/>
      <c r="BD150" s="43"/>
      <c r="BE150" s="43"/>
      <c r="BF150" s="43"/>
      <c r="BG150" s="43"/>
      <c r="BH150" s="43"/>
      <c r="BI150" s="43"/>
      <c r="BJ150" s="43"/>
      <c r="BK150" s="43"/>
      <c r="BL150" s="43"/>
      <c r="BM150" s="43"/>
      <c r="BN150" s="43"/>
      <c r="BO150" s="43"/>
      <c r="BP150" s="43"/>
      <c r="BQ150" s="43"/>
      <c r="BR150" s="43"/>
      <c r="BS150" s="43"/>
      <c r="BT150" s="43"/>
      <c r="BU150" s="43"/>
      <c r="BV150" s="43"/>
      <c r="BW150" s="43"/>
      <c r="BX150" s="43"/>
      <c r="BY150" s="43"/>
      <c r="BZ150" s="43"/>
      <c r="CA150" s="43"/>
      <c r="CB150" s="43"/>
      <c r="CC150" s="43"/>
      <c r="CD150" s="43"/>
      <c r="CE150" s="43"/>
      <c r="CF150" s="43"/>
      <c r="CG150" s="43"/>
      <c r="CH150" s="43"/>
      <c r="CI150" s="43"/>
      <c r="CJ150" s="43"/>
      <c r="CK150" s="43"/>
      <c r="CL150" s="43"/>
      <c r="CM150" s="43"/>
      <c r="CN150" s="43"/>
      <c r="CO150" s="43"/>
      <c r="CP150" s="43"/>
      <c r="CQ150" s="43"/>
      <c r="CR150" s="43"/>
      <c r="CS150" s="43"/>
      <c r="CT150" s="43"/>
      <c r="CU150" s="43"/>
      <c r="CV150" s="43"/>
      <c r="CW150" s="43"/>
      <c r="CX150" s="43"/>
      <c r="CY150" s="43"/>
      <c r="CZ150" s="43"/>
      <c r="DA150" s="43"/>
      <c r="DB150" s="43"/>
      <c r="DC150" s="43"/>
      <c r="DD150" s="43"/>
      <c r="DE150" s="43"/>
      <c r="DF150" s="43"/>
      <c r="DG150" s="43"/>
      <c r="DH150" s="43"/>
      <c r="DI150" s="43"/>
      <c r="DJ150" s="43"/>
      <c r="DK150" s="43"/>
      <c r="DL150" s="43"/>
      <c r="DM150" s="43"/>
      <c r="DN150" s="43"/>
      <c r="DO150" s="43"/>
      <c r="DP150" s="43"/>
      <c r="DQ150" s="43"/>
      <c r="DR150" s="43"/>
      <c r="DS150" s="43"/>
      <c r="DT150" s="43"/>
      <c r="DU150" s="43"/>
      <c r="DV150" s="43"/>
      <c r="DW150" s="43"/>
      <c r="DX150" s="43"/>
      <c r="DY150" s="43"/>
      <c r="DZ150" s="43"/>
      <c r="EA150" s="43"/>
      <c r="EB150" s="43"/>
      <c r="EC150" s="43"/>
      <c r="ED150" s="43"/>
      <c r="EE150" s="43"/>
      <c r="EF150" s="43"/>
    </row>
    <row r="151" spans="1:136" x14ac:dyDescent="0.25">
      <c r="A151" s="50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  <c r="AY151" s="43"/>
      <c r="AZ151" s="43"/>
      <c r="BA151" s="43"/>
      <c r="BB151" s="43"/>
      <c r="BC151" s="43"/>
      <c r="BD151" s="43"/>
      <c r="BE151" s="43"/>
      <c r="BF151" s="43"/>
      <c r="BG151" s="43"/>
      <c r="BH151" s="43"/>
      <c r="BI151" s="43"/>
      <c r="BJ151" s="43"/>
      <c r="BK151" s="43"/>
      <c r="BL151" s="43"/>
      <c r="BM151" s="43"/>
      <c r="BN151" s="43"/>
      <c r="BO151" s="43"/>
      <c r="BP151" s="43"/>
      <c r="BQ151" s="43"/>
      <c r="BR151" s="43"/>
      <c r="BS151" s="43"/>
      <c r="BT151" s="43"/>
      <c r="BU151" s="43"/>
      <c r="BV151" s="43"/>
      <c r="BW151" s="43"/>
      <c r="BX151" s="43"/>
      <c r="BY151" s="43"/>
      <c r="BZ151" s="43"/>
      <c r="CA151" s="43"/>
      <c r="CB151" s="43"/>
      <c r="CC151" s="43"/>
      <c r="CD151" s="43"/>
      <c r="CE151" s="43"/>
      <c r="CF151" s="43"/>
      <c r="CG151" s="43"/>
      <c r="CH151" s="43"/>
      <c r="CI151" s="43"/>
      <c r="CJ151" s="43"/>
      <c r="CK151" s="43"/>
      <c r="CL151" s="43"/>
      <c r="CM151" s="43"/>
      <c r="CN151" s="43"/>
      <c r="CO151" s="43"/>
      <c r="CP151" s="43"/>
      <c r="CQ151" s="43"/>
      <c r="CR151" s="43"/>
      <c r="CS151" s="43"/>
      <c r="CT151" s="43"/>
      <c r="CU151" s="43"/>
      <c r="CV151" s="43"/>
      <c r="CW151" s="43"/>
      <c r="CX151" s="43"/>
      <c r="CY151" s="43"/>
      <c r="CZ151" s="43"/>
      <c r="DA151" s="43"/>
      <c r="DB151" s="43"/>
      <c r="DC151" s="43"/>
      <c r="DD151" s="43"/>
      <c r="DE151" s="43"/>
      <c r="DF151" s="43"/>
      <c r="DG151" s="43"/>
      <c r="DH151" s="43"/>
      <c r="DI151" s="43"/>
      <c r="DJ151" s="43"/>
      <c r="DK151" s="43"/>
      <c r="DL151" s="43"/>
      <c r="DM151" s="43"/>
      <c r="DN151" s="43"/>
      <c r="DO151" s="43"/>
      <c r="DP151" s="43"/>
      <c r="DQ151" s="43"/>
      <c r="DR151" s="43"/>
      <c r="DS151" s="43"/>
      <c r="DT151" s="43"/>
      <c r="DU151" s="43"/>
      <c r="DV151" s="43"/>
      <c r="DW151" s="43"/>
      <c r="DX151" s="43"/>
      <c r="DY151" s="43"/>
      <c r="DZ151" s="43"/>
      <c r="EA151" s="43"/>
      <c r="EB151" s="43"/>
      <c r="EC151" s="43"/>
      <c r="ED151" s="43"/>
      <c r="EE151" s="43"/>
      <c r="EF151" s="43"/>
    </row>
    <row r="152" spans="1:136" x14ac:dyDescent="0.25">
      <c r="A152" s="50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43"/>
      <c r="AL152" s="43"/>
      <c r="AM152" s="43"/>
      <c r="AN152" s="43"/>
      <c r="AO152" s="43"/>
      <c r="AP152" s="43"/>
      <c r="AQ152" s="43"/>
      <c r="AR152" s="43"/>
      <c r="AS152" s="43"/>
      <c r="AT152" s="43"/>
      <c r="AU152" s="43"/>
      <c r="AV152" s="43"/>
      <c r="AW152" s="43"/>
      <c r="AX152" s="43"/>
      <c r="AY152" s="43"/>
      <c r="AZ152" s="43"/>
      <c r="BA152" s="43"/>
      <c r="BB152" s="43"/>
      <c r="BC152" s="43"/>
      <c r="BD152" s="43"/>
      <c r="BE152" s="43"/>
      <c r="BF152" s="43"/>
      <c r="BG152" s="43"/>
      <c r="BH152" s="43"/>
      <c r="BI152" s="43"/>
      <c r="BJ152" s="43"/>
      <c r="BK152" s="43"/>
      <c r="BL152" s="43"/>
      <c r="BM152" s="43"/>
      <c r="BN152" s="43"/>
      <c r="BO152" s="43"/>
      <c r="BP152" s="43"/>
      <c r="BQ152" s="43"/>
      <c r="BR152" s="43"/>
      <c r="BS152" s="43"/>
      <c r="BT152" s="43"/>
      <c r="BU152" s="43"/>
      <c r="BV152" s="43"/>
      <c r="BW152" s="43"/>
      <c r="BX152" s="43"/>
      <c r="BY152" s="43"/>
      <c r="BZ152" s="43"/>
      <c r="CA152" s="43"/>
      <c r="CB152" s="43"/>
      <c r="CC152" s="43"/>
      <c r="CD152" s="43"/>
      <c r="CE152" s="43"/>
      <c r="CF152" s="43"/>
      <c r="CG152" s="43"/>
      <c r="CH152" s="43"/>
      <c r="CI152" s="43"/>
      <c r="CJ152" s="43"/>
      <c r="CK152" s="43"/>
      <c r="CL152" s="43"/>
      <c r="CM152" s="43"/>
      <c r="CN152" s="43"/>
      <c r="CO152" s="43"/>
      <c r="CP152" s="43"/>
      <c r="CQ152" s="43"/>
      <c r="CR152" s="43"/>
      <c r="CS152" s="43"/>
      <c r="CT152" s="43"/>
      <c r="CU152" s="43"/>
      <c r="CV152" s="43"/>
      <c r="CW152" s="43"/>
      <c r="CX152" s="43"/>
      <c r="CY152" s="43"/>
      <c r="CZ152" s="43"/>
      <c r="DA152" s="43"/>
      <c r="DB152" s="43"/>
      <c r="DC152" s="43"/>
      <c r="DD152" s="43"/>
      <c r="DE152" s="43"/>
      <c r="DF152" s="43"/>
      <c r="DG152" s="43"/>
      <c r="DH152" s="43"/>
      <c r="DI152" s="43"/>
      <c r="DJ152" s="43"/>
      <c r="DK152" s="43"/>
      <c r="DL152" s="43"/>
      <c r="DM152" s="43"/>
      <c r="DN152" s="43"/>
      <c r="DO152" s="43"/>
      <c r="DP152" s="43"/>
      <c r="DQ152" s="43"/>
      <c r="DR152" s="43"/>
      <c r="DS152" s="43"/>
      <c r="DT152" s="43"/>
      <c r="DU152" s="43"/>
      <c r="DV152" s="43"/>
      <c r="DW152" s="43"/>
      <c r="DX152" s="43"/>
      <c r="DY152" s="43"/>
      <c r="DZ152" s="43"/>
      <c r="EA152" s="43"/>
      <c r="EB152" s="43"/>
      <c r="EC152" s="43"/>
      <c r="ED152" s="43"/>
      <c r="EE152" s="43"/>
      <c r="EF152" s="43"/>
    </row>
    <row r="153" spans="1:136" x14ac:dyDescent="0.25">
      <c r="A153" s="50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43"/>
      <c r="AL153" s="43"/>
      <c r="AM153" s="43"/>
      <c r="AN153" s="43"/>
      <c r="AO153" s="43"/>
      <c r="AP153" s="43"/>
      <c r="AQ153" s="43"/>
      <c r="AR153" s="43"/>
      <c r="AS153" s="43"/>
      <c r="AT153" s="43"/>
      <c r="AU153" s="43"/>
      <c r="AV153" s="43"/>
      <c r="AW153" s="43"/>
      <c r="AX153" s="43"/>
      <c r="AY153" s="43"/>
      <c r="AZ153" s="43"/>
      <c r="BA153" s="43"/>
      <c r="BB153" s="43"/>
      <c r="BC153" s="43"/>
      <c r="BD153" s="43"/>
      <c r="BE153" s="43"/>
      <c r="BF153" s="43"/>
      <c r="BG153" s="43"/>
      <c r="BH153" s="43"/>
      <c r="BI153" s="43"/>
      <c r="BJ153" s="43"/>
      <c r="BK153" s="43"/>
      <c r="BL153" s="43"/>
      <c r="BM153" s="43"/>
      <c r="BN153" s="43"/>
      <c r="BO153" s="43"/>
      <c r="BP153" s="43"/>
      <c r="BQ153" s="43"/>
      <c r="BR153" s="43"/>
      <c r="BS153" s="43"/>
      <c r="BT153" s="43"/>
      <c r="BU153" s="43"/>
      <c r="BV153" s="43"/>
      <c r="BW153" s="43"/>
      <c r="BX153" s="43"/>
      <c r="BY153" s="43"/>
      <c r="BZ153" s="43"/>
      <c r="CA153" s="43"/>
      <c r="CB153" s="43"/>
      <c r="CC153" s="43"/>
      <c r="CD153" s="43"/>
      <c r="CE153" s="43"/>
      <c r="CF153" s="43"/>
      <c r="CG153" s="43"/>
      <c r="CH153" s="43"/>
      <c r="CI153" s="43"/>
      <c r="CJ153" s="43"/>
      <c r="CK153" s="43"/>
      <c r="CL153" s="43"/>
      <c r="CM153" s="43"/>
      <c r="CN153" s="43"/>
      <c r="CO153" s="43"/>
      <c r="CP153" s="43"/>
      <c r="CQ153" s="43"/>
      <c r="CR153" s="43"/>
      <c r="CS153" s="43"/>
      <c r="CT153" s="43"/>
      <c r="CU153" s="43"/>
      <c r="CV153" s="43"/>
      <c r="CW153" s="43"/>
      <c r="CX153" s="43"/>
      <c r="CY153" s="43"/>
      <c r="CZ153" s="43"/>
      <c r="DA153" s="43"/>
      <c r="DB153" s="43"/>
      <c r="DC153" s="43"/>
      <c r="DD153" s="43"/>
      <c r="DE153" s="43"/>
      <c r="DF153" s="43"/>
      <c r="DG153" s="43"/>
      <c r="DH153" s="43"/>
      <c r="DI153" s="43"/>
      <c r="DJ153" s="43"/>
      <c r="DK153" s="43"/>
      <c r="DL153" s="43"/>
      <c r="DM153" s="43"/>
      <c r="DN153" s="43"/>
      <c r="DO153" s="43"/>
      <c r="DP153" s="43"/>
      <c r="DQ153" s="43"/>
      <c r="DR153" s="43"/>
      <c r="DS153" s="43"/>
      <c r="DT153" s="43"/>
      <c r="DU153" s="43"/>
      <c r="DV153" s="43"/>
      <c r="DW153" s="43"/>
      <c r="DX153" s="43"/>
      <c r="DY153" s="43"/>
      <c r="DZ153" s="43"/>
      <c r="EA153" s="43"/>
      <c r="EB153" s="43"/>
      <c r="EC153" s="43"/>
      <c r="ED153" s="43"/>
      <c r="EE153" s="43"/>
      <c r="EF153" s="43"/>
    </row>
    <row r="154" spans="1:136" x14ac:dyDescent="0.25">
      <c r="A154" s="50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  <c r="BK154" s="43"/>
      <c r="BL154" s="43"/>
      <c r="BM154" s="43"/>
      <c r="BN154" s="43"/>
      <c r="BO154" s="43"/>
      <c r="BP154" s="43"/>
      <c r="BQ154" s="43"/>
      <c r="BR154" s="43"/>
      <c r="BS154" s="43"/>
      <c r="BT154" s="43"/>
      <c r="BU154" s="43"/>
      <c r="BV154" s="43"/>
      <c r="BW154" s="43"/>
      <c r="BX154" s="43"/>
      <c r="BY154" s="43"/>
      <c r="BZ154" s="43"/>
      <c r="CA154" s="43"/>
      <c r="CB154" s="43"/>
      <c r="CC154" s="43"/>
      <c r="CD154" s="43"/>
      <c r="CE154" s="43"/>
      <c r="CF154" s="43"/>
      <c r="CG154" s="43"/>
      <c r="CH154" s="43"/>
      <c r="CI154" s="43"/>
      <c r="CJ154" s="43"/>
      <c r="CK154" s="43"/>
      <c r="CL154" s="43"/>
      <c r="CM154" s="43"/>
      <c r="CN154" s="43"/>
      <c r="CO154" s="43"/>
      <c r="CP154" s="43"/>
      <c r="CQ154" s="43"/>
      <c r="CR154" s="43"/>
      <c r="CS154" s="43"/>
      <c r="CT154" s="43"/>
      <c r="CU154" s="43"/>
      <c r="CV154" s="43"/>
      <c r="CW154" s="43"/>
      <c r="CX154" s="43"/>
      <c r="CY154" s="43"/>
      <c r="CZ154" s="43"/>
      <c r="DA154" s="43"/>
      <c r="DB154" s="43"/>
      <c r="DC154" s="43"/>
      <c r="DD154" s="43"/>
      <c r="DE154" s="43"/>
      <c r="DF154" s="43"/>
      <c r="DG154" s="43"/>
      <c r="DH154" s="43"/>
      <c r="DI154" s="43"/>
      <c r="DJ154" s="43"/>
      <c r="DK154" s="43"/>
      <c r="DL154" s="43"/>
      <c r="DM154" s="43"/>
      <c r="DN154" s="43"/>
      <c r="DO154" s="43"/>
      <c r="DP154" s="43"/>
      <c r="DQ154" s="43"/>
      <c r="DR154" s="43"/>
      <c r="DS154" s="43"/>
      <c r="DT154" s="43"/>
      <c r="DU154" s="43"/>
      <c r="DV154" s="43"/>
      <c r="DW154" s="43"/>
      <c r="DX154" s="43"/>
      <c r="DY154" s="43"/>
      <c r="DZ154" s="43"/>
      <c r="EA154" s="43"/>
      <c r="EB154" s="43"/>
      <c r="EC154" s="43"/>
      <c r="ED154" s="43"/>
      <c r="EE154" s="43"/>
      <c r="EF154" s="43"/>
    </row>
    <row r="155" spans="1:136" x14ac:dyDescent="0.25">
      <c r="A155" s="50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  <c r="AL155" s="43"/>
      <c r="AM155" s="43"/>
      <c r="AN155" s="43"/>
      <c r="AO155" s="43"/>
      <c r="AP155" s="43"/>
      <c r="AQ155" s="43"/>
      <c r="AR155" s="43"/>
      <c r="AS155" s="43"/>
      <c r="AT155" s="43"/>
      <c r="AU155" s="43"/>
      <c r="AV155" s="43"/>
      <c r="AW155" s="43"/>
      <c r="AX155" s="43"/>
      <c r="AY155" s="43"/>
      <c r="AZ155" s="43"/>
      <c r="BA155" s="43"/>
      <c r="BB155" s="43"/>
      <c r="BC155" s="43"/>
      <c r="BD155" s="43"/>
      <c r="BE155" s="43"/>
      <c r="BF155" s="43"/>
      <c r="BG155" s="43"/>
      <c r="BH155" s="43"/>
      <c r="BI155" s="43"/>
      <c r="BJ155" s="43"/>
      <c r="BK155" s="43"/>
      <c r="BL155" s="43"/>
      <c r="BM155" s="43"/>
      <c r="BN155" s="43"/>
      <c r="BO155" s="43"/>
      <c r="BP155" s="43"/>
      <c r="BQ155" s="43"/>
      <c r="BR155" s="43"/>
      <c r="BS155" s="43"/>
      <c r="BT155" s="43"/>
      <c r="BU155" s="43"/>
      <c r="BV155" s="43"/>
      <c r="BW155" s="43"/>
      <c r="BX155" s="43"/>
      <c r="BY155" s="43"/>
      <c r="BZ155" s="43"/>
      <c r="CA155" s="43"/>
      <c r="CB155" s="43"/>
      <c r="CC155" s="43"/>
      <c r="CD155" s="43"/>
      <c r="CE155" s="43"/>
      <c r="CF155" s="43"/>
      <c r="CG155" s="43"/>
      <c r="CH155" s="43"/>
      <c r="CI155" s="43"/>
      <c r="CJ155" s="43"/>
      <c r="CK155" s="43"/>
      <c r="CL155" s="43"/>
      <c r="CM155" s="43"/>
      <c r="CN155" s="43"/>
      <c r="CO155" s="43"/>
      <c r="CP155" s="43"/>
      <c r="CQ155" s="43"/>
      <c r="CR155" s="43"/>
      <c r="CS155" s="43"/>
      <c r="CT155" s="43"/>
      <c r="CU155" s="43"/>
      <c r="CV155" s="43"/>
      <c r="CW155" s="43"/>
      <c r="CX155" s="43"/>
      <c r="CY155" s="43"/>
      <c r="CZ155" s="43"/>
      <c r="DA155" s="43"/>
      <c r="DB155" s="43"/>
      <c r="DC155" s="43"/>
      <c r="DD155" s="43"/>
      <c r="DE155" s="43"/>
      <c r="DF155" s="43"/>
      <c r="DG155" s="43"/>
      <c r="DH155" s="43"/>
      <c r="DI155" s="43"/>
      <c r="DJ155" s="43"/>
      <c r="DK155" s="43"/>
      <c r="DL155" s="43"/>
      <c r="DM155" s="43"/>
      <c r="DN155" s="43"/>
      <c r="DO155" s="43"/>
      <c r="DP155" s="43"/>
      <c r="DQ155" s="43"/>
      <c r="DR155" s="43"/>
      <c r="DS155" s="43"/>
      <c r="DT155" s="43"/>
      <c r="DU155" s="43"/>
      <c r="DV155" s="43"/>
      <c r="DW155" s="43"/>
      <c r="DX155" s="43"/>
      <c r="DY155" s="43"/>
      <c r="DZ155" s="43"/>
      <c r="EA155" s="43"/>
      <c r="EB155" s="43"/>
      <c r="EC155" s="43"/>
      <c r="ED155" s="43"/>
      <c r="EE155" s="43"/>
      <c r="EF155" s="43"/>
    </row>
    <row r="156" spans="1:136" x14ac:dyDescent="0.25">
      <c r="A156" s="50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  <c r="AK156" s="43"/>
      <c r="AL156" s="43"/>
      <c r="AM156" s="43"/>
      <c r="AN156" s="43"/>
      <c r="AO156" s="43"/>
      <c r="AP156" s="43"/>
      <c r="AQ156" s="43"/>
      <c r="AR156" s="43"/>
      <c r="AS156" s="43"/>
      <c r="AT156" s="43"/>
      <c r="AU156" s="43"/>
      <c r="AV156" s="43"/>
      <c r="AW156" s="43"/>
      <c r="AX156" s="43"/>
      <c r="AY156" s="43"/>
      <c r="AZ156" s="43"/>
      <c r="BA156" s="43"/>
      <c r="BB156" s="43"/>
      <c r="BC156" s="43"/>
      <c r="BD156" s="43"/>
      <c r="BE156" s="43"/>
      <c r="BF156" s="43"/>
      <c r="BG156" s="43"/>
      <c r="BH156" s="43"/>
      <c r="BI156" s="43"/>
      <c r="BJ156" s="43"/>
      <c r="BK156" s="43"/>
      <c r="BL156" s="43"/>
      <c r="BM156" s="43"/>
      <c r="BN156" s="43"/>
      <c r="BO156" s="43"/>
      <c r="BP156" s="43"/>
      <c r="BQ156" s="43"/>
      <c r="BR156" s="43"/>
      <c r="BS156" s="43"/>
      <c r="BT156" s="43"/>
      <c r="BU156" s="43"/>
      <c r="BV156" s="43"/>
      <c r="BW156" s="43"/>
      <c r="BX156" s="43"/>
      <c r="BY156" s="43"/>
      <c r="BZ156" s="43"/>
      <c r="CA156" s="43"/>
      <c r="CB156" s="43"/>
      <c r="CC156" s="43"/>
      <c r="CD156" s="43"/>
      <c r="CE156" s="43"/>
      <c r="CF156" s="43"/>
      <c r="CG156" s="43"/>
      <c r="CH156" s="43"/>
      <c r="CI156" s="43"/>
      <c r="CJ156" s="43"/>
      <c r="CK156" s="43"/>
      <c r="CL156" s="43"/>
      <c r="CM156" s="43"/>
      <c r="CN156" s="43"/>
      <c r="CO156" s="43"/>
      <c r="CP156" s="43"/>
      <c r="CQ156" s="43"/>
      <c r="CR156" s="43"/>
      <c r="CS156" s="43"/>
      <c r="CT156" s="43"/>
      <c r="CU156" s="43"/>
      <c r="CV156" s="43"/>
      <c r="CW156" s="43"/>
      <c r="CX156" s="43"/>
      <c r="CY156" s="43"/>
      <c r="CZ156" s="43"/>
      <c r="DA156" s="43"/>
      <c r="DB156" s="43"/>
      <c r="DC156" s="43"/>
      <c r="DD156" s="43"/>
      <c r="DE156" s="43"/>
      <c r="DF156" s="43"/>
      <c r="DG156" s="43"/>
      <c r="DH156" s="43"/>
      <c r="DI156" s="43"/>
      <c r="DJ156" s="43"/>
      <c r="DK156" s="43"/>
      <c r="DL156" s="43"/>
      <c r="DM156" s="43"/>
      <c r="DN156" s="43"/>
      <c r="DO156" s="43"/>
      <c r="DP156" s="43"/>
      <c r="DQ156" s="43"/>
      <c r="DR156" s="43"/>
      <c r="DS156" s="43"/>
      <c r="DT156" s="43"/>
      <c r="DU156" s="43"/>
      <c r="DV156" s="43"/>
      <c r="DW156" s="43"/>
      <c r="DX156" s="43"/>
      <c r="DY156" s="43"/>
      <c r="DZ156" s="43"/>
      <c r="EA156" s="43"/>
      <c r="EB156" s="43"/>
      <c r="EC156" s="43"/>
      <c r="ED156" s="43"/>
      <c r="EE156" s="43"/>
      <c r="EF156" s="43"/>
    </row>
    <row r="157" spans="1:136" x14ac:dyDescent="0.25">
      <c r="A157" s="50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  <c r="AK157" s="43"/>
      <c r="AL157" s="43"/>
      <c r="AM157" s="43"/>
      <c r="AN157" s="43"/>
      <c r="AO157" s="43"/>
      <c r="AP157" s="43"/>
      <c r="AQ157" s="43"/>
      <c r="AR157" s="43"/>
      <c r="AS157" s="43"/>
      <c r="AT157" s="43"/>
      <c r="AU157" s="43"/>
      <c r="AV157" s="43"/>
      <c r="AW157" s="43"/>
      <c r="AX157" s="43"/>
      <c r="AY157" s="43"/>
      <c r="AZ157" s="43"/>
      <c r="BA157" s="43"/>
      <c r="BB157" s="43"/>
      <c r="BC157" s="43"/>
      <c r="BD157" s="43"/>
      <c r="BE157" s="43"/>
      <c r="BF157" s="43"/>
      <c r="BG157" s="43"/>
      <c r="BH157" s="43"/>
      <c r="BI157" s="43"/>
      <c r="BJ157" s="43"/>
      <c r="BK157" s="43"/>
      <c r="BL157" s="43"/>
      <c r="BM157" s="43"/>
      <c r="BN157" s="43"/>
      <c r="BO157" s="43"/>
      <c r="BP157" s="43"/>
      <c r="BQ157" s="43"/>
      <c r="BR157" s="43"/>
      <c r="BS157" s="43"/>
      <c r="BT157" s="43"/>
      <c r="BU157" s="43"/>
      <c r="BV157" s="43"/>
      <c r="BW157" s="43"/>
      <c r="BX157" s="43"/>
      <c r="BY157" s="43"/>
      <c r="BZ157" s="43"/>
      <c r="CA157" s="43"/>
      <c r="CB157" s="43"/>
      <c r="CC157" s="43"/>
      <c r="CD157" s="43"/>
      <c r="CE157" s="43"/>
      <c r="CF157" s="43"/>
      <c r="CG157" s="43"/>
      <c r="CH157" s="43"/>
      <c r="CI157" s="43"/>
      <c r="CJ157" s="43"/>
      <c r="CK157" s="43"/>
      <c r="CL157" s="43"/>
      <c r="CM157" s="43"/>
      <c r="CN157" s="43"/>
      <c r="CO157" s="43"/>
      <c r="CP157" s="43"/>
      <c r="CQ157" s="43"/>
      <c r="CR157" s="43"/>
      <c r="CS157" s="43"/>
      <c r="CT157" s="43"/>
      <c r="CU157" s="43"/>
      <c r="CV157" s="43"/>
      <c r="CW157" s="43"/>
      <c r="CX157" s="43"/>
      <c r="CY157" s="43"/>
      <c r="CZ157" s="43"/>
      <c r="DA157" s="43"/>
      <c r="DB157" s="43"/>
      <c r="DC157" s="43"/>
      <c r="DD157" s="43"/>
      <c r="DE157" s="43"/>
      <c r="DF157" s="43"/>
      <c r="DG157" s="43"/>
      <c r="DH157" s="43"/>
      <c r="DI157" s="43"/>
      <c r="DJ157" s="43"/>
      <c r="DK157" s="43"/>
      <c r="DL157" s="43"/>
      <c r="DM157" s="43"/>
      <c r="DN157" s="43"/>
      <c r="DO157" s="43"/>
      <c r="DP157" s="43"/>
      <c r="DQ157" s="43"/>
      <c r="DR157" s="43"/>
      <c r="DS157" s="43"/>
      <c r="DT157" s="43"/>
      <c r="DU157" s="43"/>
      <c r="DV157" s="43"/>
      <c r="DW157" s="43"/>
      <c r="DX157" s="43"/>
      <c r="DY157" s="43"/>
      <c r="DZ157" s="43"/>
      <c r="EA157" s="43"/>
      <c r="EB157" s="43"/>
      <c r="EC157" s="43"/>
      <c r="ED157" s="43"/>
      <c r="EE157" s="43"/>
      <c r="EF157" s="43"/>
    </row>
    <row r="158" spans="1:136" x14ac:dyDescent="0.25">
      <c r="A158" s="50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  <c r="AK158" s="43"/>
      <c r="AL158" s="43"/>
      <c r="AM158" s="43"/>
      <c r="AN158" s="43"/>
      <c r="AO158" s="43"/>
      <c r="AP158" s="43"/>
      <c r="AQ158" s="43"/>
      <c r="AR158" s="43"/>
      <c r="AS158" s="43"/>
      <c r="AT158" s="43"/>
      <c r="AU158" s="43"/>
      <c r="AV158" s="43"/>
      <c r="AW158" s="43"/>
      <c r="AX158" s="43"/>
      <c r="AY158" s="43"/>
      <c r="AZ158" s="43"/>
      <c r="BA158" s="43"/>
      <c r="BB158" s="43"/>
      <c r="BC158" s="43"/>
      <c r="BD158" s="43"/>
      <c r="BE158" s="43"/>
      <c r="BF158" s="43"/>
      <c r="BG158" s="43"/>
      <c r="BH158" s="43"/>
      <c r="BI158" s="43"/>
      <c r="BJ158" s="43"/>
      <c r="BK158" s="43"/>
      <c r="BL158" s="43"/>
      <c r="BM158" s="43"/>
      <c r="BN158" s="43"/>
      <c r="BO158" s="43"/>
      <c r="BP158" s="43"/>
      <c r="BQ158" s="43"/>
      <c r="BR158" s="43"/>
      <c r="BS158" s="43"/>
      <c r="BT158" s="43"/>
      <c r="BU158" s="43"/>
      <c r="BV158" s="43"/>
      <c r="BW158" s="43"/>
      <c r="BX158" s="43"/>
      <c r="BY158" s="43"/>
      <c r="BZ158" s="43"/>
      <c r="CA158" s="43"/>
      <c r="CB158" s="43"/>
      <c r="CC158" s="43"/>
      <c r="CD158" s="43"/>
      <c r="CE158" s="43"/>
      <c r="CF158" s="43"/>
      <c r="CG158" s="43"/>
      <c r="CH158" s="43"/>
      <c r="CI158" s="43"/>
      <c r="CJ158" s="43"/>
      <c r="CK158" s="43"/>
      <c r="CL158" s="43"/>
      <c r="CM158" s="43"/>
      <c r="CN158" s="43"/>
      <c r="CO158" s="43"/>
      <c r="CP158" s="43"/>
      <c r="CQ158" s="43"/>
      <c r="CR158" s="43"/>
      <c r="CS158" s="43"/>
      <c r="CT158" s="43"/>
      <c r="CU158" s="43"/>
      <c r="CV158" s="43"/>
      <c r="CW158" s="43"/>
      <c r="CX158" s="43"/>
      <c r="CY158" s="43"/>
      <c r="CZ158" s="43"/>
      <c r="DA158" s="43"/>
      <c r="DB158" s="43"/>
      <c r="DC158" s="43"/>
      <c r="DD158" s="43"/>
      <c r="DE158" s="43"/>
      <c r="DF158" s="43"/>
      <c r="DG158" s="43"/>
      <c r="DH158" s="43"/>
      <c r="DI158" s="43"/>
      <c r="DJ158" s="43"/>
      <c r="DK158" s="43"/>
      <c r="DL158" s="43"/>
      <c r="DM158" s="43"/>
      <c r="DN158" s="43"/>
      <c r="DO158" s="43"/>
      <c r="DP158" s="43"/>
      <c r="DQ158" s="43"/>
      <c r="DR158" s="43"/>
      <c r="DS158" s="43"/>
      <c r="DT158" s="43"/>
      <c r="DU158" s="43"/>
      <c r="DV158" s="43"/>
      <c r="DW158" s="43"/>
      <c r="DX158" s="43"/>
      <c r="DY158" s="43"/>
      <c r="DZ158" s="43"/>
      <c r="EA158" s="43"/>
      <c r="EB158" s="43"/>
      <c r="EC158" s="43"/>
      <c r="ED158" s="43"/>
      <c r="EE158" s="43"/>
      <c r="EF158" s="43"/>
    </row>
    <row r="159" spans="1:136" x14ac:dyDescent="0.25">
      <c r="A159" s="50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  <c r="AK159" s="43"/>
      <c r="AL159" s="43"/>
      <c r="AM159" s="43"/>
      <c r="AN159" s="43"/>
      <c r="AO159" s="43"/>
      <c r="AP159" s="43"/>
      <c r="AQ159" s="43"/>
      <c r="AR159" s="43"/>
      <c r="AS159" s="43"/>
      <c r="AT159" s="43"/>
      <c r="AU159" s="43"/>
      <c r="AV159" s="43"/>
      <c r="AW159" s="43"/>
      <c r="AX159" s="43"/>
      <c r="AY159" s="43"/>
      <c r="AZ159" s="43"/>
      <c r="BA159" s="43"/>
      <c r="BB159" s="43"/>
      <c r="BC159" s="43"/>
      <c r="BD159" s="43"/>
      <c r="BE159" s="43"/>
      <c r="BF159" s="43"/>
      <c r="BG159" s="43"/>
      <c r="BH159" s="43"/>
      <c r="BI159" s="43"/>
      <c r="BJ159" s="43"/>
      <c r="BK159" s="43"/>
      <c r="BL159" s="43"/>
      <c r="BM159" s="43"/>
      <c r="BN159" s="43"/>
      <c r="BO159" s="43"/>
      <c r="BP159" s="43"/>
      <c r="BQ159" s="43"/>
      <c r="BR159" s="43"/>
      <c r="BS159" s="43"/>
      <c r="BT159" s="43"/>
      <c r="BU159" s="43"/>
      <c r="BV159" s="43"/>
      <c r="BW159" s="43"/>
      <c r="BX159" s="43"/>
      <c r="BY159" s="43"/>
      <c r="BZ159" s="43"/>
      <c r="CA159" s="43"/>
      <c r="CB159" s="43"/>
      <c r="CC159" s="43"/>
      <c r="CD159" s="43"/>
      <c r="CE159" s="43"/>
      <c r="CF159" s="43"/>
      <c r="CG159" s="43"/>
      <c r="CH159" s="43"/>
      <c r="CI159" s="43"/>
      <c r="CJ159" s="43"/>
      <c r="CK159" s="43"/>
      <c r="CL159" s="43"/>
      <c r="CM159" s="43"/>
      <c r="CN159" s="43"/>
      <c r="CO159" s="43"/>
      <c r="CP159" s="43"/>
      <c r="CQ159" s="43"/>
      <c r="CR159" s="43"/>
      <c r="CS159" s="43"/>
      <c r="CT159" s="43"/>
      <c r="CU159" s="43"/>
      <c r="CV159" s="43"/>
      <c r="CW159" s="43"/>
      <c r="CX159" s="43"/>
      <c r="CY159" s="43"/>
      <c r="CZ159" s="43"/>
      <c r="DA159" s="43"/>
      <c r="DB159" s="43"/>
      <c r="DC159" s="43"/>
      <c r="DD159" s="43"/>
      <c r="DE159" s="43"/>
      <c r="DF159" s="43"/>
      <c r="DG159" s="43"/>
      <c r="DH159" s="43"/>
      <c r="DI159" s="43"/>
      <c r="DJ159" s="43"/>
      <c r="DK159" s="43"/>
      <c r="DL159" s="43"/>
      <c r="DM159" s="43"/>
      <c r="DN159" s="43"/>
      <c r="DO159" s="43"/>
      <c r="DP159" s="43"/>
      <c r="DQ159" s="43"/>
      <c r="DR159" s="43"/>
      <c r="DS159" s="43"/>
      <c r="DT159" s="43"/>
      <c r="DU159" s="43"/>
      <c r="DV159" s="43"/>
      <c r="DW159" s="43"/>
      <c r="DX159" s="43"/>
      <c r="DY159" s="43"/>
      <c r="DZ159" s="43"/>
      <c r="EA159" s="43"/>
      <c r="EB159" s="43"/>
      <c r="EC159" s="43"/>
      <c r="ED159" s="43"/>
      <c r="EE159" s="43"/>
      <c r="EF159" s="43"/>
    </row>
    <row r="160" spans="1:136" x14ac:dyDescent="0.25">
      <c r="A160" s="50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  <c r="AK160" s="43"/>
      <c r="AL160" s="43"/>
      <c r="AM160" s="43"/>
      <c r="AN160" s="43"/>
      <c r="AO160" s="43"/>
      <c r="AP160" s="43"/>
      <c r="AQ160" s="43"/>
      <c r="AR160" s="43"/>
      <c r="AS160" s="43"/>
      <c r="AT160" s="43"/>
      <c r="AU160" s="43"/>
      <c r="AV160" s="43"/>
      <c r="AW160" s="43"/>
      <c r="AX160" s="43"/>
      <c r="AY160" s="43"/>
      <c r="AZ160" s="43"/>
      <c r="BA160" s="43"/>
      <c r="BB160" s="43"/>
      <c r="BC160" s="43"/>
      <c r="BD160" s="43"/>
      <c r="BE160" s="43"/>
      <c r="BF160" s="43"/>
      <c r="BG160" s="43"/>
      <c r="BH160" s="43"/>
      <c r="BI160" s="43"/>
      <c r="BJ160" s="43"/>
      <c r="BK160" s="43"/>
      <c r="BL160" s="43"/>
      <c r="BM160" s="43"/>
      <c r="BN160" s="43"/>
      <c r="BO160" s="43"/>
      <c r="BP160" s="43"/>
      <c r="BQ160" s="43"/>
      <c r="BR160" s="43"/>
      <c r="BS160" s="43"/>
      <c r="BT160" s="43"/>
      <c r="BU160" s="43"/>
      <c r="BV160" s="43"/>
      <c r="BW160" s="43"/>
      <c r="BX160" s="43"/>
      <c r="BY160" s="43"/>
      <c r="BZ160" s="43"/>
      <c r="CA160" s="43"/>
      <c r="CB160" s="43"/>
      <c r="CC160" s="43"/>
      <c r="CD160" s="43"/>
      <c r="CE160" s="43"/>
      <c r="CF160" s="43"/>
      <c r="CG160" s="43"/>
      <c r="CH160" s="43"/>
      <c r="CI160" s="43"/>
      <c r="CJ160" s="43"/>
      <c r="CK160" s="43"/>
      <c r="CL160" s="43"/>
      <c r="CM160" s="43"/>
      <c r="CN160" s="43"/>
      <c r="CO160" s="43"/>
      <c r="CP160" s="43"/>
      <c r="CQ160" s="43"/>
      <c r="CR160" s="43"/>
      <c r="CS160" s="43"/>
      <c r="CT160" s="43"/>
      <c r="CU160" s="43"/>
      <c r="CV160" s="43"/>
      <c r="CW160" s="43"/>
      <c r="CX160" s="43"/>
      <c r="CY160" s="43"/>
      <c r="CZ160" s="43"/>
      <c r="DA160" s="43"/>
      <c r="DB160" s="43"/>
      <c r="DC160" s="43"/>
      <c r="DD160" s="43"/>
      <c r="DE160" s="43"/>
      <c r="DF160" s="43"/>
      <c r="DG160" s="43"/>
      <c r="DH160" s="43"/>
      <c r="DI160" s="43"/>
      <c r="DJ160" s="43"/>
      <c r="DK160" s="43"/>
      <c r="DL160" s="43"/>
      <c r="DM160" s="43"/>
      <c r="DN160" s="43"/>
      <c r="DO160" s="43"/>
      <c r="DP160" s="43"/>
      <c r="DQ160" s="43"/>
      <c r="DR160" s="43"/>
      <c r="DS160" s="43"/>
      <c r="DT160" s="43"/>
      <c r="DU160" s="43"/>
      <c r="DV160" s="43"/>
      <c r="DW160" s="43"/>
      <c r="DX160" s="43"/>
      <c r="DY160" s="43"/>
      <c r="DZ160" s="43"/>
      <c r="EA160" s="43"/>
      <c r="EB160" s="43"/>
      <c r="EC160" s="43"/>
      <c r="ED160" s="43"/>
      <c r="EE160" s="43"/>
      <c r="EF160" s="43"/>
    </row>
    <row r="161" spans="1:136" x14ac:dyDescent="0.25">
      <c r="A161" s="50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  <c r="AK161" s="43"/>
      <c r="AL161" s="43"/>
      <c r="AM161" s="43"/>
      <c r="AN161" s="43"/>
      <c r="AO161" s="43"/>
      <c r="AP161" s="43"/>
      <c r="AQ161" s="43"/>
      <c r="AR161" s="43"/>
      <c r="AS161" s="43"/>
      <c r="AT161" s="43"/>
      <c r="AU161" s="43"/>
      <c r="AV161" s="43"/>
      <c r="AW161" s="43"/>
      <c r="AX161" s="43"/>
      <c r="AY161" s="43"/>
      <c r="AZ161" s="43"/>
      <c r="BA161" s="43"/>
      <c r="BB161" s="43"/>
      <c r="BC161" s="43"/>
      <c r="BD161" s="43"/>
      <c r="BE161" s="43"/>
      <c r="BF161" s="43"/>
      <c r="BG161" s="43"/>
      <c r="BH161" s="43"/>
      <c r="BI161" s="43"/>
      <c r="BJ161" s="43"/>
      <c r="BK161" s="43"/>
      <c r="BL161" s="43"/>
      <c r="BM161" s="43"/>
      <c r="BN161" s="43"/>
      <c r="BO161" s="43"/>
      <c r="BP161" s="43"/>
      <c r="BQ161" s="43"/>
      <c r="BR161" s="43"/>
      <c r="BS161" s="43"/>
      <c r="BT161" s="43"/>
      <c r="BU161" s="43"/>
      <c r="BV161" s="43"/>
      <c r="BW161" s="43"/>
      <c r="BX161" s="43"/>
      <c r="BY161" s="43"/>
      <c r="BZ161" s="43"/>
      <c r="CA161" s="43"/>
      <c r="CB161" s="43"/>
      <c r="CC161" s="43"/>
      <c r="CD161" s="43"/>
      <c r="CE161" s="43"/>
      <c r="CF161" s="43"/>
      <c r="CG161" s="43"/>
      <c r="CH161" s="43"/>
      <c r="CI161" s="43"/>
      <c r="CJ161" s="43"/>
      <c r="CK161" s="43"/>
      <c r="CL161" s="43"/>
      <c r="CM161" s="43"/>
      <c r="CN161" s="43"/>
      <c r="CO161" s="43"/>
      <c r="CP161" s="43"/>
      <c r="CQ161" s="43"/>
      <c r="CR161" s="43"/>
      <c r="CS161" s="43"/>
      <c r="CT161" s="43"/>
      <c r="CU161" s="43"/>
      <c r="CV161" s="43"/>
      <c r="CW161" s="43"/>
      <c r="CX161" s="43"/>
      <c r="CY161" s="43"/>
      <c r="CZ161" s="43"/>
      <c r="DA161" s="43"/>
      <c r="DB161" s="43"/>
      <c r="DC161" s="43"/>
      <c r="DD161" s="43"/>
      <c r="DE161" s="43"/>
      <c r="DF161" s="43"/>
      <c r="DG161" s="43"/>
      <c r="DH161" s="43"/>
      <c r="DI161" s="43"/>
      <c r="DJ161" s="43"/>
      <c r="DK161" s="43"/>
      <c r="DL161" s="43"/>
      <c r="DM161" s="43"/>
      <c r="DN161" s="43"/>
      <c r="DO161" s="43"/>
      <c r="DP161" s="43"/>
      <c r="DQ161" s="43"/>
      <c r="DR161" s="43"/>
      <c r="DS161" s="43"/>
      <c r="DT161" s="43"/>
      <c r="DU161" s="43"/>
      <c r="DV161" s="43"/>
      <c r="DW161" s="43"/>
      <c r="DX161" s="43"/>
      <c r="DY161" s="43"/>
      <c r="DZ161" s="43"/>
      <c r="EA161" s="43"/>
      <c r="EB161" s="43"/>
      <c r="EC161" s="43"/>
      <c r="ED161" s="43"/>
      <c r="EE161" s="43"/>
      <c r="EF161" s="43"/>
    </row>
    <row r="162" spans="1:136" x14ac:dyDescent="0.25">
      <c r="A162" s="50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  <c r="AK162" s="43"/>
      <c r="AL162" s="43"/>
      <c r="AM162" s="43"/>
      <c r="AN162" s="43"/>
      <c r="AO162" s="43"/>
      <c r="AP162" s="43"/>
      <c r="AQ162" s="43"/>
      <c r="AR162" s="43"/>
      <c r="AS162" s="43"/>
      <c r="AT162" s="43"/>
      <c r="AU162" s="43"/>
      <c r="AV162" s="43"/>
      <c r="AW162" s="43"/>
      <c r="AX162" s="43"/>
      <c r="AY162" s="43"/>
      <c r="AZ162" s="43"/>
      <c r="BA162" s="43"/>
      <c r="BB162" s="43"/>
      <c r="BC162" s="43"/>
      <c r="BD162" s="43"/>
      <c r="BE162" s="43"/>
      <c r="BF162" s="43"/>
      <c r="BG162" s="43"/>
      <c r="BH162" s="43"/>
      <c r="BI162" s="43"/>
      <c r="BJ162" s="43"/>
      <c r="BK162" s="43"/>
      <c r="BL162" s="43"/>
      <c r="BM162" s="43"/>
      <c r="BN162" s="43"/>
      <c r="BO162" s="43"/>
      <c r="BP162" s="43"/>
      <c r="BQ162" s="43"/>
      <c r="BR162" s="43"/>
      <c r="BS162" s="43"/>
      <c r="BT162" s="43"/>
      <c r="BU162" s="43"/>
      <c r="BV162" s="43"/>
      <c r="BW162" s="43"/>
      <c r="BX162" s="43"/>
      <c r="BY162" s="43"/>
      <c r="BZ162" s="43"/>
      <c r="CA162" s="43"/>
      <c r="CB162" s="43"/>
      <c r="CC162" s="43"/>
      <c r="CD162" s="43"/>
      <c r="CE162" s="43"/>
      <c r="CF162" s="43"/>
      <c r="CG162" s="43"/>
      <c r="CH162" s="43"/>
      <c r="CI162" s="43"/>
      <c r="CJ162" s="43"/>
      <c r="CK162" s="43"/>
      <c r="CL162" s="43"/>
      <c r="CM162" s="43"/>
      <c r="CN162" s="43"/>
      <c r="CO162" s="43"/>
      <c r="CP162" s="43"/>
      <c r="CQ162" s="43"/>
      <c r="CR162" s="43"/>
      <c r="CS162" s="43"/>
      <c r="CT162" s="43"/>
      <c r="CU162" s="43"/>
      <c r="CV162" s="43"/>
      <c r="CW162" s="43"/>
      <c r="CX162" s="43"/>
      <c r="CY162" s="43"/>
      <c r="CZ162" s="43"/>
      <c r="DA162" s="43"/>
      <c r="DB162" s="43"/>
      <c r="DC162" s="43"/>
      <c r="DD162" s="43"/>
      <c r="DE162" s="43"/>
      <c r="DF162" s="43"/>
      <c r="DG162" s="43"/>
      <c r="DH162" s="43"/>
      <c r="DI162" s="43"/>
      <c r="DJ162" s="43"/>
      <c r="DK162" s="43"/>
      <c r="DL162" s="43"/>
      <c r="DM162" s="43"/>
      <c r="DN162" s="43"/>
      <c r="DO162" s="43"/>
      <c r="DP162" s="43"/>
      <c r="DQ162" s="43"/>
      <c r="DR162" s="43"/>
      <c r="DS162" s="43"/>
      <c r="DT162" s="43"/>
      <c r="DU162" s="43"/>
      <c r="DV162" s="43"/>
      <c r="DW162" s="43"/>
      <c r="DX162" s="43"/>
      <c r="DY162" s="43"/>
      <c r="DZ162" s="43"/>
      <c r="EA162" s="43"/>
      <c r="EB162" s="43"/>
      <c r="EC162" s="43"/>
      <c r="ED162" s="43"/>
      <c r="EE162" s="43"/>
      <c r="EF162" s="43"/>
    </row>
    <row r="163" spans="1:136" x14ac:dyDescent="0.25">
      <c r="A163" s="50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  <c r="AK163" s="43"/>
      <c r="AL163" s="43"/>
      <c r="AM163" s="43"/>
      <c r="AN163" s="43"/>
      <c r="AO163" s="43"/>
      <c r="AP163" s="43"/>
      <c r="AQ163" s="43"/>
      <c r="AR163" s="43"/>
      <c r="AS163" s="43"/>
      <c r="AT163" s="43"/>
      <c r="AU163" s="43"/>
      <c r="AV163" s="43"/>
      <c r="AW163" s="43"/>
      <c r="AX163" s="43"/>
      <c r="AY163" s="43"/>
      <c r="AZ163" s="43"/>
      <c r="BA163" s="43"/>
      <c r="BB163" s="43"/>
      <c r="BC163" s="43"/>
      <c r="BD163" s="43"/>
      <c r="BE163" s="43"/>
      <c r="BF163" s="43"/>
      <c r="BG163" s="43"/>
      <c r="BH163" s="43"/>
      <c r="BI163" s="43"/>
      <c r="BJ163" s="43"/>
      <c r="BK163" s="43"/>
      <c r="BL163" s="43"/>
      <c r="BM163" s="43"/>
      <c r="BN163" s="43"/>
      <c r="BO163" s="43"/>
      <c r="BP163" s="43"/>
      <c r="BQ163" s="43"/>
      <c r="BR163" s="43"/>
      <c r="BS163" s="43"/>
      <c r="BT163" s="43"/>
      <c r="BU163" s="43"/>
      <c r="BV163" s="43"/>
      <c r="BW163" s="43"/>
      <c r="BX163" s="43"/>
      <c r="BY163" s="43"/>
      <c r="BZ163" s="43"/>
      <c r="CA163" s="43"/>
      <c r="CB163" s="43"/>
      <c r="CC163" s="43"/>
      <c r="CD163" s="43"/>
      <c r="CE163" s="43"/>
      <c r="CF163" s="43"/>
      <c r="CG163" s="43"/>
      <c r="CH163" s="43"/>
      <c r="CI163" s="43"/>
      <c r="CJ163" s="43"/>
      <c r="CK163" s="43"/>
      <c r="CL163" s="43"/>
      <c r="CM163" s="43"/>
      <c r="CN163" s="43"/>
      <c r="CO163" s="43"/>
      <c r="CP163" s="43"/>
      <c r="CQ163" s="43"/>
      <c r="CR163" s="43"/>
      <c r="CS163" s="43"/>
      <c r="CT163" s="43"/>
      <c r="CU163" s="43"/>
      <c r="CV163" s="43"/>
      <c r="CW163" s="43"/>
      <c r="CX163" s="43"/>
      <c r="CY163" s="43"/>
      <c r="CZ163" s="43"/>
      <c r="DA163" s="43"/>
      <c r="DB163" s="43"/>
      <c r="DC163" s="43"/>
      <c r="DD163" s="43"/>
      <c r="DE163" s="43"/>
      <c r="DF163" s="43"/>
      <c r="DG163" s="43"/>
      <c r="DH163" s="43"/>
      <c r="DI163" s="43"/>
      <c r="DJ163" s="43"/>
      <c r="DK163" s="43"/>
      <c r="DL163" s="43"/>
      <c r="DM163" s="43"/>
      <c r="DN163" s="43"/>
      <c r="DO163" s="43"/>
      <c r="DP163" s="43"/>
      <c r="DQ163" s="43"/>
      <c r="DR163" s="43"/>
      <c r="DS163" s="43"/>
      <c r="DT163" s="43"/>
      <c r="DU163" s="43"/>
      <c r="DV163" s="43"/>
      <c r="DW163" s="43"/>
      <c r="DX163" s="43"/>
      <c r="DY163" s="43"/>
      <c r="DZ163" s="43"/>
      <c r="EA163" s="43"/>
      <c r="EB163" s="43"/>
      <c r="EC163" s="43"/>
      <c r="ED163" s="43"/>
      <c r="EE163" s="43"/>
      <c r="EF163" s="43"/>
    </row>
    <row r="164" spans="1:136" x14ac:dyDescent="0.25">
      <c r="A164" s="50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  <c r="AK164" s="43"/>
      <c r="AL164" s="43"/>
      <c r="AM164" s="43"/>
      <c r="AN164" s="43"/>
      <c r="AO164" s="43"/>
      <c r="AP164" s="43"/>
      <c r="AQ164" s="43"/>
      <c r="AR164" s="43"/>
      <c r="AS164" s="43"/>
      <c r="AT164" s="43"/>
      <c r="AU164" s="43"/>
      <c r="AV164" s="43"/>
      <c r="AW164" s="43"/>
      <c r="AX164" s="43"/>
      <c r="AY164" s="43"/>
      <c r="AZ164" s="43"/>
      <c r="BA164" s="43"/>
      <c r="BB164" s="43"/>
      <c r="BC164" s="43"/>
      <c r="BD164" s="43"/>
      <c r="BE164" s="43"/>
      <c r="BF164" s="43"/>
      <c r="BG164" s="43"/>
      <c r="BH164" s="43"/>
      <c r="BI164" s="43"/>
      <c r="BJ164" s="43"/>
      <c r="BK164" s="43"/>
      <c r="BL164" s="43"/>
      <c r="BM164" s="43"/>
      <c r="BN164" s="43"/>
      <c r="BO164" s="43"/>
      <c r="BP164" s="43"/>
      <c r="BQ164" s="43"/>
      <c r="BR164" s="43"/>
      <c r="BS164" s="43"/>
      <c r="BT164" s="43"/>
      <c r="BU164" s="43"/>
      <c r="BV164" s="43"/>
      <c r="BW164" s="43"/>
      <c r="BX164" s="43"/>
      <c r="BY164" s="43"/>
      <c r="BZ164" s="43"/>
      <c r="CA164" s="43"/>
      <c r="CB164" s="43"/>
      <c r="CC164" s="43"/>
      <c r="CD164" s="43"/>
      <c r="CE164" s="43"/>
      <c r="CF164" s="43"/>
      <c r="CG164" s="43"/>
      <c r="CH164" s="43"/>
      <c r="CI164" s="43"/>
      <c r="CJ164" s="43"/>
      <c r="CK164" s="43"/>
      <c r="CL164" s="43"/>
      <c r="CM164" s="43"/>
      <c r="CN164" s="43"/>
      <c r="CO164" s="43"/>
      <c r="CP164" s="43"/>
      <c r="CQ164" s="43"/>
      <c r="CR164" s="43"/>
      <c r="CS164" s="43"/>
      <c r="CT164" s="43"/>
      <c r="CU164" s="43"/>
      <c r="CV164" s="43"/>
      <c r="CW164" s="43"/>
      <c r="CX164" s="43"/>
      <c r="CY164" s="43"/>
      <c r="CZ164" s="43"/>
      <c r="DA164" s="43"/>
      <c r="DB164" s="43"/>
      <c r="DC164" s="43"/>
      <c r="DD164" s="43"/>
      <c r="DE164" s="43"/>
      <c r="DF164" s="43"/>
      <c r="DG164" s="43"/>
      <c r="DH164" s="43"/>
      <c r="DI164" s="43"/>
      <c r="DJ164" s="43"/>
      <c r="DK164" s="43"/>
      <c r="DL164" s="43"/>
      <c r="DM164" s="43"/>
      <c r="DN164" s="43"/>
      <c r="DO164" s="43"/>
      <c r="DP164" s="43"/>
      <c r="DQ164" s="43"/>
      <c r="DR164" s="43"/>
      <c r="DS164" s="43"/>
      <c r="DT164" s="43"/>
      <c r="DU164" s="43"/>
      <c r="DV164" s="43"/>
      <c r="DW164" s="43"/>
      <c r="DX164" s="43"/>
      <c r="DY164" s="43"/>
      <c r="DZ164" s="43"/>
      <c r="EA164" s="43"/>
      <c r="EB164" s="43"/>
      <c r="EC164" s="43"/>
      <c r="ED164" s="43"/>
      <c r="EE164" s="43"/>
      <c r="EF164" s="43"/>
    </row>
    <row r="165" spans="1:136" x14ac:dyDescent="0.25">
      <c r="A165" s="50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  <c r="AK165" s="43"/>
      <c r="AL165" s="43"/>
      <c r="AM165" s="43"/>
      <c r="AN165" s="43"/>
      <c r="AO165" s="43"/>
      <c r="AP165" s="43"/>
      <c r="AQ165" s="43"/>
      <c r="AR165" s="43"/>
      <c r="AS165" s="43"/>
      <c r="AT165" s="43"/>
      <c r="AU165" s="43"/>
      <c r="AV165" s="43"/>
      <c r="AW165" s="43"/>
      <c r="AX165" s="43"/>
      <c r="AY165" s="43"/>
      <c r="AZ165" s="43"/>
      <c r="BA165" s="43"/>
      <c r="BB165" s="43"/>
      <c r="BC165" s="43"/>
      <c r="BD165" s="43"/>
      <c r="BE165" s="43"/>
      <c r="BF165" s="43"/>
      <c r="BG165" s="43"/>
      <c r="BH165" s="43"/>
      <c r="BI165" s="43"/>
      <c r="BJ165" s="43"/>
      <c r="BK165" s="43"/>
      <c r="BL165" s="43"/>
      <c r="BM165" s="43"/>
      <c r="BN165" s="43"/>
      <c r="BO165" s="43"/>
      <c r="BP165" s="43"/>
      <c r="BQ165" s="43"/>
      <c r="BR165" s="43"/>
      <c r="BS165" s="43"/>
      <c r="BT165" s="43"/>
      <c r="BU165" s="43"/>
      <c r="BV165" s="43"/>
      <c r="BW165" s="43"/>
      <c r="BX165" s="43"/>
      <c r="BY165" s="43"/>
      <c r="BZ165" s="43"/>
      <c r="CA165" s="43"/>
      <c r="CB165" s="43"/>
      <c r="CC165" s="43"/>
      <c r="CD165" s="43"/>
      <c r="CE165" s="43"/>
      <c r="CF165" s="43"/>
      <c r="CG165" s="43"/>
      <c r="CH165" s="43"/>
      <c r="CI165" s="43"/>
      <c r="CJ165" s="43"/>
      <c r="CK165" s="43"/>
      <c r="CL165" s="43"/>
      <c r="CM165" s="43"/>
      <c r="CN165" s="43"/>
      <c r="CO165" s="43"/>
      <c r="CP165" s="43"/>
      <c r="CQ165" s="43"/>
      <c r="CR165" s="43"/>
      <c r="CS165" s="43"/>
      <c r="CT165" s="43"/>
      <c r="CU165" s="43"/>
      <c r="CV165" s="43"/>
      <c r="CW165" s="43"/>
      <c r="CX165" s="43"/>
      <c r="CY165" s="43"/>
      <c r="CZ165" s="43"/>
      <c r="DA165" s="43"/>
      <c r="DB165" s="43"/>
      <c r="DC165" s="43"/>
      <c r="DD165" s="43"/>
      <c r="DE165" s="43"/>
      <c r="DF165" s="43"/>
      <c r="DG165" s="43"/>
      <c r="DH165" s="43"/>
      <c r="DI165" s="43"/>
      <c r="DJ165" s="43"/>
      <c r="DK165" s="43"/>
      <c r="DL165" s="43"/>
      <c r="DM165" s="43"/>
      <c r="DN165" s="43"/>
      <c r="DO165" s="43"/>
      <c r="DP165" s="43"/>
      <c r="DQ165" s="43"/>
      <c r="DR165" s="43"/>
      <c r="DS165" s="43"/>
      <c r="DT165" s="43"/>
      <c r="DU165" s="43"/>
      <c r="DV165" s="43"/>
      <c r="DW165" s="43"/>
      <c r="DX165" s="43"/>
      <c r="DY165" s="43"/>
      <c r="DZ165" s="43"/>
      <c r="EA165" s="43"/>
      <c r="EB165" s="43"/>
      <c r="EC165" s="43"/>
      <c r="ED165" s="43"/>
      <c r="EE165" s="43"/>
      <c r="EF165" s="43"/>
    </row>
    <row r="166" spans="1:136" x14ac:dyDescent="0.25">
      <c r="A166" s="50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  <c r="AD166" s="43"/>
      <c r="AE166" s="43"/>
      <c r="AF166" s="43"/>
      <c r="AG166" s="43"/>
      <c r="AH166" s="43"/>
      <c r="AI166" s="43"/>
      <c r="AJ166" s="43"/>
      <c r="AK166" s="43"/>
      <c r="AL166" s="43"/>
      <c r="AM166" s="43"/>
      <c r="AN166" s="43"/>
      <c r="AO166" s="43"/>
      <c r="AP166" s="43"/>
      <c r="AQ166" s="43"/>
      <c r="AR166" s="43"/>
      <c r="AS166" s="43"/>
      <c r="AT166" s="43"/>
      <c r="AU166" s="43"/>
      <c r="AV166" s="43"/>
      <c r="AW166" s="43"/>
      <c r="AX166" s="43"/>
      <c r="AY166" s="43"/>
      <c r="AZ166" s="43"/>
      <c r="BA166" s="43"/>
      <c r="BB166" s="43"/>
      <c r="BC166" s="43"/>
      <c r="BD166" s="43"/>
      <c r="BE166" s="43"/>
      <c r="BF166" s="43"/>
      <c r="BG166" s="43"/>
      <c r="BH166" s="43"/>
      <c r="BI166" s="43"/>
      <c r="BJ166" s="43"/>
      <c r="BK166" s="43"/>
      <c r="BL166" s="43"/>
      <c r="BM166" s="43"/>
      <c r="BN166" s="43"/>
      <c r="BO166" s="43"/>
      <c r="BP166" s="43"/>
      <c r="BQ166" s="43"/>
      <c r="BR166" s="43"/>
      <c r="BS166" s="43"/>
      <c r="BT166" s="43"/>
      <c r="BU166" s="43"/>
      <c r="BV166" s="43"/>
      <c r="BW166" s="43"/>
      <c r="BX166" s="43"/>
      <c r="BY166" s="43"/>
      <c r="BZ166" s="43"/>
      <c r="CA166" s="43"/>
      <c r="CB166" s="43"/>
      <c r="CC166" s="43"/>
      <c r="CD166" s="43"/>
      <c r="CE166" s="43"/>
      <c r="CF166" s="43"/>
      <c r="CG166" s="43"/>
      <c r="CH166" s="43"/>
      <c r="CI166" s="43"/>
      <c r="CJ166" s="43"/>
      <c r="CK166" s="43"/>
      <c r="CL166" s="43"/>
      <c r="CM166" s="43"/>
      <c r="CN166" s="43"/>
      <c r="CO166" s="43"/>
      <c r="CP166" s="43"/>
      <c r="CQ166" s="43"/>
      <c r="CR166" s="43"/>
      <c r="CS166" s="43"/>
      <c r="CT166" s="43"/>
      <c r="CU166" s="43"/>
      <c r="CV166" s="43"/>
      <c r="CW166" s="43"/>
      <c r="CX166" s="43"/>
      <c r="CY166" s="43"/>
      <c r="CZ166" s="43"/>
      <c r="DA166" s="43"/>
      <c r="DB166" s="43"/>
      <c r="DC166" s="43"/>
      <c r="DD166" s="43"/>
      <c r="DE166" s="43"/>
      <c r="DF166" s="43"/>
      <c r="DG166" s="43"/>
      <c r="DH166" s="43"/>
      <c r="DI166" s="43"/>
      <c r="DJ166" s="43"/>
      <c r="DK166" s="43"/>
      <c r="DL166" s="43"/>
      <c r="DM166" s="43"/>
      <c r="DN166" s="43"/>
      <c r="DO166" s="43"/>
      <c r="DP166" s="43"/>
      <c r="DQ166" s="43"/>
      <c r="DR166" s="43"/>
      <c r="DS166" s="43"/>
      <c r="DT166" s="43"/>
      <c r="DU166" s="43"/>
      <c r="DV166" s="43"/>
      <c r="DW166" s="43"/>
      <c r="DX166" s="43"/>
      <c r="DY166" s="43"/>
      <c r="DZ166" s="43"/>
      <c r="EA166" s="43"/>
      <c r="EB166" s="43"/>
      <c r="EC166" s="43"/>
      <c r="ED166" s="43"/>
      <c r="EE166" s="43"/>
      <c r="EF166" s="43"/>
    </row>
    <row r="167" spans="1:136" x14ac:dyDescent="0.25">
      <c r="A167" s="50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43"/>
      <c r="AD167" s="43"/>
      <c r="AE167" s="43"/>
      <c r="AF167" s="43"/>
      <c r="AG167" s="43"/>
      <c r="AH167" s="43"/>
      <c r="AI167" s="43"/>
      <c r="AJ167" s="43"/>
      <c r="AK167" s="43"/>
      <c r="AL167" s="43"/>
      <c r="AM167" s="43"/>
      <c r="AN167" s="43"/>
      <c r="AO167" s="43"/>
      <c r="AP167" s="43"/>
      <c r="AQ167" s="43"/>
      <c r="AR167" s="43"/>
      <c r="AS167" s="43"/>
      <c r="AT167" s="43"/>
      <c r="AU167" s="43"/>
      <c r="AV167" s="43"/>
      <c r="AW167" s="43"/>
      <c r="AX167" s="43"/>
      <c r="AY167" s="43"/>
      <c r="AZ167" s="43"/>
      <c r="BA167" s="43"/>
      <c r="BB167" s="43"/>
      <c r="BC167" s="43"/>
      <c r="BD167" s="43"/>
      <c r="BE167" s="43"/>
      <c r="BF167" s="43"/>
      <c r="BG167" s="43"/>
      <c r="BH167" s="43"/>
      <c r="BI167" s="43"/>
      <c r="BJ167" s="43"/>
      <c r="BK167" s="43"/>
      <c r="BL167" s="43"/>
      <c r="BM167" s="43"/>
      <c r="BN167" s="43"/>
      <c r="BO167" s="43"/>
      <c r="BP167" s="43"/>
      <c r="BQ167" s="43"/>
      <c r="BR167" s="43"/>
      <c r="BS167" s="43"/>
      <c r="BT167" s="43"/>
      <c r="BU167" s="43"/>
      <c r="BV167" s="43"/>
      <c r="BW167" s="43"/>
      <c r="BX167" s="43"/>
      <c r="BY167" s="43"/>
      <c r="BZ167" s="43"/>
      <c r="CA167" s="43"/>
      <c r="CB167" s="43"/>
      <c r="CC167" s="43"/>
      <c r="CD167" s="43"/>
      <c r="CE167" s="43"/>
      <c r="CF167" s="43"/>
      <c r="CG167" s="43"/>
      <c r="CH167" s="43"/>
      <c r="CI167" s="43"/>
      <c r="CJ167" s="43"/>
      <c r="CK167" s="43"/>
      <c r="CL167" s="43"/>
      <c r="CM167" s="43"/>
      <c r="CN167" s="43"/>
      <c r="CO167" s="43"/>
      <c r="CP167" s="43"/>
      <c r="CQ167" s="43"/>
      <c r="CR167" s="43"/>
      <c r="CS167" s="43"/>
      <c r="CT167" s="43"/>
      <c r="CU167" s="43"/>
      <c r="CV167" s="43"/>
      <c r="CW167" s="43"/>
      <c r="CX167" s="43"/>
      <c r="CY167" s="43"/>
      <c r="CZ167" s="43"/>
      <c r="DA167" s="43"/>
      <c r="DB167" s="43"/>
      <c r="DC167" s="43"/>
      <c r="DD167" s="43"/>
      <c r="DE167" s="43"/>
      <c r="DF167" s="43"/>
      <c r="DG167" s="43"/>
      <c r="DH167" s="43"/>
      <c r="DI167" s="43"/>
      <c r="DJ167" s="43"/>
      <c r="DK167" s="43"/>
      <c r="DL167" s="43"/>
      <c r="DM167" s="43"/>
      <c r="DN167" s="43"/>
      <c r="DO167" s="43"/>
      <c r="DP167" s="43"/>
      <c r="DQ167" s="43"/>
      <c r="DR167" s="43"/>
      <c r="DS167" s="43"/>
      <c r="DT167" s="43"/>
      <c r="DU167" s="43"/>
      <c r="DV167" s="43"/>
      <c r="DW167" s="43"/>
      <c r="DX167" s="43"/>
      <c r="DY167" s="43"/>
      <c r="DZ167" s="43"/>
      <c r="EA167" s="43"/>
      <c r="EB167" s="43"/>
      <c r="EC167" s="43"/>
      <c r="ED167" s="43"/>
      <c r="EE167" s="43"/>
      <c r="EF167" s="43"/>
    </row>
    <row r="168" spans="1:136" x14ac:dyDescent="0.25">
      <c r="A168" s="50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  <c r="AC168" s="43"/>
      <c r="AD168" s="43"/>
      <c r="AE168" s="43"/>
      <c r="AF168" s="43"/>
      <c r="AG168" s="43"/>
      <c r="AH168" s="43"/>
      <c r="AI168" s="43"/>
      <c r="AJ168" s="43"/>
      <c r="AK168" s="43"/>
      <c r="AL168" s="43"/>
      <c r="AM168" s="43"/>
      <c r="AN168" s="43"/>
      <c r="AO168" s="43"/>
      <c r="AP168" s="43"/>
      <c r="AQ168" s="43"/>
      <c r="AR168" s="43"/>
      <c r="AS168" s="43"/>
      <c r="AT168" s="43"/>
      <c r="AU168" s="43"/>
      <c r="AV168" s="43"/>
      <c r="AW168" s="43"/>
      <c r="AX168" s="43"/>
      <c r="AY168" s="43"/>
      <c r="AZ168" s="43"/>
      <c r="BA168" s="43"/>
      <c r="BB168" s="43"/>
      <c r="BC168" s="43"/>
      <c r="BD168" s="43"/>
      <c r="BE168" s="43"/>
      <c r="BF168" s="43"/>
      <c r="BG168" s="43"/>
      <c r="BH168" s="43"/>
      <c r="BI168" s="43"/>
      <c r="BJ168" s="43"/>
      <c r="BK168" s="43"/>
      <c r="BL168" s="43"/>
      <c r="BM168" s="43"/>
      <c r="BN168" s="43"/>
      <c r="BO168" s="43"/>
      <c r="BP168" s="43"/>
      <c r="BQ168" s="43"/>
      <c r="BR168" s="43"/>
      <c r="BS168" s="43"/>
      <c r="BT168" s="43"/>
      <c r="BU168" s="43"/>
      <c r="BV168" s="43"/>
      <c r="BW168" s="43"/>
      <c r="BX168" s="43"/>
      <c r="BY168" s="43"/>
      <c r="BZ168" s="43"/>
      <c r="CA168" s="43"/>
      <c r="CB168" s="43"/>
      <c r="CC168" s="43"/>
      <c r="CD168" s="43"/>
      <c r="CE168" s="43"/>
      <c r="CF168" s="43"/>
      <c r="CG168" s="43"/>
      <c r="CH168" s="43"/>
      <c r="CI168" s="43"/>
      <c r="CJ168" s="43"/>
      <c r="CK168" s="43"/>
      <c r="CL168" s="43"/>
      <c r="CM168" s="43"/>
      <c r="CN168" s="43"/>
      <c r="CO168" s="43"/>
      <c r="CP168" s="43"/>
      <c r="CQ168" s="43"/>
      <c r="CR168" s="43"/>
      <c r="CS168" s="43"/>
      <c r="CT168" s="43"/>
      <c r="CU168" s="43"/>
      <c r="CV168" s="43"/>
      <c r="CW168" s="43"/>
      <c r="CX168" s="43"/>
      <c r="CY168" s="43"/>
      <c r="CZ168" s="43"/>
      <c r="DA168" s="43"/>
      <c r="DB168" s="43"/>
      <c r="DC168" s="43"/>
      <c r="DD168" s="43"/>
      <c r="DE168" s="43"/>
      <c r="DF168" s="43"/>
      <c r="DG168" s="43"/>
      <c r="DH168" s="43"/>
      <c r="DI168" s="43"/>
      <c r="DJ168" s="43"/>
      <c r="DK168" s="43"/>
      <c r="DL168" s="43"/>
      <c r="DM168" s="43"/>
      <c r="DN168" s="43"/>
      <c r="DO168" s="43"/>
      <c r="DP168" s="43"/>
      <c r="DQ168" s="43"/>
      <c r="DR168" s="43"/>
      <c r="DS168" s="43"/>
      <c r="DT168" s="43"/>
      <c r="DU168" s="43"/>
      <c r="DV168" s="43"/>
      <c r="DW168" s="43"/>
      <c r="DX168" s="43"/>
      <c r="DY168" s="43"/>
      <c r="DZ168" s="43"/>
      <c r="EA168" s="43"/>
      <c r="EB168" s="43"/>
      <c r="EC168" s="43"/>
      <c r="ED168" s="43"/>
      <c r="EE168" s="43"/>
      <c r="EF168" s="43"/>
    </row>
    <row r="169" spans="1:136" x14ac:dyDescent="0.25">
      <c r="A169" s="50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  <c r="AC169" s="43"/>
      <c r="AD169" s="43"/>
      <c r="AE169" s="43"/>
      <c r="AF169" s="43"/>
      <c r="AG169" s="43"/>
      <c r="AH169" s="43"/>
      <c r="AI169" s="43"/>
      <c r="AJ169" s="43"/>
      <c r="AK169" s="43"/>
      <c r="AL169" s="43"/>
      <c r="AM169" s="43"/>
      <c r="AN169" s="43"/>
      <c r="AO169" s="43"/>
      <c r="AP169" s="43"/>
      <c r="AQ169" s="43"/>
      <c r="AR169" s="43"/>
      <c r="AS169" s="43"/>
      <c r="AT169" s="43"/>
      <c r="AU169" s="43"/>
      <c r="AV169" s="43"/>
      <c r="AW169" s="43"/>
      <c r="AX169" s="43"/>
      <c r="AY169" s="43"/>
      <c r="AZ169" s="43"/>
      <c r="BA169" s="43"/>
      <c r="BB169" s="43"/>
      <c r="BC169" s="43"/>
      <c r="BD169" s="43"/>
      <c r="BE169" s="43"/>
      <c r="BF169" s="43"/>
      <c r="BG169" s="43"/>
      <c r="BH169" s="43"/>
      <c r="BI169" s="43"/>
      <c r="BJ169" s="43"/>
      <c r="BK169" s="43"/>
      <c r="BL169" s="43"/>
      <c r="BM169" s="43"/>
      <c r="BN169" s="43"/>
      <c r="BO169" s="43"/>
      <c r="BP169" s="43"/>
      <c r="BQ169" s="43"/>
      <c r="BR169" s="43"/>
      <c r="BS169" s="43"/>
      <c r="BT169" s="43"/>
      <c r="BU169" s="43"/>
      <c r="BV169" s="43"/>
      <c r="BW169" s="43"/>
      <c r="BX169" s="43"/>
      <c r="BY169" s="43"/>
      <c r="BZ169" s="43"/>
      <c r="CA169" s="43"/>
      <c r="CB169" s="43"/>
      <c r="CC169" s="43"/>
      <c r="CD169" s="43"/>
      <c r="CE169" s="43"/>
      <c r="CF169" s="43"/>
      <c r="CG169" s="43"/>
      <c r="CH169" s="43"/>
      <c r="CI169" s="43"/>
      <c r="CJ169" s="43"/>
      <c r="CK169" s="43"/>
      <c r="CL169" s="43"/>
      <c r="CM169" s="43"/>
      <c r="CN169" s="43"/>
      <c r="CO169" s="43"/>
      <c r="CP169" s="43"/>
      <c r="CQ169" s="43"/>
      <c r="CR169" s="43"/>
      <c r="CS169" s="43"/>
      <c r="CT169" s="43"/>
      <c r="CU169" s="43"/>
      <c r="CV169" s="43"/>
      <c r="CW169" s="43"/>
      <c r="CX169" s="43"/>
      <c r="CY169" s="43"/>
      <c r="CZ169" s="43"/>
      <c r="DA169" s="43"/>
      <c r="DB169" s="43"/>
      <c r="DC169" s="43"/>
      <c r="DD169" s="43"/>
      <c r="DE169" s="43"/>
      <c r="DF169" s="43"/>
      <c r="DG169" s="43"/>
      <c r="DH169" s="43"/>
      <c r="DI169" s="43"/>
      <c r="DJ169" s="43"/>
      <c r="DK169" s="43"/>
      <c r="DL169" s="43"/>
      <c r="DM169" s="43"/>
      <c r="DN169" s="43"/>
      <c r="DO169" s="43"/>
      <c r="DP169" s="43"/>
      <c r="DQ169" s="43"/>
      <c r="DR169" s="43"/>
      <c r="DS169" s="43"/>
      <c r="DT169" s="43"/>
      <c r="DU169" s="43"/>
      <c r="DV169" s="43"/>
      <c r="DW169" s="43"/>
      <c r="DX169" s="43"/>
      <c r="DY169" s="43"/>
      <c r="DZ169" s="43"/>
      <c r="EA169" s="43"/>
      <c r="EB169" s="43"/>
      <c r="EC169" s="43"/>
      <c r="ED169" s="43"/>
      <c r="EE169" s="43"/>
      <c r="EF169" s="43"/>
    </row>
    <row r="170" spans="1:136" x14ac:dyDescent="0.25">
      <c r="A170" s="50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  <c r="AY170" s="43"/>
      <c r="AZ170" s="43"/>
      <c r="BA170" s="43"/>
      <c r="BB170" s="43"/>
      <c r="BC170" s="43"/>
      <c r="BD170" s="43"/>
      <c r="BE170" s="43"/>
      <c r="BF170" s="43"/>
      <c r="BG170" s="43"/>
      <c r="BH170" s="43"/>
      <c r="BI170" s="43"/>
      <c r="BJ170" s="43"/>
      <c r="BK170" s="43"/>
      <c r="BL170" s="43"/>
      <c r="BM170" s="43"/>
      <c r="BN170" s="43"/>
      <c r="BO170" s="43"/>
      <c r="BP170" s="43"/>
      <c r="BQ170" s="43"/>
      <c r="BR170" s="43"/>
      <c r="BS170" s="43"/>
      <c r="BT170" s="43"/>
      <c r="BU170" s="43"/>
      <c r="BV170" s="43"/>
      <c r="BW170" s="43"/>
      <c r="BX170" s="43"/>
      <c r="BY170" s="43"/>
      <c r="BZ170" s="43"/>
      <c r="CA170" s="43"/>
      <c r="CB170" s="43"/>
      <c r="CC170" s="43"/>
      <c r="CD170" s="43"/>
      <c r="CE170" s="43"/>
      <c r="CF170" s="43"/>
      <c r="CG170" s="43"/>
      <c r="CH170" s="43"/>
      <c r="CI170" s="43"/>
      <c r="CJ170" s="43"/>
      <c r="CK170" s="43"/>
      <c r="CL170" s="43"/>
      <c r="CM170" s="43"/>
      <c r="CN170" s="43"/>
      <c r="CO170" s="43"/>
      <c r="CP170" s="43"/>
      <c r="CQ170" s="43"/>
      <c r="CR170" s="43"/>
      <c r="CS170" s="43"/>
      <c r="CT170" s="43"/>
      <c r="CU170" s="43"/>
      <c r="CV170" s="43"/>
      <c r="CW170" s="43"/>
      <c r="CX170" s="43"/>
      <c r="CY170" s="43"/>
      <c r="CZ170" s="43"/>
      <c r="DA170" s="43"/>
      <c r="DB170" s="43"/>
      <c r="DC170" s="43"/>
      <c r="DD170" s="43"/>
      <c r="DE170" s="43"/>
      <c r="DF170" s="43"/>
      <c r="DG170" s="43"/>
      <c r="DH170" s="43"/>
      <c r="DI170" s="43"/>
      <c r="DJ170" s="43"/>
      <c r="DK170" s="43"/>
      <c r="DL170" s="43"/>
      <c r="DM170" s="43"/>
      <c r="DN170" s="43"/>
      <c r="DO170" s="43"/>
      <c r="DP170" s="43"/>
      <c r="DQ170" s="43"/>
      <c r="DR170" s="43"/>
      <c r="DS170" s="43"/>
      <c r="DT170" s="43"/>
      <c r="DU170" s="43"/>
      <c r="DV170" s="43"/>
      <c r="DW170" s="43"/>
      <c r="DX170" s="43"/>
      <c r="DY170" s="43"/>
      <c r="DZ170" s="43"/>
      <c r="EA170" s="43"/>
      <c r="EB170" s="43"/>
      <c r="EC170" s="43"/>
      <c r="ED170" s="43"/>
      <c r="EE170" s="43"/>
      <c r="EF170" s="43"/>
    </row>
    <row r="171" spans="1:136" x14ac:dyDescent="0.25">
      <c r="A171" s="50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43"/>
      <c r="AD171" s="43"/>
      <c r="AE171" s="43"/>
      <c r="AF171" s="43"/>
      <c r="AG171" s="43"/>
      <c r="AH171" s="43"/>
      <c r="AI171" s="43"/>
      <c r="AJ171" s="43"/>
      <c r="AK171" s="43"/>
      <c r="AL171" s="43"/>
      <c r="AM171" s="43"/>
      <c r="AN171" s="43"/>
      <c r="AO171" s="43"/>
      <c r="AP171" s="43"/>
      <c r="AQ171" s="43"/>
      <c r="AR171" s="43"/>
      <c r="AS171" s="43"/>
      <c r="AT171" s="43"/>
      <c r="AU171" s="43"/>
      <c r="AV171" s="43"/>
      <c r="AW171" s="43"/>
      <c r="AX171" s="43"/>
      <c r="AY171" s="43"/>
      <c r="AZ171" s="43"/>
      <c r="BA171" s="43"/>
      <c r="BB171" s="43"/>
      <c r="BC171" s="43"/>
      <c r="BD171" s="43"/>
      <c r="BE171" s="43"/>
      <c r="BF171" s="43"/>
      <c r="BG171" s="43"/>
      <c r="BH171" s="43"/>
      <c r="BI171" s="43"/>
      <c r="BJ171" s="43"/>
      <c r="BK171" s="43"/>
      <c r="BL171" s="43"/>
      <c r="BM171" s="43"/>
      <c r="BN171" s="43"/>
      <c r="BO171" s="43"/>
      <c r="BP171" s="43"/>
      <c r="BQ171" s="43"/>
      <c r="BR171" s="43"/>
      <c r="BS171" s="43"/>
      <c r="BT171" s="43"/>
      <c r="BU171" s="43"/>
      <c r="BV171" s="43"/>
      <c r="BW171" s="43"/>
      <c r="BX171" s="43"/>
      <c r="BY171" s="43"/>
      <c r="BZ171" s="43"/>
      <c r="CA171" s="43"/>
      <c r="CB171" s="43"/>
      <c r="CC171" s="43"/>
      <c r="CD171" s="43"/>
      <c r="CE171" s="43"/>
      <c r="CF171" s="43"/>
      <c r="CG171" s="43"/>
      <c r="CH171" s="43"/>
      <c r="CI171" s="43"/>
      <c r="CJ171" s="43"/>
      <c r="CK171" s="43"/>
      <c r="CL171" s="43"/>
      <c r="CM171" s="43"/>
      <c r="CN171" s="43"/>
      <c r="CO171" s="43"/>
      <c r="CP171" s="43"/>
      <c r="CQ171" s="43"/>
      <c r="CR171" s="43"/>
      <c r="CS171" s="43"/>
      <c r="CT171" s="43"/>
      <c r="CU171" s="43"/>
      <c r="CV171" s="43"/>
      <c r="CW171" s="43"/>
      <c r="CX171" s="43"/>
      <c r="CY171" s="43"/>
      <c r="CZ171" s="43"/>
      <c r="DA171" s="43"/>
      <c r="DB171" s="43"/>
      <c r="DC171" s="43"/>
      <c r="DD171" s="43"/>
      <c r="DE171" s="43"/>
      <c r="DF171" s="43"/>
      <c r="DG171" s="43"/>
      <c r="DH171" s="43"/>
      <c r="DI171" s="43"/>
      <c r="DJ171" s="43"/>
      <c r="DK171" s="43"/>
      <c r="DL171" s="43"/>
      <c r="DM171" s="43"/>
      <c r="DN171" s="43"/>
      <c r="DO171" s="43"/>
      <c r="DP171" s="43"/>
      <c r="DQ171" s="43"/>
      <c r="DR171" s="43"/>
      <c r="DS171" s="43"/>
      <c r="DT171" s="43"/>
      <c r="DU171" s="43"/>
      <c r="DV171" s="43"/>
      <c r="DW171" s="43"/>
      <c r="DX171" s="43"/>
      <c r="DY171" s="43"/>
      <c r="DZ171" s="43"/>
      <c r="EA171" s="43"/>
      <c r="EB171" s="43"/>
      <c r="EC171" s="43"/>
      <c r="ED171" s="43"/>
      <c r="EE171" s="43"/>
      <c r="EF171" s="43"/>
    </row>
    <row r="172" spans="1:136" x14ac:dyDescent="0.25">
      <c r="A172" s="50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43"/>
      <c r="AD172" s="43"/>
      <c r="AE172" s="43"/>
      <c r="AF172" s="43"/>
      <c r="AG172" s="43"/>
      <c r="AH172" s="43"/>
      <c r="AI172" s="43"/>
      <c r="AJ172" s="43"/>
      <c r="AK172" s="43"/>
      <c r="AL172" s="43"/>
      <c r="AM172" s="43"/>
      <c r="AN172" s="43"/>
      <c r="AO172" s="43"/>
      <c r="AP172" s="43"/>
      <c r="AQ172" s="43"/>
      <c r="AR172" s="43"/>
      <c r="AS172" s="43"/>
      <c r="AT172" s="43"/>
      <c r="AU172" s="43"/>
      <c r="AV172" s="43"/>
      <c r="AW172" s="43"/>
      <c r="AX172" s="43"/>
      <c r="AY172" s="43"/>
      <c r="AZ172" s="43"/>
      <c r="BA172" s="43"/>
      <c r="BB172" s="43"/>
      <c r="BC172" s="43"/>
      <c r="BD172" s="43"/>
      <c r="BE172" s="43"/>
      <c r="BF172" s="43"/>
      <c r="BG172" s="43"/>
      <c r="BH172" s="43"/>
      <c r="BI172" s="43"/>
      <c r="BJ172" s="43"/>
      <c r="BK172" s="43"/>
      <c r="BL172" s="43"/>
      <c r="BM172" s="43"/>
      <c r="BN172" s="43"/>
      <c r="BO172" s="43"/>
      <c r="BP172" s="43"/>
      <c r="BQ172" s="43"/>
      <c r="BR172" s="43"/>
      <c r="BS172" s="43"/>
      <c r="BT172" s="43"/>
      <c r="BU172" s="43"/>
      <c r="BV172" s="43"/>
      <c r="BW172" s="43"/>
      <c r="BX172" s="43"/>
      <c r="BY172" s="43"/>
      <c r="BZ172" s="43"/>
      <c r="CA172" s="43"/>
      <c r="CB172" s="43"/>
      <c r="CC172" s="43"/>
      <c r="CD172" s="43"/>
      <c r="CE172" s="43"/>
      <c r="CF172" s="43"/>
      <c r="CG172" s="43"/>
      <c r="CH172" s="43"/>
      <c r="CI172" s="43"/>
      <c r="CJ172" s="43"/>
      <c r="CK172" s="43"/>
      <c r="CL172" s="43"/>
      <c r="CM172" s="43"/>
      <c r="CN172" s="43"/>
      <c r="CO172" s="43"/>
      <c r="CP172" s="43"/>
      <c r="CQ172" s="43"/>
      <c r="CR172" s="43"/>
      <c r="CS172" s="43"/>
      <c r="CT172" s="43"/>
      <c r="CU172" s="43"/>
      <c r="CV172" s="43"/>
      <c r="CW172" s="43"/>
      <c r="CX172" s="43"/>
      <c r="CY172" s="43"/>
      <c r="CZ172" s="43"/>
      <c r="DA172" s="43"/>
      <c r="DB172" s="43"/>
      <c r="DC172" s="43"/>
      <c r="DD172" s="43"/>
      <c r="DE172" s="43"/>
      <c r="DF172" s="43"/>
      <c r="DG172" s="43"/>
      <c r="DH172" s="43"/>
      <c r="DI172" s="43"/>
      <c r="DJ172" s="43"/>
      <c r="DK172" s="43"/>
      <c r="DL172" s="43"/>
      <c r="DM172" s="43"/>
      <c r="DN172" s="43"/>
      <c r="DO172" s="43"/>
      <c r="DP172" s="43"/>
      <c r="DQ172" s="43"/>
      <c r="DR172" s="43"/>
      <c r="DS172" s="43"/>
      <c r="DT172" s="43"/>
      <c r="DU172" s="43"/>
      <c r="DV172" s="43"/>
      <c r="DW172" s="43"/>
      <c r="DX172" s="43"/>
      <c r="DY172" s="43"/>
      <c r="DZ172" s="43"/>
      <c r="EA172" s="43"/>
      <c r="EB172" s="43"/>
      <c r="EC172" s="43"/>
      <c r="ED172" s="43"/>
      <c r="EE172" s="43"/>
      <c r="EF172" s="43"/>
    </row>
  </sheetData>
  <mergeCells count="5">
    <mergeCell ref="D2:E2"/>
    <mergeCell ref="F2:G2"/>
    <mergeCell ref="H2:I2"/>
    <mergeCell ref="J2:K2"/>
    <mergeCell ref="L2:M2"/>
  </mergeCells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297"/>
  <sheetViews>
    <sheetView topLeftCell="G1" zoomScale="90" zoomScaleNormal="90" workbookViewId="0">
      <pane ySplit="6" topLeftCell="A7" activePane="bottomLeft" state="frozen"/>
      <selection pane="bottomLeft" activeCell="N19" sqref="N19:N22"/>
    </sheetView>
  </sheetViews>
  <sheetFormatPr defaultRowHeight="12.5" x14ac:dyDescent="0.25"/>
  <cols>
    <col min="1" max="1" width="14.453125" style="23" customWidth="1"/>
    <col min="2" max="2" width="38.453125" style="23" customWidth="1"/>
    <col min="3" max="3" width="3.1796875" style="23" customWidth="1"/>
    <col min="4" max="4" width="9.1796875" style="23" customWidth="1"/>
    <col min="5" max="5" width="3.1796875" style="23" customWidth="1"/>
    <col min="6" max="7" width="10.453125" style="23" customWidth="1"/>
    <col min="8" max="8" width="3.1796875" style="23" customWidth="1"/>
    <col min="9" max="9" width="10.453125" style="23" customWidth="1"/>
    <col min="10" max="10" width="3.1796875" style="23" customWidth="1"/>
    <col min="11" max="11" width="14" style="23" customWidth="1"/>
    <col min="12" max="12" width="9.1796875" style="23" hidden="1" customWidth="1"/>
    <col min="13" max="13" width="9.1796875" style="23" customWidth="1"/>
    <col min="14" max="14" width="10.1796875" style="23" bestFit="1" customWidth="1"/>
    <col min="15" max="15" width="8.81640625" style="23" bestFit="1" customWidth="1"/>
    <col min="16" max="17" width="3.1796875" style="23" customWidth="1"/>
    <col min="18" max="18" width="11.1796875" style="23" customWidth="1"/>
    <col min="19" max="20" width="11.453125" style="23" bestFit="1" customWidth="1"/>
    <col min="21" max="21" width="9.1796875" style="23" customWidth="1"/>
    <col min="22" max="22" width="11.453125" style="23" bestFit="1" customWidth="1"/>
    <col min="23" max="23" width="24.26953125" style="23" customWidth="1"/>
    <col min="24" max="26" width="9.1796875" style="23" customWidth="1"/>
    <col min="27" max="27" width="3.1796875" style="23" customWidth="1"/>
    <col min="28" max="28" width="12.54296875" style="23" customWidth="1"/>
    <col min="29" max="29" width="9.1796875" style="23" customWidth="1"/>
    <col min="30" max="30" width="3.81640625" style="23" bestFit="1" customWidth="1"/>
    <col min="31" max="1025" width="9.1796875" style="23" customWidth="1"/>
  </cols>
  <sheetData>
    <row r="1" spans="1:33" s="23" customFormat="1" x14ac:dyDescent="0.25">
      <c r="A1" s="23" t="s">
        <v>134</v>
      </c>
    </row>
    <row r="2" spans="1:33" s="23" customFormat="1" x14ac:dyDescent="0.25">
      <c r="A2" s="23" t="s">
        <v>69</v>
      </c>
    </row>
    <row r="3" spans="1:33" s="23" customFormat="1" ht="13" x14ac:dyDescent="0.3">
      <c r="A3" s="25" t="s">
        <v>135</v>
      </c>
      <c r="B3" s="25" t="s">
        <v>136</v>
      </c>
      <c r="C3" s="25" t="s">
        <v>137</v>
      </c>
      <c r="D3" s="25" t="s">
        <v>138</v>
      </c>
      <c r="E3" s="25" t="s">
        <v>139</v>
      </c>
      <c r="F3" s="25" t="s">
        <v>140</v>
      </c>
      <c r="G3" s="25" t="s">
        <v>141</v>
      </c>
      <c r="H3" s="25" t="s">
        <v>142</v>
      </c>
      <c r="I3" s="25" t="s">
        <v>143</v>
      </c>
      <c r="J3" s="25" t="s">
        <v>144</v>
      </c>
      <c r="K3" s="25" t="s">
        <v>145</v>
      </c>
      <c r="L3" s="25" t="s">
        <v>146</v>
      </c>
      <c r="M3" s="25" t="s">
        <v>147</v>
      </c>
      <c r="N3" s="25" t="s">
        <v>148</v>
      </c>
      <c r="O3" s="25" t="s">
        <v>149</v>
      </c>
      <c r="P3" s="26" t="s">
        <v>150</v>
      </c>
      <c r="Q3" s="26" t="s">
        <v>151</v>
      </c>
      <c r="R3" s="26" t="s">
        <v>152</v>
      </c>
      <c r="S3" s="25" t="s">
        <v>153</v>
      </c>
      <c r="T3" s="25" t="s">
        <v>154</v>
      </c>
      <c r="U3" s="25" t="s">
        <v>155</v>
      </c>
      <c r="V3" s="25" t="s">
        <v>156</v>
      </c>
      <c r="W3" s="25" t="s">
        <v>157</v>
      </c>
      <c r="X3" s="25" t="s">
        <v>158</v>
      </c>
      <c r="Y3" s="25" t="s">
        <v>159</v>
      </c>
      <c r="Z3" s="25" t="s">
        <v>160</v>
      </c>
      <c r="AA3" s="25" t="s">
        <v>161</v>
      </c>
      <c r="AB3" s="25" t="s">
        <v>162</v>
      </c>
      <c r="AC3" s="25" t="s">
        <v>163</v>
      </c>
      <c r="AD3" s="25" t="s">
        <v>164</v>
      </c>
      <c r="AE3" s="25"/>
      <c r="AF3" s="25"/>
      <c r="AG3" s="25"/>
    </row>
    <row r="4" spans="1:33" s="23" customFormat="1" ht="13" x14ac:dyDescent="0.3">
      <c r="A4" s="23" t="s">
        <v>165</v>
      </c>
      <c r="D4" s="24" t="s">
        <v>0</v>
      </c>
      <c r="F4" s="24" t="s">
        <v>9</v>
      </c>
      <c r="G4" s="24"/>
      <c r="I4" s="24" t="s">
        <v>10</v>
      </c>
      <c r="K4" s="24" t="s">
        <v>21</v>
      </c>
      <c r="L4" s="24"/>
      <c r="R4" s="24" t="s">
        <v>166</v>
      </c>
      <c r="X4" s="24" t="s">
        <v>167</v>
      </c>
      <c r="AB4" s="24" t="s">
        <v>168</v>
      </c>
    </row>
    <row r="5" spans="1:33" s="27" customFormat="1" ht="13" x14ac:dyDescent="0.3">
      <c r="F5" s="27" t="s">
        <v>169</v>
      </c>
      <c r="G5" s="27" t="s">
        <v>170</v>
      </c>
      <c r="I5" s="27" t="s">
        <v>170</v>
      </c>
      <c r="K5" s="27" t="s">
        <v>171</v>
      </c>
      <c r="M5" s="27" t="s">
        <v>172</v>
      </c>
      <c r="N5" s="27" t="s">
        <v>173</v>
      </c>
      <c r="O5" s="27" t="s">
        <v>174</v>
      </c>
      <c r="R5" s="27" t="s">
        <v>170</v>
      </c>
      <c r="S5" s="27" t="s">
        <v>175</v>
      </c>
      <c r="T5" s="27" t="s">
        <v>176</v>
      </c>
      <c r="U5" s="27" t="s">
        <v>177</v>
      </c>
      <c r="V5" s="27" t="s">
        <v>178</v>
      </c>
      <c r="X5" s="27" t="s">
        <v>175</v>
      </c>
      <c r="Y5" s="27" t="s">
        <v>179</v>
      </c>
      <c r="Z5" s="27" t="s">
        <v>180</v>
      </c>
      <c r="AB5" s="27" t="s">
        <v>113</v>
      </c>
    </row>
    <row r="6" spans="1:33" s="23" customFormat="1" x14ac:dyDescent="0.25">
      <c r="A6" s="28" t="s">
        <v>78</v>
      </c>
      <c r="B6" s="28" t="s">
        <v>24</v>
      </c>
      <c r="C6" s="28"/>
      <c r="D6" s="23" t="s">
        <v>80</v>
      </c>
      <c r="E6" s="28"/>
      <c r="F6" t="s">
        <v>82</v>
      </c>
      <c r="G6" s="28" t="s">
        <v>84</v>
      </c>
      <c r="H6" s="28"/>
      <c r="I6" s="28" t="s">
        <v>86</v>
      </c>
      <c r="J6" s="28"/>
      <c r="K6" s="28" t="s">
        <v>88</v>
      </c>
      <c r="L6" s="28"/>
      <c r="M6" s="28" t="s">
        <v>90</v>
      </c>
      <c r="N6" s="28" t="s">
        <v>92</v>
      </c>
      <c r="O6" s="28" t="s">
        <v>94</v>
      </c>
      <c r="P6" s="28"/>
      <c r="Q6" s="28"/>
      <c r="R6" s="28" t="s">
        <v>96</v>
      </c>
      <c r="S6" s="28" t="s">
        <v>98</v>
      </c>
      <c r="T6" s="28" t="s">
        <v>100</v>
      </c>
      <c r="U6" s="28" t="s">
        <v>102</v>
      </c>
      <c r="V6" s="28" t="s">
        <v>104</v>
      </c>
      <c r="W6" s="28" t="s">
        <v>618</v>
      </c>
      <c r="X6" s="28" t="s">
        <v>106</v>
      </c>
      <c r="Y6" s="28" t="s">
        <v>108</v>
      </c>
      <c r="Z6" s="28" t="s">
        <v>110</v>
      </c>
      <c r="AA6" s="28"/>
      <c r="AB6" s="23" t="s">
        <v>84</v>
      </c>
      <c r="AC6" s="23" t="s">
        <v>82</v>
      </c>
      <c r="AD6" s="23" t="s">
        <v>80</v>
      </c>
      <c r="AG6" s="28" t="s">
        <v>621</v>
      </c>
    </row>
    <row r="7" spans="1:33" s="23" customFormat="1" ht="14.5" x14ac:dyDescent="0.35">
      <c r="A7" s="29" t="str">
        <f>SAM!A8</f>
        <v>acrop-DT</v>
      </c>
      <c r="B7" s="23" t="s">
        <v>9</v>
      </c>
      <c r="D7" s="23" t="s">
        <v>713</v>
      </c>
      <c r="F7" t="s">
        <v>347</v>
      </c>
      <c r="G7" s="29" t="str">
        <f>A7</f>
        <v>acrop-DT</v>
      </c>
      <c r="I7" s="15" t="s">
        <v>329</v>
      </c>
      <c r="K7" s="16" t="str">
        <f>A101</f>
        <v>flab-DT</v>
      </c>
      <c r="M7" s="16" t="s">
        <v>738</v>
      </c>
      <c r="N7" s="101" t="s">
        <v>707</v>
      </c>
      <c r="O7" s="101" t="s">
        <v>706</v>
      </c>
      <c r="R7" s="30" t="s">
        <v>711</v>
      </c>
      <c r="S7" s="30" t="str">
        <f>R7</f>
        <v>ent-DT</v>
      </c>
      <c r="T7" s="30" t="str">
        <f>R7</f>
        <v>ent-DT</v>
      </c>
      <c r="U7" s="30" t="s">
        <v>711</v>
      </c>
      <c r="V7" s="30" t="str">
        <f>R11</f>
        <v>hhd-DT</v>
      </c>
      <c r="W7" s="29" t="str">
        <f>V11</f>
        <v>hhd-NO-DT</v>
      </c>
      <c r="X7" s="23" t="s">
        <v>181</v>
      </c>
      <c r="Y7" s="23" t="s">
        <v>182</v>
      </c>
      <c r="Z7" s="23" t="s">
        <v>183</v>
      </c>
      <c r="AB7" s="29" t="str">
        <f>A7</f>
        <v>acrop-DT</v>
      </c>
      <c r="AC7" s="23" t="str">
        <f>LEFT(AB7,5)</f>
        <v>acrop</v>
      </c>
      <c r="AD7" s="23" t="str">
        <f>RIGHT(AB7,2)</f>
        <v>DT</v>
      </c>
      <c r="AG7" s="30" t="s">
        <v>712</v>
      </c>
    </row>
    <row r="8" spans="1:33" s="23" customFormat="1" ht="14.5" x14ac:dyDescent="0.35">
      <c r="A8" s="29" t="str">
        <f>SAM!A9</f>
        <v>aoagr-DT</v>
      </c>
      <c r="D8" s="23" t="s">
        <v>594</v>
      </c>
      <c r="F8" t="s">
        <v>348</v>
      </c>
      <c r="G8" s="29" t="str">
        <f t="shared" ref="G8:G71" si="0">A8</f>
        <v>aoagr-DT</v>
      </c>
      <c r="I8" s="15" t="s">
        <v>330</v>
      </c>
      <c r="K8" s="16" t="str">
        <f t="shared" ref="K8:K30" si="1">A102</f>
        <v>flnd-DT</v>
      </c>
      <c r="M8" s="16" t="s">
        <v>739</v>
      </c>
      <c r="N8" s="101" t="s">
        <v>709</v>
      </c>
      <c r="O8" s="101" t="s">
        <v>571</v>
      </c>
      <c r="R8" s="30" t="s">
        <v>586</v>
      </c>
      <c r="S8" s="30" t="str">
        <f t="shared" ref="S8:S15" si="2">R8</f>
        <v>ent-NO</v>
      </c>
      <c r="T8" s="30" t="str">
        <f t="shared" ref="T8:T14" si="3">R8</f>
        <v>ent-NO</v>
      </c>
      <c r="U8" s="30" t="s">
        <v>586</v>
      </c>
      <c r="V8" s="30" t="str">
        <f t="shared" ref="V8:V10" si="4">R12</f>
        <v>hhd-NO</v>
      </c>
      <c r="W8" s="29" t="str">
        <f t="shared" ref="W8:W18" si="5">V12</f>
        <v>hhd-CE-DT</v>
      </c>
      <c r="AB8" s="29" t="str">
        <f t="shared" ref="AB8:AB71" si="6">A8</f>
        <v>aoagr-DT</v>
      </c>
      <c r="AC8" s="23" t="str">
        <f t="shared" ref="AC8:AC71" si="7">LEFT(AB8,5)</f>
        <v>aoagr</v>
      </c>
      <c r="AD8" s="23" t="str">
        <f t="shared" ref="AD8:AD71" si="8">RIGHT(AB8,2)</f>
        <v>DT</v>
      </c>
      <c r="AG8" s="30" t="s">
        <v>590</v>
      </c>
    </row>
    <row r="9" spans="1:33" s="23" customFormat="1" ht="14.5" x14ac:dyDescent="0.35">
      <c r="A9" s="29" t="str">
        <f>SAM!A10</f>
        <v>amini-DT</v>
      </c>
      <c r="D9" s="23" t="s">
        <v>595</v>
      </c>
      <c r="F9" t="s">
        <v>345</v>
      </c>
      <c r="G9" s="29" t="str">
        <f t="shared" si="0"/>
        <v>amini-DT</v>
      </c>
      <c r="I9" s="15" t="s">
        <v>331</v>
      </c>
      <c r="K9" s="16" t="str">
        <f t="shared" si="1"/>
        <v>fcap-c-DT</v>
      </c>
      <c r="M9" s="16" t="s">
        <v>740</v>
      </c>
      <c r="N9" s="101" t="s">
        <v>710</v>
      </c>
      <c r="O9" s="101" t="s">
        <v>576</v>
      </c>
      <c r="R9" s="30" t="s">
        <v>587</v>
      </c>
      <c r="S9" s="30" t="str">
        <f t="shared" si="2"/>
        <v>ent-CE</v>
      </c>
      <c r="T9" s="30" t="str">
        <f t="shared" si="3"/>
        <v>ent-CE</v>
      </c>
      <c r="U9" s="30" t="s">
        <v>587</v>
      </c>
      <c r="V9" s="30" t="str">
        <f t="shared" si="4"/>
        <v>hhd-CE</v>
      </c>
      <c r="W9" s="29" t="str">
        <f t="shared" si="5"/>
        <v>hhd-SO-DT</v>
      </c>
      <c r="AB9" s="29" t="str">
        <f t="shared" si="6"/>
        <v>amini-DT</v>
      </c>
      <c r="AC9" s="23" t="str">
        <f t="shared" si="7"/>
        <v>amini</v>
      </c>
      <c r="AD9" s="23" t="str">
        <f t="shared" si="8"/>
        <v>DT</v>
      </c>
      <c r="AG9" s="30" t="s">
        <v>591</v>
      </c>
    </row>
    <row r="10" spans="1:33" s="23" customFormat="1" ht="14.5" x14ac:dyDescent="0.35">
      <c r="A10" s="29" t="str">
        <f>SAM!A11</f>
        <v>aoprc-DT</v>
      </c>
      <c r="D10" s="23" t="s">
        <v>596</v>
      </c>
      <c r="F10" t="s">
        <v>352</v>
      </c>
      <c r="G10" s="29" t="str">
        <f t="shared" si="0"/>
        <v>aoprc-DT</v>
      </c>
      <c r="I10" s="15" t="s">
        <v>332</v>
      </c>
      <c r="K10" s="16" t="str">
        <f t="shared" si="1"/>
        <v>fcap-l-DT</v>
      </c>
      <c r="M10" s="16" t="s">
        <v>741</v>
      </c>
      <c r="N10" s="101" t="s">
        <v>572</v>
      </c>
      <c r="O10" s="101" t="s">
        <v>581</v>
      </c>
      <c r="R10" s="30" t="s">
        <v>588</v>
      </c>
      <c r="S10" s="30" t="str">
        <f t="shared" si="2"/>
        <v>ent-SO</v>
      </c>
      <c r="T10" s="30" t="str">
        <f t="shared" si="3"/>
        <v>ent-SO</v>
      </c>
      <c r="U10" s="30" t="s">
        <v>588</v>
      </c>
      <c r="V10" s="30" t="str">
        <f t="shared" si="4"/>
        <v>hhd-SO</v>
      </c>
      <c r="W10" s="29" t="str">
        <f t="shared" si="5"/>
        <v>hhd-DT-NO</v>
      </c>
      <c r="AB10" s="29" t="str">
        <f t="shared" si="6"/>
        <v>aoprc-DT</v>
      </c>
      <c r="AC10" s="23" t="str">
        <f t="shared" si="7"/>
        <v>aoprc</v>
      </c>
      <c r="AD10" s="23" t="str">
        <f t="shared" si="8"/>
        <v>DT</v>
      </c>
      <c r="AG10" s="30" t="s">
        <v>592</v>
      </c>
    </row>
    <row r="11" spans="1:33" s="23" customFormat="1" ht="14.5" x14ac:dyDescent="0.35">
      <c r="A11" s="29" t="str">
        <f>SAM!A12</f>
        <v>acprc-DT</v>
      </c>
      <c r="F11" t="s">
        <v>353</v>
      </c>
      <c r="G11" s="29" t="str">
        <f t="shared" si="0"/>
        <v>acprc-DT</v>
      </c>
      <c r="I11" s="15" t="s">
        <v>333</v>
      </c>
      <c r="K11" s="16" t="str">
        <f t="shared" si="1"/>
        <v>fcap-m-DT</v>
      </c>
      <c r="M11" s="101"/>
      <c r="N11" s="101" t="s">
        <v>574</v>
      </c>
      <c r="R11" s="30" t="s">
        <v>712</v>
      </c>
      <c r="S11" s="30" t="str">
        <f t="shared" si="2"/>
        <v>hhd-DT</v>
      </c>
      <c r="T11" s="30" t="str">
        <f t="shared" si="3"/>
        <v>hhd-DT</v>
      </c>
      <c r="V11" s="30" t="str">
        <f t="shared" ref="V11:V22" si="9">R17</f>
        <v>hhd-NO-DT</v>
      </c>
      <c r="W11" s="29" t="str">
        <f t="shared" si="5"/>
        <v>hhd-CE-NO</v>
      </c>
      <c r="AB11" s="29" t="str">
        <f t="shared" si="6"/>
        <v>acprc-DT</v>
      </c>
      <c r="AC11" s="23" t="str">
        <f t="shared" si="7"/>
        <v>acprc</v>
      </c>
      <c r="AD11" s="23" t="str">
        <f t="shared" si="8"/>
        <v>DT</v>
      </c>
    </row>
    <row r="12" spans="1:33" s="23" customFormat="1" ht="14.5" x14ac:dyDescent="0.35">
      <c r="A12" s="29" t="str">
        <f>SAM!A13</f>
        <v>aolig-DT</v>
      </c>
      <c r="F12" t="s">
        <v>349</v>
      </c>
      <c r="G12" s="29" t="str">
        <f t="shared" si="0"/>
        <v>aolig-DT</v>
      </c>
      <c r="I12" s="15" t="s">
        <v>334</v>
      </c>
      <c r="K12" s="16" t="str">
        <f t="shared" si="1"/>
        <v>fcap-n-DT</v>
      </c>
      <c r="M12" s="101"/>
      <c r="N12" s="101" t="s">
        <v>575</v>
      </c>
      <c r="R12" s="30" t="s">
        <v>590</v>
      </c>
      <c r="S12" s="30" t="str">
        <f t="shared" si="2"/>
        <v>hhd-NO</v>
      </c>
      <c r="T12" s="30" t="str">
        <f t="shared" si="3"/>
        <v>hhd-NO</v>
      </c>
      <c r="V12" s="30" t="str">
        <f t="shared" si="9"/>
        <v>hhd-CE-DT</v>
      </c>
      <c r="W12" s="29" t="str">
        <f t="shared" si="5"/>
        <v>hhd-SO-NO</v>
      </c>
      <c r="AB12" s="29" t="str">
        <f t="shared" si="6"/>
        <v>aolig-DT</v>
      </c>
      <c r="AC12" s="23" t="str">
        <f t="shared" si="7"/>
        <v>aolig</v>
      </c>
      <c r="AD12" s="23" t="str">
        <f t="shared" si="8"/>
        <v>DT</v>
      </c>
    </row>
    <row r="13" spans="1:33" s="23" customFormat="1" ht="14.5" x14ac:dyDescent="0.35">
      <c r="A13" s="29" t="str">
        <f>SAM!A14</f>
        <v>aoman-DT</v>
      </c>
      <c r="F13" t="s">
        <v>184</v>
      </c>
      <c r="G13" s="29" t="str">
        <f t="shared" si="0"/>
        <v>aoman-DT</v>
      </c>
      <c r="I13" s="15" t="s">
        <v>45</v>
      </c>
      <c r="K13" s="16" t="str">
        <f t="shared" si="1"/>
        <v>flab-NO</v>
      </c>
      <c r="M13" s="101"/>
      <c r="N13" s="101" t="s">
        <v>577</v>
      </c>
      <c r="R13" s="30" t="s">
        <v>591</v>
      </c>
      <c r="S13" s="30" t="str">
        <f t="shared" si="2"/>
        <v>hhd-CE</v>
      </c>
      <c r="T13" s="30" t="str">
        <f t="shared" si="3"/>
        <v>hhd-CE</v>
      </c>
      <c r="V13" s="30" t="str">
        <f t="shared" si="9"/>
        <v>hhd-SO-DT</v>
      </c>
      <c r="W13" s="29" t="str">
        <f t="shared" si="5"/>
        <v>hhd-DT-CE</v>
      </c>
      <c r="AB13" s="29" t="str">
        <f t="shared" si="6"/>
        <v>aoman-DT</v>
      </c>
      <c r="AC13" s="23" t="str">
        <f t="shared" si="7"/>
        <v>aoman</v>
      </c>
      <c r="AD13" s="23" t="str">
        <f t="shared" si="8"/>
        <v>DT</v>
      </c>
    </row>
    <row r="14" spans="1:33" s="23" customFormat="1" ht="14.5" x14ac:dyDescent="0.35">
      <c r="A14" s="29" t="str">
        <f>SAM!A15</f>
        <v>autil-DT</v>
      </c>
      <c r="F14" t="s">
        <v>346</v>
      </c>
      <c r="G14" s="29" t="str">
        <f t="shared" si="0"/>
        <v>autil-DT</v>
      </c>
      <c r="I14" s="15" t="s">
        <v>335</v>
      </c>
      <c r="K14" s="16" t="str">
        <f t="shared" si="1"/>
        <v>flnd-NO</v>
      </c>
      <c r="M14" s="101"/>
      <c r="N14" s="101" t="s">
        <v>579</v>
      </c>
      <c r="R14" s="30" t="s">
        <v>592</v>
      </c>
      <c r="S14" s="30" t="str">
        <f t="shared" si="2"/>
        <v>hhd-SO</v>
      </c>
      <c r="T14" s="30" t="str">
        <f t="shared" si="3"/>
        <v>hhd-SO</v>
      </c>
      <c r="V14" s="30" t="str">
        <f t="shared" si="9"/>
        <v>hhd-DT-NO</v>
      </c>
      <c r="W14" s="29" t="str">
        <f t="shared" si="5"/>
        <v>hhd-NO-CE</v>
      </c>
      <c r="AB14" s="29" t="str">
        <f t="shared" si="6"/>
        <v>autil-DT</v>
      </c>
      <c r="AC14" s="23" t="str">
        <f t="shared" si="7"/>
        <v>autil</v>
      </c>
      <c r="AD14" s="23" t="str">
        <f t="shared" si="8"/>
        <v>DT</v>
      </c>
    </row>
    <row r="15" spans="1:33" s="23" customFormat="1" ht="14.5" x14ac:dyDescent="0.35">
      <c r="A15" s="29" t="str">
        <f>SAM!A16</f>
        <v>acons-DT</v>
      </c>
      <c r="F15" t="s">
        <v>185</v>
      </c>
      <c r="G15" s="29" t="str">
        <f t="shared" si="0"/>
        <v>acons-DT</v>
      </c>
      <c r="I15" s="15" t="s">
        <v>47</v>
      </c>
      <c r="K15" s="16" t="str">
        <f t="shared" si="1"/>
        <v>fcap-c-NO</v>
      </c>
      <c r="M15" s="101"/>
      <c r="N15" s="101" t="s">
        <v>580</v>
      </c>
      <c r="R15" s="30" t="s">
        <v>25</v>
      </c>
      <c r="S15" s="30" t="str">
        <f t="shared" si="2"/>
        <v>gov</v>
      </c>
      <c r="T15" s="30" t="str">
        <f t="shared" ref="T15:T26" si="10">R17</f>
        <v>hhd-NO-DT</v>
      </c>
      <c r="V15" s="30" t="str">
        <f t="shared" si="9"/>
        <v>hhd-CE-NO</v>
      </c>
      <c r="W15" s="29" t="str">
        <f t="shared" si="5"/>
        <v>hhd-SO-CE</v>
      </c>
      <c r="AB15" s="29" t="str">
        <f t="shared" si="6"/>
        <v>acons-DT</v>
      </c>
      <c r="AC15" s="23" t="str">
        <f t="shared" si="7"/>
        <v>acons</v>
      </c>
      <c r="AD15" s="23" t="str">
        <f t="shared" si="8"/>
        <v>DT</v>
      </c>
    </row>
    <row r="16" spans="1:33" s="23" customFormat="1" ht="14.5" x14ac:dyDescent="0.35">
      <c r="A16" s="29" t="str">
        <f>SAM!A17</f>
        <v>atrad-DT</v>
      </c>
      <c r="F16" t="s">
        <v>186</v>
      </c>
      <c r="G16" s="29" t="str">
        <f t="shared" si="0"/>
        <v>atrad-DT</v>
      </c>
      <c r="I16" s="15" t="s">
        <v>49</v>
      </c>
      <c r="K16" s="16" t="str">
        <f t="shared" si="1"/>
        <v>fcap-l-NO</v>
      </c>
      <c r="M16" s="101"/>
      <c r="N16" s="101" t="s">
        <v>582</v>
      </c>
      <c r="R16" s="30" t="s">
        <v>39</v>
      </c>
      <c r="S16" s="30" t="str">
        <f t="shared" ref="S16:S27" si="11">R17</f>
        <v>hhd-NO-DT</v>
      </c>
      <c r="T16" s="30" t="str">
        <f t="shared" si="10"/>
        <v>hhd-CE-DT</v>
      </c>
      <c r="V16" s="30" t="str">
        <f t="shared" si="9"/>
        <v>hhd-SO-NO</v>
      </c>
      <c r="W16" s="29" t="str">
        <f t="shared" si="5"/>
        <v>hhd-DT-SO</v>
      </c>
      <c r="AB16" s="29" t="str">
        <f t="shared" si="6"/>
        <v>atrad-DT</v>
      </c>
      <c r="AC16" s="23" t="str">
        <f t="shared" si="7"/>
        <v>atrad</v>
      </c>
      <c r="AD16" s="23" t="str">
        <f t="shared" si="8"/>
        <v>DT</v>
      </c>
    </row>
    <row r="17" spans="1:30" s="23" customFormat="1" ht="14.5" x14ac:dyDescent="0.35">
      <c r="A17" s="29" t="str">
        <f>SAM!A18</f>
        <v>atran-DT</v>
      </c>
      <c r="F17" t="s">
        <v>187</v>
      </c>
      <c r="G17" s="29" t="str">
        <f t="shared" si="0"/>
        <v>atran-DT</v>
      </c>
      <c r="I17" s="15" t="s">
        <v>51</v>
      </c>
      <c r="K17" s="16" t="str">
        <f t="shared" si="1"/>
        <v>fcap-m-NO</v>
      </c>
      <c r="M17" s="101"/>
      <c r="N17" s="101" t="s">
        <v>584</v>
      </c>
      <c r="R17" s="23" t="str">
        <f>A177</f>
        <v>hhd-NO-DT</v>
      </c>
      <c r="S17" s="30" t="str">
        <f t="shared" si="11"/>
        <v>hhd-CE-DT</v>
      </c>
      <c r="T17" s="30" t="str">
        <f t="shared" si="10"/>
        <v>hhd-SO-DT</v>
      </c>
      <c r="V17" s="30" t="str">
        <f t="shared" si="9"/>
        <v>hhd-DT-CE</v>
      </c>
      <c r="W17" s="29" t="str">
        <f t="shared" si="5"/>
        <v>hhd-NO-SO</v>
      </c>
      <c r="AB17" s="29" t="str">
        <f t="shared" si="6"/>
        <v>atran-DT</v>
      </c>
      <c r="AC17" s="23" t="str">
        <f t="shared" si="7"/>
        <v>atran</v>
      </c>
      <c r="AD17" s="23" t="str">
        <f t="shared" si="8"/>
        <v>DT</v>
      </c>
    </row>
    <row r="18" spans="1:30" s="23" customFormat="1" ht="14.5" x14ac:dyDescent="0.35">
      <c r="A18" s="29" t="str">
        <f>SAM!A19</f>
        <v>aacfo-DT</v>
      </c>
      <c r="F18" t="s">
        <v>350</v>
      </c>
      <c r="G18" s="29" t="str">
        <f t="shared" si="0"/>
        <v>aacfo-DT</v>
      </c>
      <c r="I18" s="15" t="s">
        <v>336</v>
      </c>
      <c r="K18" s="16" t="str">
        <f t="shared" si="1"/>
        <v>fcap-n-NO</v>
      </c>
      <c r="M18" s="101"/>
      <c r="N18" s="101" t="s">
        <v>585</v>
      </c>
      <c r="R18" s="23" t="str">
        <f t="shared" ref="R18:R28" si="12">A178</f>
        <v>hhd-CE-DT</v>
      </c>
      <c r="S18" s="30" t="str">
        <f t="shared" si="11"/>
        <v>hhd-SO-DT</v>
      </c>
      <c r="T18" s="30" t="str">
        <f t="shared" si="10"/>
        <v>hhd-DT-NO</v>
      </c>
      <c r="V18" s="30" t="str">
        <f t="shared" si="9"/>
        <v>hhd-NO-CE</v>
      </c>
      <c r="W18" s="29" t="str">
        <f t="shared" si="5"/>
        <v>hhd-CE-SO</v>
      </c>
      <c r="AB18" s="29" t="str">
        <f t="shared" si="6"/>
        <v>aacfo-DT</v>
      </c>
      <c r="AC18" s="23" t="str">
        <f t="shared" si="7"/>
        <v>aacfo</v>
      </c>
      <c r="AD18" s="23" t="str">
        <f t="shared" si="8"/>
        <v>DT</v>
      </c>
    </row>
    <row r="19" spans="1:30" s="23" customFormat="1" ht="14.5" x14ac:dyDescent="0.35">
      <c r="A19" s="29" t="str">
        <f>SAM!A20</f>
        <v>acomm-DT</v>
      </c>
      <c r="F19" t="s">
        <v>188</v>
      </c>
      <c r="G19" s="29" t="str">
        <f t="shared" si="0"/>
        <v>acomm-DT</v>
      </c>
      <c r="I19" s="15" t="s">
        <v>53</v>
      </c>
      <c r="K19" s="16" t="str">
        <f t="shared" si="1"/>
        <v>flab-CE</v>
      </c>
      <c r="M19" s="101"/>
      <c r="N19" s="101" t="s">
        <v>708</v>
      </c>
      <c r="R19" s="23" t="str">
        <f t="shared" si="12"/>
        <v>hhd-SO-DT</v>
      </c>
      <c r="S19" s="30" t="str">
        <f t="shared" si="11"/>
        <v>hhd-DT-NO</v>
      </c>
      <c r="T19" s="30" t="str">
        <f t="shared" si="10"/>
        <v>hhd-CE-NO</v>
      </c>
      <c r="V19" s="30" t="str">
        <f t="shared" si="9"/>
        <v>hhd-SO-CE</v>
      </c>
      <c r="W19" s="29"/>
      <c r="AB19" s="29" t="str">
        <f t="shared" si="6"/>
        <v>acomm-DT</v>
      </c>
      <c r="AC19" s="23" t="str">
        <f t="shared" si="7"/>
        <v>acomm</v>
      </c>
      <c r="AD19" s="23" t="str">
        <f t="shared" si="8"/>
        <v>DT</v>
      </c>
    </row>
    <row r="20" spans="1:30" s="23" customFormat="1" ht="14.5" x14ac:dyDescent="0.35">
      <c r="A20" s="29" t="str">
        <f>SAM!A21</f>
        <v>afsrv-DT</v>
      </c>
      <c r="F20" t="s">
        <v>189</v>
      </c>
      <c r="G20" s="29" t="str">
        <f t="shared" si="0"/>
        <v>afsrv-DT</v>
      </c>
      <c r="I20" s="15" t="s">
        <v>55</v>
      </c>
      <c r="K20" s="16" t="str">
        <f t="shared" si="1"/>
        <v>flnd-CE</v>
      </c>
      <c r="M20" s="101"/>
      <c r="N20" s="101" t="s">
        <v>573</v>
      </c>
      <c r="R20" s="23" t="str">
        <f t="shared" si="12"/>
        <v>hhd-DT-NO</v>
      </c>
      <c r="S20" s="30" t="str">
        <f t="shared" si="11"/>
        <v>hhd-CE-NO</v>
      </c>
      <c r="T20" s="30" t="str">
        <f t="shared" si="10"/>
        <v>hhd-SO-NO</v>
      </c>
      <c r="V20" s="30" t="str">
        <f t="shared" si="9"/>
        <v>hhd-DT-SO</v>
      </c>
      <c r="W20" s="29"/>
      <c r="AB20" s="29" t="str">
        <f t="shared" si="6"/>
        <v>afsrv-DT</v>
      </c>
      <c r="AC20" s="23" t="str">
        <f t="shared" si="7"/>
        <v>afsrv</v>
      </c>
      <c r="AD20" s="23" t="str">
        <f t="shared" si="8"/>
        <v>DT</v>
      </c>
    </row>
    <row r="21" spans="1:30" s="23" customFormat="1" ht="14.5" x14ac:dyDescent="0.35">
      <c r="A21" s="29" t="str">
        <f>SAM!A22</f>
        <v>areal-DT</v>
      </c>
      <c r="F21" t="s">
        <v>190</v>
      </c>
      <c r="G21" s="29" t="str">
        <f t="shared" si="0"/>
        <v>areal-DT</v>
      </c>
      <c r="I21" s="15" t="s">
        <v>57</v>
      </c>
      <c r="K21" s="16" t="str">
        <f t="shared" si="1"/>
        <v>fcap-c-CE</v>
      </c>
      <c r="M21" s="101"/>
      <c r="N21" s="101" t="s">
        <v>578</v>
      </c>
      <c r="R21" s="23" t="str">
        <f t="shared" si="12"/>
        <v>hhd-CE-NO</v>
      </c>
      <c r="S21" s="30" t="str">
        <f t="shared" si="11"/>
        <v>hhd-SO-NO</v>
      </c>
      <c r="T21" s="30" t="str">
        <f t="shared" si="10"/>
        <v>hhd-DT-CE</v>
      </c>
      <c r="V21" s="30" t="str">
        <f t="shared" si="9"/>
        <v>hhd-NO-SO</v>
      </c>
      <c r="W21" s="29"/>
      <c r="AB21" s="29" t="str">
        <f t="shared" si="6"/>
        <v>areal-DT</v>
      </c>
      <c r="AC21" s="23" t="str">
        <f t="shared" si="7"/>
        <v>areal</v>
      </c>
      <c r="AD21" s="23" t="str">
        <f t="shared" si="8"/>
        <v>DT</v>
      </c>
    </row>
    <row r="22" spans="1:30" s="23" customFormat="1" ht="14.5" x14ac:dyDescent="0.35">
      <c r="A22" s="29" t="str">
        <f>SAM!A23</f>
        <v>absrv-DT</v>
      </c>
      <c r="F22" t="s">
        <v>191</v>
      </c>
      <c r="G22" s="29" t="str">
        <f t="shared" si="0"/>
        <v>absrv-DT</v>
      </c>
      <c r="I22" s="15" t="s">
        <v>59</v>
      </c>
      <c r="K22" s="16" t="str">
        <f t="shared" si="1"/>
        <v>fcap-l-CE</v>
      </c>
      <c r="M22" s="101"/>
      <c r="N22" s="101" t="s">
        <v>583</v>
      </c>
      <c r="R22" s="23" t="str">
        <f t="shared" si="12"/>
        <v>hhd-SO-NO</v>
      </c>
      <c r="S22" s="30" t="str">
        <f t="shared" si="11"/>
        <v>hhd-DT-CE</v>
      </c>
      <c r="T22" s="30" t="str">
        <f t="shared" si="10"/>
        <v>hhd-NO-CE</v>
      </c>
      <c r="V22" s="30" t="str">
        <f t="shared" si="9"/>
        <v>hhd-CE-SO</v>
      </c>
      <c r="W22" s="29"/>
      <c r="AB22" s="29" t="str">
        <f t="shared" si="6"/>
        <v>absrv-DT</v>
      </c>
      <c r="AC22" s="23" t="str">
        <f t="shared" si="7"/>
        <v>absrv</v>
      </c>
      <c r="AD22" s="23" t="str">
        <f t="shared" si="8"/>
        <v>DT</v>
      </c>
    </row>
    <row r="23" spans="1:30" s="23" customFormat="1" ht="14.5" x14ac:dyDescent="0.35">
      <c r="A23" s="29" t="str">
        <f>SAM!A24</f>
        <v>apadm-DT</v>
      </c>
      <c r="F23" t="s">
        <v>67</v>
      </c>
      <c r="G23" s="29" t="str">
        <f t="shared" si="0"/>
        <v>apadm-DT</v>
      </c>
      <c r="I23" s="15" t="s">
        <v>65</v>
      </c>
      <c r="K23" s="16" t="str">
        <f t="shared" si="1"/>
        <v>fcap-m-CE</v>
      </c>
      <c r="R23" s="23" t="str">
        <f t="shared" si="12"/>
        <v>hhd-DT-CE</v>
      </c>
      <c r="S23" s="30" t="str">
        <f t="shared" si="11"/>
        <v>hhd-NO-CE</v>
      </c>
      <c r="T23" s="30" t="str">
        <f t="shared" si="10"/>
        <v>hhd-SO-CE</v>
      </c>
      <c r="W23" s="29"/>
      <c r="AB23" s="29" t="str">
        <f t="shared" si="6"/>
        <v>apadm-DT</v>
      </c>
      <c r="AC23" s="23" t="str">
        <f t="shared" si="7"/>
        <v>apadm</v>
      </c>
      <c r="AD23" s="23" t="str">
        <f t="shared" si="8"/>
        <v>DT</v>
      </c>
    </row>
    <row r="24" spans="1:30" s="23" customFormat="1" ht="14.5" x14ac:dyDescent="0.35">
      <c r="A24" s="29" t="str">
        <f>SAM!A25</f>
        <v>aeduc-DT</v>
      </c>
      <c r="F24" t="s">
        <v>192</v>
      </c>
      <c r="G24" s="29" t="str">
        <f t="shared" si="0"/>
        <v>aeduc-DT</v>
      </c>
      <c r="I24" s="15" t="s">
        <v>61</v>
      </c>
      <c r="K24" s="16" t="str">
        <f t="shared" si="1"/>
        <v>fcap-n-CE</v>
      </c>
      <c r="R24" s="23" t="str">
        <f t="shared" si="12"/>
        <v>hhd-NO-CE</v>
      </c>
      <c r="S24" s="30" t="str">
        <f t="shared" si="11"/>
        <v>hhd-SO-CE</v>
      </c>
      <c r="T24" s="30" t="str">
        <f t="shared" si="10"/>
        <v>hhd-DT-SO</v>
      </c>
      <c r="W24" s="29"/>
      <c r="AB24" s="29" t="str">
        <f t="shared" si="6"/>
        <v>aeduc-DT</v>
      </c>
      <c r="AC24" s="23" t="str">
        <f t="shared" si="7"/>
        <v>aeduc</v>
      </c>
      <c r="AD24" s="23" t="str">
        <f t="shared" si="8"/>
        <v>DT</v>
      </c>
    </row>
    <row r="25" spans="1:30" s="23" customFormat="1" ht="14.5" x14ac:dyDescent="0.35">
      <c r="A25" s="29" t="str">
        <f>SAM!A26</f>
        <v>aosrv-DT</v>
      </c>
      <c r="F25" t="s">
        <v>193</v>
      </c>
      <c r="G25" s="29" t="str">
        <f t="shared" si="0"/>
        <v>aosrv-DT</v>
      </c>
      <c r="I25" s="15" t="s">
        <v>63</v>
      </c>
      <c r="K25" s="16" t="str">
        <f t="shared" si="1"/>
        <v>flab-SO</v>
      </c>
      <c r="R25" s="23" t="str">
        <f t="shared" si="12"/>
        <v>hhd-SO-CE</v>
      </c>
      <c r="S25" s="30" t="str">
        <f t="shared" si="11"/>
        <v>hhd-DT-SO</v>
      </c>
      <c r="T25" s="30" t="str">
        <f t="shared" si="10"/>
        <v>hhd-NO-SO</v>
      </c>
      <c r="V25" s="30"/>
      <c r="W25" s="29"/>
      <c r="AB25" s="29" t="str">
        <f t="shared" si="6"/>
        <v>aosrv-DT</v>
      </c>
      <c r="AC25" s="23" t="str">
        <f t="shared" si="7"/>
        <v>aosrv</v>
      </c>
      <c r="AD25" s="23" t="str">
        <f t="shared" si="8"/>
        <v>DT</v>
      </c>
    </row>
    <row r="26" spans="1:30" s="23" customFormat="1" ht="14.5" x14ac:dyDescent="0.35">
      <c r="A26" s="29" t="str">
        <f>SAM!A27</f>
        <v>acrop-NO</v>
      </c>
      <c r="F26"/>
      <c r="G26" s="29" t="str">
        <f t="shared" si="0"/>
        <v>acrop-NO</v>
      </c>
      <c r="I26" s="15"/>
      <c r="K26" s="16" t="str">
        <f t="shared" si="1"/>
        <v>flnd-SO</v>
      </c>
      <c r="R26" s="23" t="str">
        <f t="shared" si="12"/>
        <v>hhd-DT-SO</v>
      </c>
      <c r="S26" s="30" t="str">
        <f t="shared" si="11"/>
        <v>hhd-NO-SO</v>
      </c>
      <c r="T26" s="30" t="str">
        <f t="shared" si="10"/>
        <v>hhd-CE-SO</v>
      </c>
      <c r="V26" s="30"/>
      <c r="W26" s="29"/>
      <c r="AB26" s="29" t="str">
        <f t="shared" si="6"/>
        <v>acrop-NO</v>
      </c>
      <c r="AC26" s="23" t="str">
        <f t="shared" si="7"/>
        <v>acrop</v>
      </c>
      <c r="AD26" s="23" t="str">
        <f t="shared" si="8"/>
        <v>NO</v>
      </c>
    </row>
    <row r="27" spans="1:30" s="23" customFormat="1" ht="14.5" x14ac:dyDescent="0.35">
      <c r="A27" s="29" t="str">
        <f>SAM!A28</f>
        <v>aoagr-NO</v>
      </c>
      <c r="F27"/>
      <c r="G27" s="29" t="str">
        <f t="shared" si="0"/>
        <v>aoagr-NO</v>
      </c>
      <c r="I27" s="15"/>
      <c r="K27" s="16" t="str">
        <f t="shared" si="1"/>
        <v>fcap-c-SO</v>
      </c>
      <c r="M27" s="101"/>
      <c r="N27" s="101"/>
      <c r="R27" s="23" t="str">
        <f t="shared" si="12"/>
        <v>hhd-NO-SO</v>
      </c>
      <c r="S27" s="30" t="str">
        <f t="shared" si="11"/>
        <v>hhd-CE-SO</v>
      </c>
      <c r="V27" s="30"/>
      <c r="AB27" s="29" t="str">
        <f t="shared" si="6"/>
        <v>aoagr-NO</v>
      </c>
      <c r="AC27" s="23" t="str">
        <f t="shared" si="7"/>
        <v>aoagr</v>
      </c>
      <c r="AD27" s="23" t="str">
        <f t="shared" si="8"/>
        <v>NO</v>
      </c>
    </row>
    <row r="28" spans="1:30" s="23" customFormat="1" ht="14.5" x14ac:dyDescent="0.35">
      <c r="A28" s="29" t="str">
        <f>SAM!A29</f>
        <v>amini-NO</v>
      </c>
      <c r="F28"/>
      <c r="G28" s="29" t="str">
        <f t="shared" si="0"/>
        <v>amini-NO</v>
      </c>
      <c r="I28" s="15"/>
      <c r="K28" s="16" t="str">
        <f t="shared" si="1"/>
        <v>fcap-l-SO</v>
      </c>
      <c r="M28" s="101"/>
      <c r="N28" s="101"/>
      <c r="R28" s="23" t="str">
        <f t="shared" si="12"/>
        <v>hhd-CE-SO</v>
      </c>
      <c r="V28" s="30"/>
      <c r="AB28" s="29" t="str">
        <f t="shared" si="6"/>
        <v>amini-NO</v>
      </c>
      <c r="AC28" s="23" t="str">
        <f t="shared" si="7"/>
        <v>amini</v>
      </c>
      <c r="AD28" s="23" t="str">
        <f t="shared" si="8"/>
        <v>NO</v>
      </c>
    </row>
    <row r="29" spans="1:30" s="23" customFormat="1" ht="14.5" x14ac:dyDescent="0.35">
      <c r="A29" s="29" t="str">
        <f>SAM!A30</f>
        <v>aoprc-NO</v>
      </c>
      <c r="F29"/>
      <c r="G29" s="29" t="str">
        <f t="shared" si="0"/>
        <v>aoprc-NO</v>
      </c>
      <c r="I29" s="15"/>
      <c r="K29" s="16" t="str">
        <f t="shared" si="1"/>
        <v>fcap-m-SO</v>
      </c>
      <c r="M29" s="101"/>
      <c r="N29" s="101"/>
      <c r="S29" s="30"/>
      <c r="T29" s="30"/>
      <c r="V29" s="30"/>
      <c r="AB29" s="29" t="str">
        <f t="shared" si="6"/>
        <v>aoprc-NO</v>
      </c>
      <c r="AC29" s="23" t="str">
        <f t="shared" si="7"/>
        <v>aoprc</v>
      </c>
      <c r="AD29" s="23" t="str">
        <f t="shared" si="8"/>
        <v>NO</v>
      </c>
    </row>
    <row r="30" spans="1:30" s="23" customFormat="1" ht="14.5" x14ac:dyDescent="0.35">
      <c r="A30" s="29" t="str">
        <f>SAM!A31</f>
        <v>acprc-NO</v>
      </c>
      <c r="F30"/>
      <c r="G30" s="29" t="str">
        <f t="shared" si="0"/>
        <v>acprc-NO</v>
      </c>
      <c r="I30" s="15"/>
      <c r="K30" s="16" t="str">
        <f t="shared" si="1"/>
        <v>fcap-n-SO</v>
      </c>
      <c r="M30" s="101"/>
      <c r="N30" s="101"/>
      <c r="S30" s="30"/>
      <c r="T30" s="30"/>
      <c r="V30" s="30"/>
      <c r="AB30" s="29" t="str">
        <f t="shared" si="6"/>
        <v>acprc-NO</v>
      </c>
      <c r="AC30" s="23" t="str">
        <f t="shared" si="7"/>
        <v>acprc</v>
      </c>
      <c r="AD30" s="23" t="str">
        <f t="shared" si="8"/>
        <v>NO</v>
      </c>
    </row>
    <row r="31" spans="1:30" s="23" customFormat="1" ht="14.5" x14ac:dyDescent="0.35">
      <c r="A31" s="29" t="str">
        <f>SAM!A32</f>
        <v>aolig-NO</v>
      </c>
      <c r="F31"/>
      <c r="G31" s="29" t="str">
        <f t="shared" si="0"/>
        <v>aolig-NO</v>
      </c>
      <c r="I31" s="15"/>
      <c r="K31" s="16"/>
      <c r="N31" s="101"/>
      <c r="S31" s="30"/>
      <c r="T31" s="30"/>
      <c r="V31" s="30"/>
      <c r="AB31" s="29" t="str">
        <f t="shared" si="6"/>
        <v>aolig-NO</v>
      </c>
      <c r="AC31" s="23" t="str">
        <f t="shared" si="7"/>
        <v>aolig</v>
      </c>
      <c r="AD31" s="23" t="str">
        <f t="shared" si="8"/>
        <v>NO</v>
      </c>
    </row>
    <row r="32" spans="1:30" s="23" customFormat="1" ht="14.5" x14ac:dyDescent="0.35">
      <c r="A32" s="29" t="str">
        <f>SAM!A33</f>
        <v>autil-NO</v>
      </c>
      <c r="F32"/>
      <c r="G32" s="29" t="str">
        <f t="shared" si="0"/>
        <v>autil-NO</v>
      </c>
      <c r="I32" s="15"/>
      <c r="K32" s="16"/>
      <c r="S32" s="30"/>
      <c r="T32" s="30"/>
      <c r="V32" s="30"/>
      <c r="AB32" s="29" t="str">
        <f t="shared" si="6"/>
        <v>autil-NO</v>
      </c>
      <c r="AC32" s="23" t="str">
        <f t="shared" si="7"/>
        <v>autil</v>
      </c>
      <c r="AD32" s="23" t="str">
        <f t="shared" si="8"/>
        <v>NO</v>
      </c>
    </row>
    <row r="33" spans="1:31" s="23" customFormat="1" ht="14.5" x14ac:dyDescent="0.35">
      <c r="A33" s="29" t="str">
        <f>SAM!A34</f>
        <v>acons-NO</v>
      </c>
      <c r="F33"/>
      <c r="G33" s="29" t="str">
        <f t="shared" si="0"/>
        <v>acons-NO</v>
      </c>
      <c r="I33" s="15"/>
      <c r="K33" s="16"/>
      <c r="S33" s="30"/>
      <c r="T33" s="30"/>
      <c r="V33" s="30"/>
      <c r="AB33" s="29" t="str">
        <f t="shared" si="6"/>
        <v>acons-NO</v>
      </c>
      <c r="AC33" s="23" t="str">
        <f t="shared" si="7"/>
        <v>acons</v>
      </c>
      <c r="AD33" s="23" t="str">
        <f t="shared" si="8"/>
        <v>NO</v>
      </c>
    </row>
    <row r="34" spans="1:31" s="23" customFormat="1" ht="14.5" x14ac:dyDescent="0.35">
      <c r="A34" s="29" t="str">
        <f>SAM!A35</f>
        <v>atrad-NO</v>
      </c>
      <c r="F34"/>
      <c r="G34" s="29" t="str">
        <f t="shared" si="0"/>
        <v>atrad-NO</v>
      </c>
      <c r="I34" s="15"/>
      <c r="K34" s="16"/>
      <c r="S34" s="30"/>
      <c r="T34" s="30"/>
      <c r="V34" s="30"/>
      <c r="AB34" s="29" t="str">
        <f t="shared" si="6"/>
        <v>atrad-NO</v>
      </c>
      <c r="AC34" s="23" t="str">
        <f t="shared" si="7"/>
        <v>atrad</v>
      </c>
      <c r="AD34" s="23" t="str">
        <f t="shared" si="8"/>
        <v>NO</v>
      </c>
    </row>
    <row r="35" spans="1:31" s="23" customFormat="1" ht="14.5" x14ac:dyDescent="0.35">
      <c r="A35" s="29" t="str">
        <f>SAM!A36</f>
        <v>atran-NO</v>
      </c>
      <c r="F35"/>
      <c r="G35" s="29" t="str">
        <f t="shared" si="0"/>
        <v>atran-NO</v>
      </c>
      <c r="I35" s="15"/>
      <c r="K35" s="16"/>
      <c r="S35" s="30"/>
      <c r="T35" s="30"/>
      <c r="V35" s="30"/>
      <c r="AB35" s="29" t="str">
        <f t="shared" si="6"/>
        <v>atran-NO</v>
      </c>
      <c r="AC35" s="23" t="str">
        <f t="shared" si="7"/>
        <v>atran</v>
      </c>
      <c r="AD35" s="23" t="str">
        <f t="shared" si="8"/>
        <v>NO</v>
      </c>
    </row>
    <row r="36" spans="1:31" s="23" customFormat="1" ht="14.5" x14ac:dyDescent="0.35">
      <c r="A36" s="29" t="str">
        <f>SAM!A37</f>
        <v>aacfo-NO</v>
      </c>
      <c r="F36"/>
      <c r="G36" s="29" t="str">
        <f t="shared" si="0"/>
        <v>aacfo-NO</v>
      </c>
      <c r="I36" s="15"/>
      <c r="K36" s="16"/>
      <c r="S36" s="30"/>
      <c r="T36" s="30"/>
      <c r="V36" s="30"/>
      <c r="AB36" s="29" t="str">
        <f t="shared" si="6"/>
        <v>aacfo-NO</v>
      </c>
      <c r="AC36" s="23" t="str">
        <f t="shared" si="7"/>
        <v>aacfo</v>
      </c>
      <c r="AD36" s="23" t="str">
        <f t="shared" si="8"/>
        <v>NO</v>
      </c>
    </row>
    <row r="37" spans="1:31" s="23" customFormat="1" ht="14.5" x14ac:dyDescent="0.35">
      <c r="A37" s="29" t="str">
        <f>SAM!A38</f>
        <v>acomm-NO</v>
      </c>
      <c r="F37"/>
      <c r="G37" s="29" t="str">
        <f t="shared" si="0"/>
        <v>acomm-NO</v>
      </c>
      <c r="I37" s="15"/>
      <c r="K37" s="16"/>
      <c r="V37" s="30"/>
      <c r="AB37" s="29" t="str">
        <f t="shared" si="6"/>
        <v>acomm-NO</v>
      </c>
      <c r="AC37" s="23" t="str">
        <f t="shared" si="7"/>
        <v>acomm</v>
      </c>
      <c r="AD37" s="23" t="str">
        <f t="shared" si="8"/>
        <v>NO</v>
      </c>
    </row>
    <row r="38" spans="1:31" s="23" customFormat="1" ht="14.5" x14ac:dyDescent="0.35">
      <c r="A38" s="29" t="str">
        <f>SAM!A39</f>
        <v>afsrv-NO</v>
      </c>
      <c r="F38"/>
      <c r="G38" s="29" t="str">
        <f t="shared" si="0"/>
        <v>afsrv-NO</v>
      </c>
      <c r="I38" s="15"/>
      <c r="K38" s="16"/>
      <c r="V38" s="30"/>
      <c r="AB38" s="29" t="str">
        <f t="shared" si="6"/>
        <v>afsrv-NO</v>
      </c>
      <c r="AC38" s="23" t="str">
        <f t="shared" si="7"/>
        <v>afsrv</v>
      </c>
      <c r="AD38" s="23" t="str">
        <f t="shared" si="8"/>
        <v>NO</v>
      </c>
    </row>
    <row r="39" spans="1:31" s="23" customFormat="1" ht="14.5" x14ac:dyDescent="0.35">
      <c r="A39" s="29" t="str">
        <f>SAM!A40</f>
        <v>areal-NO</v>
      </c>
      <c r="F39"/>
      <c r="G39" s="29" t="str">
        <f t="shared" si="0"/>
        <v>areal-NO</v>
      </c>
      <c r="I39" s="15"/>
      <c r="K39" s="16"/>
      <c r="R39" s="30"/>
      <c r="S39" s="30"/>
      <c r="T39" s="30"/>
      <c r="V39" s="30"/>
      <c r="AB39" s="29" t="str">
        <f t="shared" si="6"/>
        <v>areal-NO</v>
      </c>
      <c r="AC39" s="23" t="str">
        <f t="shared" si="7"/>
        <v>areal</v>
      </c>
      <c r="AD39" s="23" t="str">
        <f t="shared" si="8"/>
        <v>NO</v>
      </c>
    </row>
    <row r="40" spans="1:31" s="23" customFormat="1" ht="14.5" x14ac:dyDescent="0.35">
      <c r="A40" s="29" t="str">
        <f>SAM!A41</f>
        <v>absrv-NO</v>
      </c>
      <c r="F40"/>
      <c r="G40" s="29" t="str">
        <f t="shared" si="0"/>
        <v>absrv-NO</v>
      </c>
      <c r="I40" s="15"/>
      <c r="K40" s="16"/>
      <c r="R40" s="30"/>
      <c r="S40" s="30"/>
      <c r="T40" s="30"/>
      <c r="V40" s="30"/>
      <c r="AB40" s="29" t="str">
        <f t="shared" si="6"/>
        <v>absrv-NO</v>
      </c>
      <c r="AC40" s="23" t="str">
        <f t="shared" si="7"/>
        <v>absrv</v>
      </c>
      <c r="AD40" s="23" t="str">
        <f t="shared" si="8"/>
        <v>NO</v>
      </c>
    </row>
    <row r="41" spans="1:31" s="23" customFormat="1" ht="14.5" x14ac:dyDescent="0.35">
      <c r="A41" s="29" t="str">
        <f>SAM!A42</f>
        <v>apadm-NO</v>
      </c>
      <c r="F41"/>
      <c r="G41" s="29" t="str">
        <f t="shared" si="0"/>
        <v>apadm-NO</v>
      </c>
      <c r="I41" s="15"/>
      <c r="K41" s="16"/>
      <c r="R41" s="30"/>
      <c r="S41" s="30"/>
      <c r="T41" s="30"/>
      <c r="V41" s="30"/>
      <c r="AB41" s="29" t="str">
        <f t="shared" si="6"/>
        <v>apadm-NO</v>
      </c>
      <c r="AC41" s="23" t="str">
        <f t="shared" si="7"/>
        <v>apadm</v>
      </c>
      <c r="AD41" s="23" t="str">
        <f t="shared" si="8"/>
        <v>NO</v>
      </c>
    </row>
    <row r="42" spans="1:31" s="23" customFormat="1" ht="14.5" x14ac:dyDescent="0.35">
      <c r="A42" s="29" t="str">
        <f>SAM!A43</f>
        <v>aeduc-NO</v>
      </c>
      <c r="F42"/>
      <c r="G42" s="29" t="str">
        <f t="shared" si="0"/>
        <v>aeduc-NO</v>
      </c>
      <c r="I42" s="15"/>
      <c r="K42" s="16"/>
      <c r="R42" s="30"/>
      <c r="S42" s="30"/>
      <c r="T42" s="30"/>
      <c r="V42" s="30"/>
      <c r="AB42" s="29" t="str">
        <f t="shared" si="6"/>
        <v>aeduc-NO</v>
      </c>
      <c r="AC42" s="23" t="str">
        <f t="shared" si="7"/>
        <v>aeduc</v>
      </c>
      <c r="AD42" s="23" t="str">
        <f t="shared" si="8"/>
        <v>NO</v>
      </c>
      <c r="AE42" s="31"/>
    </row>
    <row r="43" spans="1:31" s="23" customFormat="1" ht="14.5" x14ac:dyDescent="0.35">
      <c r="A43" s="29" t="str">
        <f>SAM!A44</f>
        <v>aosrv-NO</v>
      </c>
      <c r="F43"/>
      <c r="G43" s="29" t="str">
        <f t="shared" si="0"/>
        <v>aosrv-NO</v>
      </c>
      <c r="I43" s="15"/>
      <c r="R43" s="30"/>
      <c r="S43" s="30"/>
      <c r="T43" s="30"/>
      <c r="V43" s="30"/>
      <c r="AB43" s="29" t="str">
        <f t="shared" si="6"/>
        <v>aosrv-NO</v>
      </c>
      <c r="AC43" s="23" t="str">
        <f t="shared" si="7"/>
        <v>aosrv</v>
      </c>
      <c r="AD43" s="23" t="str">
        <f t="shared" si="8"/>
        <v>NO</v>
      </c>
      <c r="AE43" s="31"/>
    </row>
    <row r="44" spans="1:31" s="23" customFormat="1" ht="14.5" x14ac:dyDescent="0.35">
      <c r="A44" s="29" t="str">
        <f>SAM!A45</f>
        <v>acrop-CE</v>
      </c>
      <c r="F44"/>
      <c r="G44" s="29" t="str">
        <f t="shared" si="0"/>
        <v>acrop-CE</v>
      </c>
      <c r="I44" s="15"/>
      <c r="R44" s="30"/>
      <c r="S44" s="30"/>
      <c r="T44" s="30"/>
      <c r="V44" s="30"/>
      <c r="AB44" s="29" t="str">
        <f t="shared" si="6"/>
        <v>acrop-CE</v>
      </c>
      <c r="AC44" s="23" t="str">
        <f t="shared" si="7"/>
        <v>acrop</v>
      </c>
      <c r="AD44" s="23" t="str">
        <f t="shared" si="8"/>
        <v>CE</v>
      </c>
      <c r="AE44" s="31"/>
    </row>
    <row r="45" spans="1:31" s="23" customFormat="1" ht="14.5" x14ac:dyDescent="0.35">
      <c r="A45" s="29" t="str">
        <f>SAM!A46</f>
        <v>aoagr-CE</v>
      </c>
      <c r="F45"/>
      <c r="G45" s="29" t="str">
        <f t="shared" si="0"/>
        <v>aoagr-CE</v>
      </c>
      <c r="I45" s="15"/>
      <c r="R45" s="30"/>
      <c r="S45" s="30"/>
      <c r="T45" s="30"/>
      <c r="V45" s="30"/>
      <c r="AB45" s="29" t="str">
        <f t="shared" si="6"/>
        <v>aoagr-CE</v>
      </c>
      <c r="AC45" s="23" t="str">
        <f t="shared" si="7"/>
        <v>aoagr</v>
      </c>
      <c r="AD45" s="23" t="str">
        <f t="shared" si="8"/>
        <v>CE</v>
      </c>
      <c r="AE45" s="31"/>
    </row>
    <row r="46" spans="1:31" s="23" customFormat="1" ht="14.5" x14ac:dyDescent="0.35">
      <c r="A46" s="29" t="str">
        <f>SAM!A47</f>
        <v>amini-CE</v>
      </c>
      <c r="F46"/>
      <c r="G46" s="29" t="str">
        <f t="shared" si="0"/>
        <v>amini-CE</v>
      </c>
      <c r="I46" s="15"/>
      <c r="R46" s="30"/>
      <c r="S46" s="30"/>
      <c r="T46" s="30"/>
      <c r="V46" s="30"/>
      <c r="AB46" s="29" t="str">
        <f t="shared" si="6"/>
        <v>amini-CE</v>
      </c>
      <c r="AC46" s="23" t="str">
        <f t="shared" si="7"/>
        <v>amini</v>
      </c>
      <c r="AD46" s="23" t="str">
        <f t="shared" si="8"/>
        <v>CE</v>
      </c>
      <c r="AE46" s="31"/>
    </row>
    <row r="47" spans="1:31" s="23" customFormat="1" ht="14.5" x14ac:dyDescent="0.35">
      <c r="A47" s="29" t="str">
        <f>SAM!A48</f>
        <v>aoprc-CE</v>
      </c>
      <c r="F47"/>
      <c r="G47" s="29" t="str">
        <f t="shared" si="0"/>
        <v>aoprc-CE</v>
      </c>
      <c r="I47" s="15"/>
      <c r="R47" s="30"/>
      <c r="S47" s="30"/>
      <c r="T47" s="30"/>
      <c r="V47" s="30"/>
      <c r="AB47" s="29" t="str">
        <f t="shared" si="6"/>
        <v>aoprc-CE</v>
      </c>
      <c r="AC47" s="23" t="str">
        <f t="shared" si="7"/>
        <v>aoprc</v>
      </c>
      <c r="AD47" s="23" t="str">
        <f t="shared" si="8"/>
        <v>CE</v>
      </c>
    </row>
    <row r="48" spans="1:31" s="23" customFormat="1" ht="14.5" x14ac:dyDescent="0.35">
      <c r="A48" s="29" t="str">
        <f>SAM!A49</f>
        <v>acprc-CE</v>
      </c>
      <c r="F48"/>
      <c r="G48" s="29" t="str">
        <f t="shared" si="0"/>
        <v>acprc-CE</v>
      </c>
      <c r="I48" s="15"/>
      <c r="R48" s="30"/>
      <c r="S48" s="30"/>
      <c r="T48" s="30"/>
      <c r="V48" s="30"/>
      <c r="AB48" s="29" t="str">
        <f t="shared" si="6"/>
        <v>acprc-CE</v>
      </c>
      <c r="AC48" s="23" t="str">
        <f t="shared" si="7"/>
        <v>acprc</v>
      </c>
      <c r="AD48" s="23" t="str">
        <f t="shared" si="8"/>
        <v>CE</v>
      </c>
    </row>
    <row r="49" spans="1:30" s="23" customFormat="1" ht="14.5" x14ac:dyDescent="0.35">
      <c r="A49" s="29" t="str">
        <f>SAM!A50</f>
        <v>aolig-CE</v>
      </c>
      <c r="F49"/>
      <c r="G49" s="29" t="str">
        <f t="shared" si="0"/>
        <v>aolig-CE</v>
      </c>
      <c r="I49" s="15"/>
      <c r="V49" s="30"/>
      <c r="AB49" s="29" t="str">
        <f t="shared" si="6"/>
        <v>aolig-CE</v>
      </c>
      <c r="AC49" s="23" t="str">
        <f t="shared" si="7"/>
        <v>aolig</v>
      </c>
      <c r="AD49" s="23" t="str">
        <f t="shared" si="8"/>
        <v>CE</v>
      </c>
    </row>
    <row r="50" spans="1:30" s="23" customFormat="1" ht="14.5" x14ac:dyDescent="0.35">
      <c r="A50" s="29" t="str">
        <f>SAM!A51</f>
        <v>aoman-CE</v>
      </c>
      <c r="F50"/>
      <c r="G50" s="29" t="str">
        <f t="shared" si="0"/>
        <v>aoman-CE</v>
      </c>
      <c r="I50" s="15"/>
      <c r="AB50" s="29" t="str">
        <f t="shared" si="6"/>
        <v>aoman-CE</v>
      </c>
      <c r="AC50" s="23" t="str">
        <f t="shared" si="7"/>
        <v>aoman</v>
      </c>
      <c r="AD50" s="23" t="str">
        <f t="shared" si="8"/>
        <v>CE</v>
      </c>
    </row>
    <row r="51" spans="1:30" s="23" customFormat="1" ht="14.5" x14ac:dyDescent="0.35">
      <c r="A51" s="29" t="str">
        <f>SAM!A52</f>
        <v>autil-CE</v>
      </c>
      <c r="F51"/>
      <c r="G51" s="29" t="str">
        <f t="shared" si="0"/>
        <v>autil-CE</v>
      </c>
      <c r="I51" s="15"/>
      <c r="R51" s="30"/>
      <c r="S51" s="30"/>
      <c r="T51" s="30"/>
      <c r="V51" s="30"/>
      <c r="AB51" s="29" t="str">
        <f t="shared" si="6"/>
        <v>autil-CE</v>
      </c>
      <c r="AC51" s="23" t="str">
        <f t="shared" si="7"/>
        <v>autil</v>
      </c>
      <c r="AD51" s="23" t="str">
        <f t="shared" si="8"/>
        <v>CE</v>
      </c>
    </row>
    <row r="52" spans="1:30" s="23" customFormat="1" ht="14.5" x14ac:dyDescent="0.35">
      <c r="A52" s="29" t="str">
        <f>SAM!A53</f>
        <v>acons-CE</v>
      </c>
      <c r="F52"/>
      <c r="G52" s="29" t="str">
        <f t="shared" si="0"/>
        <v>acons-CE</v>
      </c>
      <c r="I52" s="15"/>
      <c r="R52" s="30"/>
      <c r="S52" s="30"/>
      <c r="T52" s="30"/>
      <c r="V52" s="30"/>
      <c r="AB52" s="29" t="str">
        <f t="shared" si="6"/>
        <v>acons-CE</v>
      </c>
      <c r="AC52" s="23" t="str">
        <f t="shared" si="7"/>
        <v>acons</v>
      </c>
      <c r="AD52" s="23" t="str">
        <f t="shared" si="8"/>
        <v>CE</v>
      </c>
    </row>
    <row r="53" spans="1:30" s="23" customFormat="1" ht="14.5" x14ac:dyDescent="0.35">
      <c r="A53" s="29" t="str">
        <f>SAM!A54</f>
        <v>atrad-CE</v>
      </c>
      <c r="F53" s="29"/>
      <c r="G53" s="29" t="str">
        <f t="shared" si="0"/>
        <v>atrad-CE</v>
      </c>
      <c r="I53" s="15"/>
      <c r="R53" s="30"/>
      <c r="S53" s="30"/>
      <c r="T53" s="30"/>
      <c r="V53" s="30"/>
      <c r="AB53" s="29" t="str">
        <f t="shared" si="6"/>
        <v>atrad-CE</v>
      </c>
      <c r="AC53" s="23" t="str">
        <f t="shared" si="7"/>
        <v>atrad</v>
      </c>
      <c r="AD53" s="23" t="str">
        <f t="shared" si="8"/>
        <v>CE</v>
      </c>
    </row>
    <row r="54" spans="1:30" s="23" customFormat="1" ht="14.5" x14ac:dyDescent="0.35">
      <c r="A54" s="29" t="str">
        <f>SAM!A55</f>
        <v>atran-CE</v>
      </c>
      <c r="F54" s="29"/>
      <c r="G54" s="29" t="str">
        <f t="shared" si="0"/>
        <v>atran-CE</v>
      </c>
      <c r="I54" s="15"/>
      <c r="R54" s="30"/>
      <c r="S54" s="30"/>
      <c r="T54" s="30"/>
      <c r="V54" s="30"/>
      <c r="AB54" s="29" t="str">
        <f t="shared" si="6"/>
        <v>atran-CE</v>
      </c>
      <c r="AC54" s="23" t="str">
        <f t="shared" si="7"/>
        <v>atran</v>
      </c>
      <c r="AD54" s="23" t="str">
        <f t="shared" si="8"/>
        <v>CE</v>
      </c>
    </row>
    <row r="55" spans="1:30" s="23" customFormat="1" ht="14.5" x14ac:dyDescent="0.35">
      <c r="A55" s="29" t="str">
        <f>SAM!A56</f>
        <v>aacfo-CE</v>
      </c>
      <c r="F55" s="29"/>
      <c r="G55" s="29" t="str">
        <f t="shared" si="0"/>
        <v>aacfo-CE</v>
      </c>
      <c r="I55" s="15"/>
      <c r="R55" s="30"/>
      <c r="S55" s="30"/>
      <c r="T55" s="30"/>
      <c r="V55" s="30"/>
      <c r="AB55" s="29" t="str">
        <f t="shared" si="6"/>
        <v>aacfo-CE</v>
      </c>
      <c r="AC55" s="23" t="str">
        <f t="shared" si="7"/>
        <v>aacfo</v>
      </c>
      <c r="AD55" s="23" t="str">
        <f t="shared" si="8"/>
        <v>CE</v>
      </c>
    </row>
    <row r="56" spans="1:30" s="23" customFormat="1" ht="14.5" x14ac:dyDescent="0.35">
      <c r="A56" s="29" t="str">
        <f>SAM!A57</f>
        <v>acomm-CE</v>
      </c>
      <c r="C56" s="16"/>
      <c r="F56" s="29"/>
      <c r="G56" s="29" t="str">
        <f t="shared" si="0"/>
        <v>acomm-CE</v>
      </c>
      <c r="I56" s="15"/>
      <c r="R56" s="30"/>
      <c r="S56" s="30"/>
      <c r="T56" s="30"/>
      <c r="V56" s="30"/>
      <c r="AB56" s="29" t="str">
        <f t="shared" si="6"/>
        <v>acomm-CE</v>
      </c>
      <c r="AC56" s="23" t="str">
        <f t="shared" si="7"/>
        <v>acomm</v>
      </c>
      <c r="AD56" s="23" t="str">
        <f t="shared" si="8"/>
        <v>CE</v>
      </c>
    </row>
    <row r="57" spans="1:30" s="23" customFormat="1" ht="14.5" x14ac:dyDescent="0.35">
      <c r="A57" s="29" t="str">
        <f>SAM!A58</f>
        <v>afsrv-CE</v>
      </c>
      <c r="C57" s="16"/>
      <c r="D57" s="29"/>
      <c r="F57" s="29"/>
      <c r="G57" s="29" t="str">
        <f t="shared" si="0"/>
        <v>afsrv-CE</v>
      </c>
      <c r="I57" s="15"/>
      <c r="R57" s="30"/>
      <c r="S57" s="30"/>
      <c r="T57" s="30"/>
      <c r="V57" s="30"/>
      <c r="AB57" s="29" t="str">
        <f t="shared" si="6"/>
        <v>afsrv-CE</v>
      </c>
      <c r="AC57" s="23" t="str">
        <f t="shared" si="7"/>
        <v>afsrv</v>
      </c>
      <c r="AD57" s="23" t="str">
        <f t="shared" si="8"/>
        <v>CE</v>
      </c>
    </row>
    <row r="58" spans="1:30" s="23" customFormat="1" ht="14.5" x14ac:dyDescent="0.35">
      <c r="A58" s="29" t="str">
        <f>SAM!A59</f>
        <v>areal-CE</v>
      </c>
      <c r="C58" s="16"/>
      <c r="D58" s="29"/>
      <c r="F58" s="29"/>
      <c r="G58" s="29" t="str">
        <f t="shared" si="0"/>
        <v>areal-CE</v>
      </c>
      <c r="I58" s="15"/>
      <c r="R58" s="30"/>
      <c r="S58" s="30"/>
      <c r="T58" s="30"/>
      <c r="V58" s="30"/>
      <c r="AB58" s="29" t="str">
        <f t="shared" si="6"/>
        <v>areal-CE</v>
      </c>
      <c r="AC58" s="23" t="str">
        <f t="shared" si="7"/>
        <v>areal</v>
      </c>
      <c r="AD58" s="23" t="str">
        <f t="shared" si="8"/>
        <v>CE</v>
      </c>
    </row>
    <row r="59" spans="1:30" s="23" customFormat="1" ht="14.5" x14ac:dyDescent="0.35">
      <c r="A59" s="29" t="str">
        <f>SAM!A60</f>
        <v>absrv-CE</v>
      </c>
      <c r="C59" s="16"/>
      <c r="D59" s="29"/>
      <c r="F59" s="29"/>
      <c r="G59" s="29" t="str">
        <f t="shared" si="0"/>
        <v>absrv-CE</v>
      </c>
      <c r="I59" s="15"/>
      <c r="R59" s="30"/>
      <c r="S59" s="30"/>
      <c r="T59" s="30"/>
      <c r="V59" s="30"/>
      <c r="AB59" s="29" t="str">
        <f t="shared" si="6"/>
        <v>absrv-CE</v>
      </c>
      <c r="AC59" s="23" t="str">
        <f t="shared" si="7"/>
        <v>absrv</v>
      </c>
      <c r="AD59" s="23" t="str">
        <f t="shared" si="8"/>
        <v>CE</v>
      </c>
    </row>
    <row r="60" spans="1:30" s="23" customFormat="1" ht="14.5" x14ac:dyDescent="0.35">
      <c r="A60" s="29" t="str">
        <f>SAM!A61</f>
        <v>apadm-CE</v>
      </c>
      <c r="C60" s="16"/>
      <c r="F60" s="29"/>
      <c r="G60" s="29" t="str">
        <f t="shared" si="0"/>
        <v>apadm-CE</v>
      </c>
      <c r="I60" s="15"/>
      <c r="R60" s="30"/>
      <c r="S60" s="30"/>
      <c r="T60" s="30"/>
      <c r="V60" s="30"/>
      <c r="AB60" s="29" t="str">
        <f t="shared" si="6"/>
        <v>apadm-CE</v>
      </c>
      <c r="AC60" s="23" t="str">
        <f t="shared" si="7"/>
        <v>apadm</v>
      </c>
      <c r="AD60" s="23" t="str">
        <f t="shared" si="8"/>
        <v>CE</v>
      </c>
    </row>
    <row r="61" spans="1:30" s="23" customFormat="1" ht="14.5" x14ac:dyDescent="0.35">
      <c r="A61" s="29" t="str">
        <f>SAM!A62</f>
        <v>aeduc-CE</v>
      </c>
      <c r="C61" s="16"/>
      <c r="D61" s="29"/>
      <c r="F61" s="29"/>
      <c r="G61" s="29" t="str">
        <f t="shared" si="0"/>
        <v>aeduc-CE</v>
      </c>
      <c r="I61" s="15"/>
      <c r="K61" s="16"/>
      <c r="R61" s="30"/>
      <c r="S61" s="30"/>
      <c r="T61" s="30"/>
      <c r="V61" s="30"/>
      <c r="AB61" s="29" t="str">
        <f t="shared" si="6"/>
        <v>aeduc-CE</v>
      </c>
      <c r="AC61" s="23" t="str">
        <f t="shared" si="7"/>
        <v>aeduc</v>
      </c>
      <c r="AD61" s="23" t="str">
        <f t="shared" si="8"/>
        <v>CE</v>
      </c>
    </row>
    <row r="62" spans="1:30" s="23" customFormat="1" ht="14.5" x14ac:dyDescent="0.35">
      <c r="A62" s="29" t="str">
        <f>SAM!A63</f>
        <v>aosrv-CE</v>
      </c>
      <c r="C62" s="16"/>
      <c r="D62" s="29"/>
      <c r="F62" s="29"/>
      <c r="G62" s="29" t="str">
        <f t="shared" si="0"/>
        <v>aosrv-CE</v>
      </c>
      <c r="I62" s="15"/>
      <c r="K62" s="16"/>
      <c r="R62" s="30"/>
      <c r="S62" s="30"/>
      <c r="T62" s="30"/>
      <c r="V62" s="30"/>
      <c r="AB62" s="29" t="str">
        <f t="shared" si="6"/>
        <v>aosrv-CE</v>
      </c>
      <c r="AC62" s="23" t="str">
        <f t="shared" si="7"/>
        <v>aosrv</v>
      </c>
      <c r="AD62" s="23" t="str">
        <f t="shared" si="8"/>
        <v>CE</v>
      </c>
    </row>
    <row r="63" spans="1:30" s="23" customFormat="1" ht="14.5" x14ac:dyDescent="0.35">
      <c r="A63" s="29" t="str">
        <f>SAM!A64</f>
        <v>acrop-SO</v>
      </c>
      <c r="F63" s="29"/>
      <c r="G63" s="29" t="str">
        <f t="shared" si="0"/>
        <v>acrop-SO</v>
      </c>
      <c r="I63" s="15"/>
      <c r="K63" s="16"/>
      <c r="R63" s="30"/>
      <c r="S63" s="30"/>
      <c r="T63" s="30"/>
      <c r="V63" s="30"/>
      <c r="AB63" s="29" t="str">
        <f t="shared" si="6"/>
        <v>acrop-SO</v>
      </c>
      <c r="AC63" s="23" t="str">
        <f t="shared" si="7"/>
        <v>acrop</v>
      </c>
      <c r="AD63" s="23" t="str">
        <f t="shared" si="8"/>
        <v>SO</v>
      </c>
    </row>
    <row r="64" spans="1:30" s="23" customFormat="1" ht="14.5" x14ac:dyDescent="0.35">
      <c r="A64" s="29" t="str">
        <f>SAM!A65</f>
        <v>aoagr-SO</v>
      </c>
      <c r="F64" s="29"/>
      <c r="G64" s="29" t="str">
        <f t="shared" si="0"/>
        <v>aoagr-SO</v>
      </c>
      <c r="I64" s="15"/>
      <c r="K64" s="16"/>
      <c r="R64" s="30"/>
      <c r="S64" s="30"/>
      <c r="T64" s="30"/>
      <c r="V64" s="30"/>
      <c r="AB64" s="29" t="str">
        <f t="shared" si="6"/>
        <v>aoagr-SO</v>
      </c>
      <c r="AC64" s="23" t="str">
        <f t="shared" si="7"/>
        <v>aoagr</v>
      </c>
      <c r="AD64" s="23" t="str">
        <f t="shared" si="8"/>
        <v>SO</v>
      </c>
    </row>
    <row r="65" spans="1:30" s="23" customFormat="1" ht="14.5" x14ac:dyDescent="0.35">
      <c r="A65" s="29" t="str">
        <f>SAM!A66</f>
        <v>amini-SO</v>
      </c>
      <c r="F65" s="29"/>
      <c r="G65" s="29" t="str">
        <f t="shared" si="0"/>
        <v>amini-SO</v>
      </c>
      <c r="I65" s="15"/>
      <c r="K65" s="16"/>
      <c r="R65" s="30"/>
      <c r="S65" s="30"/>
      <c r="T65" s="30"/>
      <c r="V65" s="30"/>
      <c r="AB65" s="29" t="str">
        <f t="shared" si="6"/>
        <v>amini-SO</v>
      </c>
      <c r="AC65" s="23" t="str">
        <f t="shared" si="7"/>
        <v>amini</v>
      </c>
      <c r="AD65" s="23" t="str">
        <f t="shared" si="8"/>
        <v>SO</v>
      </c>
    </row>
    <row r="66" spans="1:30" s="23" customFormat="1" ht="14.5" x14ac:dyDescent="0.35">
      <c r="A66" s="29" t="str">
        <f>SAM!A67</f>
        <v>aoprc-SO</v>
      </c>
      <c r="F66" s="29"/>
      <c r="G66" s="29" t="str">
        <f t="shared" si="0"/>
        <v>aoprc-SO</v>
      </c>
      <c r="I66" s="15"/>
      <c r="K66" s="16"/>
      <c r="R66" s="30"/>
      <c r="S66" s="30"/>
      <c r="T66" s="30"/>
      <c r="V66" s="30"/>
      <c r="AB66" s="29" t="str">
        <f t="shared" si="6"/>
        <v>aoprc-SO</v>
      </c>
      <c r="AC66" s="23" t="str">
        <f t="shared" si="7"/>
        <v>aoprc</v>
      </c>
      <c r="AD66" s="23" t="str">
        <f t="shared" si="8"/>
        <v>SO</v>
      </c>
    </row>
    <row r="67" spans="1:30" s="23" customFormat="1" ht="14.5" x14ac:dyDescent="0.35">
      <c r="A67" s="29" t="str">
        <f>SAM!A68</f>
        <v>acprc-SO</v>
      </c>
      <c r="F67" s="29"/>
      <c r="G67" s="29" t="str">
        <f t="shared" si="0"/>
        <v>acprc-SO</v>
      </c>
      <c r="I67" s="15"/>
      <c r="K67" s="16"/>
      <c r="R67" s="30"/>
      <c r="S67" s="30"/>
      <c r="T67" s="30"/>
      <c r="V67" s="30"/>
      <c r="AB67" s="29" t="str">
        <f t="shared" si="6"/>
        <v>acprc-SO</v>
      </c>
      <c r="AC67" s="23" t="str">
        <f t="shared" si="7"/>
        <v>acprc</v>
      </c>
      <c r="AD67" s="23" t="str">
        <f t="shared" si="8"/>
        <v>SO</v>
      </c>
    </row>
    <row r="68" spans="1:30" s="23" customFormat="1" ht="14.5" x14ac:dyDescent="0.35">
      <c r="A68" s="29" t="str">
        <f>SAM!A69</f>
        <v>aolig-SO</v>
      </c>
      <c r="F68" s="29"/>
      <c r="G68" s="29" t="str">
        <f t="shared" si="0"/>
        <v>aolig-SO</v>
      </c>
      <c r="I68" s="15"/>
      <c r="K68" s="16"/>
      <c r="R68" s="30"/>
      <c r="S68" s="30"/>
      <c r="T68" s="30"/>
      <c r="V68" s="30"/>
      <c r="AB68" s="29" t="str">
        <f t="shared" si="6"/>
        <v>aolig-SO</v>
      </c>
      <c r="AC68" s="23" t="str">
        <f t="shared" si="7"/>
        <v>aolig</v>
      </c>
      <c r="AD68" s="23" t="str">
        <f t="shared" si="8"/>
        <v>SO</v>
      </c>
    </row>
    <row r="69" spans="1:30" s="23" customFormat="1" ht="14.5" x14ac:dyDescent="0.35">
      <c r="A69" s="29" t="str">
        <f>SAM!A70</f>
        <v>autil-SO</v>
      </c>
      <c r="F69" s="29"/>
      <c r="G69" s="29" t="str">
        <f t="shared" si="0"/>
        <v>autil-SO</v>
      </c>
      <c r="I69" s="15"/>
      <c r="K69" s="16"/>
      <c r="R69" s="30"/>
      <c r="S69" s="30"/>
      <c r="T69" s="30"/>
      <c r="V69" s="30"/>
      <c r="AB69" s="29" t="str">
        <f t="shared" si="6"/>
        <v>autil-SO</v>
      </c>
      <c r="AC69" s="23" t="str">
        <f t="shared" si="7"/>
        <v>autil</v>
      </c>
      <c r="AD69" s="23" t="str">
        <f t="shared" si="8"/>
        <v>SO</v>
      </c>
    </row>
    <row r="70" spans="1:30" s="23" customFormat="1" ht="14.5" x14ac:dyDescent="0.35">
      <c r="A70" s="29" t="str">
        <f>SAM!A71</f>
        <v>acons-SO</v>
      </c>
      <c r="F70" s="29"/>
      <c r="G70" s="29" t="str">
        <f t="shared" si="0"/>
        <v>acons-SO</v>
      </c>
      <c r="I70" s="15"/>
      <c r="K70" s="16"/>
      <c r="R70" s="30"/>
      <c r="S70" s="30"/>
      <c r="T70" s="30"/>
      <c r="V70" s="30"/>
      <c r="AB70" s="29" t="str">
        <f t="shared" si="6"/>
        <v>acons-SO</v>
      </c>
      <c r="AC70" s="23" t="str">
        <f t="shared" si="7"/>
        <v>acons</v>
      </c>
      <c r="AD70" s="23" t="str">
        <f t="shared" si="8"/>
        <v>SO</v>
      </c>
    </row>
    <row r="71" spans="1:30" s="23" customFormat="1" ht="14.5" x14ac:dyDescent="0.35">
      <c r="A71" s="29" t="str">
        <f>SAM!A72</f>
        <v>atrad-SO</v>
      </c>
      <c r="F71" s="29"/>
      <c r="G71" s="29" t="str">
        <f t="shared" si="0"/>
        <v>atrad-SO</v>
      </c>
      <c r="I71" s="15"/>
      <c r="K71" s="16"/>
      <c r="R71" s="30"/>
      <c r="S71" s="30"/>
      <c r="T71" s="30"/>
      <c r="V71" s="30"/>
      <c r="AB71" s="29" t="str">
        <f t="shared" si="6"/>
        <v>atrad-SO</v>
      </c>
      <c r="AC71" s="23" t="str">
        <f t="shared" si="7"/>
        <v>atrad</v>
      </c>
      <c r="AD71" s="23" t="str">
        <f t="shared" si="8"/>
        <v>SO</v>
      </c>
    </row>
    <row r="72" spans="1:30" s="23" customFormat="1" ht="14.5" x14ac:dyDescent="0.35">
      <c r="A72" s="29" t="str">
        <f>SAM!A73</f>
        <v>atran-SO</v>
      </c>
      <c r="F72" s="29"/>
      <c r="G72" s="29" t="str">
        <f t="shared" ref="G72:G80" si="13">A72</f>
        <v>atran-SO</v>
      </c>
      <c r="I72" s="15"/>
      <c r="K72" s="16"/>
      <c r="R72" s="30"/>
      <c r="S72" s="30"/>
      <c r="T72" s="30"/>
      <c r="V72" s="30"/>
      <c r="AB72" s="29" t="str">
        <f t="shared" ref="AB72:AB80" si="14">A72</f>
        <v>atran-SO</v>
      </c>
      <c r="AC72" s="23" t="str">
        <f t="shared" ref="AC72:AC80" si="15">LEFT(AB72,5)</f>
        <v>atran</v>
      </c>
      <c r="AD72" s="23" t="str">
        <f t="shared" ref="AD72:AD80" si="16">RIGHT(AB72,2)</f>
        <v>SO</v>
      </c>
    </row>
    <row r="73" spans="1:30" s="23" customFormat="1" ht="14.5" x14ac:dyDescent="0.35">
      <c r="A73" s="29" t="str">
        <f>SAM!A74</f>
        <v>aacfo-SO</v>
      </c>
      <c r="F73" s="29"/>
      <c r="G73" s="29" t="str">
        <f t="shared" si="13"/>
        <v>aacfo-SO</v>
      </c>
      <c r="I73" s="15"/>
      <c r="K73" s="16"/>
      <c r="R73" s="30"/>
      <c r="S73" s="30"/>
      <c r="T73" s="30"/>
      <c r="V73" s="30"/>
      <c r="AB73" s="29" t="str">
        <f t="shared" si="14"/>
        <v>aacfo-SO</v>
      </c>
      <c r="AC73" s="23" t="str">
        <f t="shared" si="15"/>
        <v>aacfo</v>
      </c>
      <c r="AD73" s="23" t="str">
        <f t="shared" si="16"/>
        <v>SO</v>
      </c>
    </row>
    <row r="74" spans="1:30" s="23" customFormat="1" ht="14.5" x14ac:dyDescent="0.35">
      <c r="A74" s="29" t="str">
        <f>SAM!A75</f>
        <v>acomm-SO</v>
      </c>
      <c r="F74" s="29"/>
      <c r="G74" s="29" t="str">
        <f t="shared" si="13"/>
        <v>acomm-SO</v>
      </c>
      <c r="I74" s="15"/>
      <c r="K74" s="16"/>
      <c r="R74" s="30"/>
      <c r="S74" s="30"/>
      <c r="T74" s="30"/>
      <c r="V74" s="30"/>
      <c r="AB74" s="29" t="str">
        <f t="shared" si="14"/>
        <v>acomm-SO</v>
      </c>
      <c r="AC74" s="23" t="str">
        <f t="shared" si="15"/>
        <v>acomm</v>
      </c>
      <c r="AD74" s="23" t="str">
        <f t="shared" si="16"/>
        <v>SO</v>
      </c>
    </row>
    <row r="75" spans="1:30" s="23" customFormat="1" ht="14.5" x14ac:dyDescent="0.35">
      <c r="A75" s="29" t="str">
        <f>SAM!A76</f>
        <v>afsrv-SO</v>
      </c>
      <c r="F75" s="29"/>
      <c r="G75" s="29" t="str">
        <f t="shared" si="13"/>
        <v>afsrv-SO</v>
      </c>
      <c r="I75" s="15"/>
      <c r="K75" s="16"/>
      <c r="R75" s="30"/>
      <c r="S75" s="30"/>
      <c r="T75" s="30"/>
      <c r="V75" s="30"/>
      <c r="AB75" s="29" t="str">
        <f t="shared" si="14"/>
        <v>afsrv-SO</v>
      </c>
      <c r="AC75" s="23" t="str">
        <f t="shared" si="15"/>
        <v>afsrv</v>
      </c>
      <c r="AD75" s="23" t="str">
        <f t="shared" si="16"/>
        <v>SO</v>
      </c>
    </row>
    <row r="76" spans="1:30" s="23" customFormat="1" ht="14.5" x14ac:dyDescent="0.35">
      <c r="A76" s="29" t="str">
        <f>SAM!A77</f>
        <v>areal-SO</v>
      </c>
      <c r="F76" s="29"/>
      <c r="G76" s="29" t="str">
        <f t="shared" si="13"/>
        <v>areal-SO</v>
      </c>
      <c r="I76" s="15"/>
      <c r="K76" s="16"/>
      <c r="R76" s="30"/>
      <c r="S76" s="30"/>
      <c r="T76" s="30"/>
      <c r="V76" s="30"/>
      <c r="AB76" s="29" t="str">
        <f t="shared" si="14"/>
        <v>areal-SO</v>
      </c>
      <c r="AC76" s="23" t="str">
        <f t="shared" si="15"/>
        <v>areal</v>
      </c>
      <c r="AD76" s="23" t="str">
        <f t="shared" si="16"/>
        <v>SO</v>
      </c>
    </row>
    <row r="77" spans="1:30" s="23" customFormat="1" ht="14.5" x14ac:dyDescent="0.35">
      <c r="A77" s="29" t="str">
        <f>SAM!A78</f>
        <v>absrv-SO</v>
      </c>
      <c r="F77" s="29"/>
      <c r="G77" s="29" t="str">
        <f t="shared" si="13"/>
        <v>absrv-SO</v>
      </c>
      <c r="I77" s="15"/>
      <c r="K77" s="16"/>
      <c r="R77" s="30"/>
      <c r="S77" s="30"/>
      <c r="T77" s="30"/>
      <c r="V77" s="30"/>
      <c r="AB77" s="29" t="str">
        <f t="shared" si="14"/>
        <v>absrv-SO</v>
      </c>
      <c r="AC77" s="23" t="str">
        <f t="shared" si="15"/>
        <v>absrv</v>
      </c>
      <c r="AD77" s="23" t="str">
        <f t="shared" si="16"/>
        <v>SO</v>
      </c>
    </row>
    <row r="78" spans="1:30" s="23" customFormat="1" ht="14.5" x14ac:dyDescent="0.35">
      <c r="A78" s="29" t="str">
        <f>SAM!A79</f>
        <v>apadm-SO</v>
      </c>
      <c r="F78" s="29"/>
      <c r="G78" s="29" t="str">
        <f t="shared" si="13"/>
        <v>apadm-SO</v>
      </c>
      <c r="I78" s="15"/>
      <c r="K78" s="16"/>
      <c r="R78" s="30"/>
      <c r="S78" s="30"/>
      <c r="T78" s="30"/>
      <c r="V78" s="30"/>
      <c r="AB78" s="29" t="str">
        <f t="shared" si="14"/>
        <v>apadm-SO</v>
      </c>
      <c r="AC78" s="23" t="str">
        <f t="shared" si="15"/>
        <v>apadm</v>
      </c>
      <c r="AD78" s="23" t="str">
        <f t="shared" si="16"/>
        <v>SO</v>
      </c>
    </row>
    <row r="79" spans="1:30" s="23" customFormat="1" ht="14.5" x14ac:dyDescent="0.35">
      <c r="A79" s="29" t="str">
        <f>SAM!A80</f>
        <v>aeduc-SO</v>
      </c>
      <c r="F79" s="29"/>
      <c r="G79" s="29" t="str">
        <f t="shared" si="13"/>
        <v>aeduc-SO</v>
      </c>
      <c r="I79" s="15"/>
      <c r="K79" s="16"/>
      <c r="R79" s="30"/>
      <c r="S79" s="30"/>
      <c r="T79" s="30"/>
      <c r="V79" s="30"/>
      <c r="AB79" s="29" t="str">
        <f t="shared" si="14"/>
        <v>aeduc-SO</v>
      </c>
      <c r="AC79" s="23" t="str">
        <f t="shared" si="15"/>
        <v>aeduc</v>
      </c>
      <c r="AD79" s="23" t="str">
        <f t="shared" si="16"/>
        <v>SO</v>
      </c>
    </row>
    <row r="80" spans="1:30" s="23" customFormat="1" ht="14.5" x14ac:dyDescent="0.35">
      <c r="A80" s="29" t="str">
        <f>SAM!A81</f>
        <v>aosrv-SO</v>
      </c>
      <c r="F80" s="29"/>
      <c r="G80" s="29" t="str">
        <f t="shared" si="13"/>
        <v>aosrv-SO</v>
      </c>
      <c r="I80" s="15"/>
      <c r="K80" s="16"/>
      <c r="R80" s="30"/>
      <c r="S80" s="30"/>
      <c r="T80" s="30"/>
      <c r="V80" s="30"/>
      <c r="AB80" s="29" t="str">
        <f t="shared" si="14"/>
        <v>aosrv-SO</v>
      </c>
      <c r="AC80" s="23" t="str">
        <f t="shared" si="15"/>
        <v>aosrv</v>
      </c>
      <c r="AD80" s="23" t="str">
        <f t="shared" si="16"/>
        <v>SO</v>
      </c>
    </row>
    <row r="81" spans="1:22" s="23" customFormat="1" ht="14.5" x14ac:dyDescent="0.35">
      <c r="A81" s="29" t="str">
        <f>SAM!A82</f>
        <v>ccrop</v>
      </c>
      <c r="B81" s="23" t="s">
        <v>10</v>
      </c>
      <c r="F81" s="29"/>
      <c r="G81" s="29"/>
      <c r="I81" s="15"/>
      <c r="K81" s="16"/>
      <c r="R81" s="30"/>
      <c r="S81" s="30"/>
      <c r="T81" s="30"/>
      <c r="V81" s="30"/>
    </row>
    <row r="82" spans="1:22" s="23" customFormat="1" ht="14.5" x14ac:dyDescent="0.35">
      <c r="A82" s="29" t="str">
        <f>SAM!A83</f>
        <v>coagr</v>
      </c>
      <c r="F82" s="29"/>
      <c r="G82" s="29"/>
      <c r="I82" s="15"/>
      <c r="K82" s="16"/>
      <c r="R82" s="30"/>
      <c r="S82" s="30"/>
      <c r="T82" s="30"/>
      <c r="V82" s="30"/>
    </row>
    <row r="83" spans="1:22" s="23" customFormat="1" ht="14.5" x14ac:dyDescent="0.35">
      <c r="A83" s="29" t="str">
        <f>SAM!A84</f>
        <v>cmini</v>
      </c>
      <c r="F83" s="29"/>
      <c r="G83" s="29"/>
      <c r="I83" s="15"/>
      <c r="K83" s="16"/>
      <c r="R83" s="30"/>
      <c r="S83" s="30"/>
      <c r="T83" s="30"/>
      <c r="V83" s="30"/>
    </row>
    <row r="84" spans="1:22" s="23" customFormat="1" ht="14.5" x14ac:dyDescent="0.35">
      <c r="A84" s="29" t="str">
        <f>SAM!A85</f>
        <v>coprc</v>
      </c>
      <c r="F84" s="29"/>
      <c r="G84" s="29"/>
      <c r="I84" s="15"/>
      <c r="K84" s="16"/>
      <c r="R84" s="30"/>
      <c r="S84" s="30"/>
      <c r="T84" s="30"/>
      <c r="V84" s="30"/>
    </row>
    <row r="85" spans="1:22" s="23" customFormat="1" ht="14.5" x14ac:dyDescent="0.35">
      <c r="A85" s="29" t="str">
        <f>SAM!A86</f>
        <v>ccprc</v>
      </c>
      <c r="F85" s="29"/>
      <c r="G85" s="29"/>
      <c r="I85" s="15"/>
      <c r="K85" s="16"/>
      <c r="R85" s="30"/>
      <c r="S85" s="30"/>
      <c r="T85" s="30"/>
      <c r="V85" s="30"/>
    </row>
    <row r="86" spans="1:22" s="23" customFormat="1" ht="14.5" x14ac:dyDescent="0.35">
      <c r="A86" s="29" t="str">
        <f>SAM!A87</f>
        <v>colig</v>
      </c>
      <c r="F86" s="29"/>
      <c r="G86" s="29"/>
      <c r="I86" s="15"/>
      <c r="K86" s="16"/>
      <c r="R86" s="30"/>
      <c r="S86" s="30"/>
      <c r="T86" s="30"/>
      <c r="V86" s="30"/>
    </row>
    <row r="87" spans="1:22" s="23" customFormat="1" ht="14.5" x14ac:dyDescent="0.35">
      <c r="A87" s="29" t="str">
        <f>SAM!A88</f>
        <v>coman</v>
      </c>
      <c r="F87" s="29"/>
      <c r="G87" s="29"/>
      <c r="I87" s="15"/>
      <c r="K87" s="16"/>
      <c r="R87" s="30"/>
      <c r="S87" s="30"/>
      <c r="T87" s="30"/>
      <c r="V87" s="30"/>
    </row>
    <row r="88" spans="1:22" s="23" customFormat="1" ht="14.5" x14ac:dyDescent="0.35">
      <c r="A88" s="29" t="str">
        <f>SAM!A89</f>
        <v>cutil</v>
      </c>
      <c r="F88" s="29"/>
      <c r="G88" s="29"/>
      <c r="I88" s="15"/>
      <c r="K88" s="16"/>
      <c r="R88" s="30"/>
      <c r="S88" s="30"/>
      <c r="T88" s="30"/>
      <c r="V88" s="30"/>
    </row>
    <row r="89" spans="1:22" s="23" customFormat="1" ht="14.5" x14ac:dyDescent="0.35">
      <c r="A89" s="29" t="str">
        <f>SAM!A90</f>
        <v>ccons</v>
      </c>
      <c r="F89" s="29"/>
      <c r="G89" s="29"/>
      <c r="I89" s="15"/>
      <c r="K89" s="16"/>
      <c r="R89" s="30"/>
      <c r="S89" s="30"/>
      <c r="T89" s="30"/>
      <c r="V89" s="30"/>
    </row>
    <row r="90" spans="1:22" s="23" customFormat="1" ht="14.5" x14ac:dyDescent="0.35">
      <c r="A90" s="29" t="str">
        <f>SAM!A91</f>
        <v>ctrad</v>
      </c>
      <c r="F90" s="29"/>
      <c r="G90" s="29"/>
      <c r="I90" s="15"/>
      <c r="K90" s="16"/>
      <c r="R90" s="30"/>
      <c r="S90" s="30"/>
      <c r="T90" s="30"/>
      <c r="V90" s="30"/>
    </row>
    <row r="91" spans="1:22" s="23" customFormat="1" ht="14.5" x14ac:dyDescent="0.35">
      <c r="A91" s="29" t="str">
        <f>SAM!A92</f>
        <v>ctran</v>
      </c>
      <c r="F91" s="29"/>
      <c r="G91" s="29"/>
      <c r="I91" s="15"/>
      <c r="K91" s="16"/>
      <c r="R91" s="30"/>
      <c r="S91" s="30"/>
      <c r="T91" s="30"/>
      <c r="V91" s="30"/>
    </row>
    <row r="92" spans="1:22" s="23" customFormat="1" ht="14.5" x14ac:dyDescent="0.35">
      <c r="A92" s="29" t="str">
        <f>SAM!A93</f>
        <v>cacfo</v>
      </c>
      <c r="F92" s="29"/>
      <c r="G92" s="29"/>
      <c r="I92" s="15"/>
      <c r="K92" s="16"/>
      <c r="R92" s="30"/>
      <c r="S92" s="30"/>
      <c r="T92" s="30"/>
      <c r="V92" s="30"/>
    </row>
    <row r="93" spans="1:22" s="23" customFormat="1" ht="14.5" x14ac:dyDescent="0.35">
      <c r="A93" s="29" t="str">
        <f>SAM!A94</f>
        <v>ccomm</v>
      </c>
      <c r="F93" s="29"/>
      <c r="G93" s="29"/>
      <c r="I93" s="15"/>
      <c r="K93" s="16"/>
      <c r="R93" s="30"/>
      <c r="S93" s="30"/>
      <c r="T93" s="30"/>
      <c r="V93" s="30"/>
    </row>
    <row r="94" spans="1:22" s="23" customFormat="1" ht="14.5" x14ac:dyDescent="0.35">
      <c r="A94" s="29" t="str">
        <f>SAM!A95</f>
        <v>cfsrv</v>
      </c>
      <c r="F94" s="29"/>
      <c r="G94" s="29"/>
      <c r="I94" s="15"/>
      <c r="K94" s="16"/>
      <c r="R94" s="30"/>
      <c r="S94" s="30"/>
      <c r="T94" s="30"/>
      <c r="V94" s="30"/>
    </row>
    <row r="95" spans="1:22" s="23" customFormat="1" ht="14.5" x14ac:dyDescent="0.35">
      <c r="A95" s="29" t="str">
        <f>SAM!A96</f>
        <v>creal</v>
      </c>
      <c r="F95" s="29"/>
      <c r="G95" s="29"/>
      <c r="I95" s="15"/>
      <c r="K95" s="16"/>
      <c r="R95" s="30"/>
      <c r="S95" s="30"/>
      <c r="T95" s="30"/>
      <c r="V95" s="30"/>
    </row>
    <row r="96" spans="1:22" s="23" customFormat="1" ht="14.5" x14ac:dyDescent="0.35">
      <c r="A96" s="29" t="str">
        <f>SAM!A97</f>
        <v>cbsrv</v>
      </c>
      <c r="F96" s="29"/>
      <c r="G96" s="29"/>
      <c r="I96" s="15"/>
      <c r="K96" s="16"/>
      <c r="R96" s="30"/>
      <c r="S96" s="30"/>
      <c r="T96" s="30"/>
      <c r="V96" s="30"/>
    </row>
    <row r="97" spans="1:28" s="23" customFormat="1" ht="14.5" x14ac:dyDescent="0.35">
      <c r="A97" s="29" t="str">
        <f>SAM!A98</f>
        <v>cpadm</v>
      </c>
      <c r="F97" s="29"/>
      <c r="G97" s="29"/>
      <c r="I97" s="15"/>
      <c r="K97" s="16"/>
      <c r="R97" s="30"/>
      <c r="S97" s="30"/>
      <c r="T97" s="30"/>
      <c r="V97" s="30"/>
    </row>
    <row r="98" spans="1:28" s="23" customFormat="1" ht="14.5" x14ac:dyDescent="0.35">
      <c r="A98" s="29" t="str">
        <f>SAM!A99</f>
        <v>ceduc</v>
      </c>
      <c r="F98" s="29"/>
      <c r="G98" s="29"/>
      <c r="I98" s="15"/>
      <c r="K98" s="16"/>
      <c r="R98" s="30"/>
      <c r="S98" s="30"/>
      <c r="T98" s="30"/>
      <c r="V98" s="30"/>
    </row>
    <row r="99" spans="1:28" s="23" customFormat="1" ht="14.5" x14ac:dyDescent="0.35">
      <c r="A99" s="29" t="str">
        <f>SAM!A100</f>
        <v>cosrv</v>
      </c>
      <c r="F99" s="29"/>
      <c r="G99" s="29"/>
      <c r="I99" s="15"/>
      <c r="K99" s="16"/>
      <c r="R99" s="30"/>
      <c r="S99" s="30"/>
      <c r="T99" s="30"/>
      <c r="V99" s="30"/>
    </row>
    <row r="100" spans="1:28" s="23" customFormat="1" ht="14.5" x14ac:dyDescent="0.35">
      <c r="A100" s="29" t="str">
        <f>SAM!A101</f>
        <v>trc</v>
      </c>
      <c r="B100" s="23" t="s">
        <v>195</v>
      </c>
      <c r="F100" s="29"/>
      <c r="G100" s="29"/>
      <c r="I100" s="15"/>
      <c r="K100" s="16"/>
      <c r="R100" s="30"/>
      <c r="S100" s="30"/>
      <c r="T100" s="30"/>
      <c r="V100" s="30"/>
      <c r="AB100" s="29"/>
    </row>
    <row r="101" spans="1:28" s="23" customFormat="1" ht="14.5" x14ac:dyDescent="0.35">
      <c r="A101" s="29" t="str">
        <f>SAM!A102</f>
        <v>flab-DT</v>
      </c>
      <c r="B101" s="23" t="s">
        <v>21</v>
      </c>
      <c r="F101" s="29"/>
      <c r="G101" s="29"/>
      <c r="I101" s="15"/>
      <c r="K101" s="16"/>
      <c r="R101" s="30"/>
      <c r="S101" s="30"/>
      <c r="T101" s="30"/>
      <c r="V101" s="30"/>
      <c r="AB101" s="29"/>
    </row>
    <row r="102" spans="1:28" s="23" customFormat="1" ht="14.5" x14ac:dyDescent="0.35">
      <c r="A102" s="29" t="str">
        <f>SAM!A103</f>
        <v>flnd-DT</v>
      </c>
      <c r="F102" s="29"/>
      <c r="G102" s="29"/>
      <c r="I102" s="15"/>
      <c r="K102" s="16"/>
      <c r="R102" s="30"/>
      <c r="S102" s="30"/>
      <c r="T102" s="30"/>
      <c r="V102" s="30"/>
      <c r="AB102" s="29"/>
    </row>
    <row r="103" spans="1:28" s="23" customFormat="1" ht="14.5" x14ac:dyDescent="0.35">
      <c r="A103" s="29" t="str">
        <f>SAM!A104</f>
        <v>fcap-c-DT</v>
      </c>
      <c r="F103" s="29"/>
      <c r="G103" s="29"/>
      <c r="I103" s="15"/>
      <c r="K103" s="16"/>
      <c r="R103" s="30"/>
      <c r="S103" s="30"/>
      <c r="T103" s="30"/>
      <c r="V103" s="30"/>
      <c r="AB103" s="29"/>
    </row>
    <row r="104" spans="1:28" s="23" customFormat="1" ht="14.5" x14ac:dyDescent="0.35">
      <c r="A104" s="29" t="str">
        <f>SAM!A105</f>
        <v>fcap-l-DT</v>
      </c>
      <c r="F104" s="29"/>
      <c r="G104" s="29"/>
      <c r="I104" s="15"/>
      <c r="K104" s="16"/>
      <c r="R104" s="30"/>
      <c r="S104" s="30"/>
      <c r="T104" s="30"/>
      <c r="V104" s="30"/>
      <c r="AB104" s="29"/>
    </row>
    <row r="105" spans="1:28" s="23" customFormat="1" ht="14.5" x14ac:dyDescent="0.35">
      <c r="A105" s="29" t="str">
        <f>SAM!A106</f>
        <v>fcap-m-DT</v>
      </c>
      <c r="F105" s="29"/>
      <c r="G105" s="29"/>
      <c r="I105" s="15"/>
      <c r="K105" s="16"/>
      <c r="R105" s="30"/>
      <c r="S105" s="30"/>
      <c r="T105" s="30"/>
      <c r="V105" s="30"/>
      <c r="AB105" s="29"/>
    </row>
    <row r="106" spans="1:28" s="23" customFormat="1" ht="14.5" x14ac:dyDescent="0.35">
      <c r="A106" s="29" t="str">
        <f>SAM!A107</f>
        <v>fcap-n-DT</v>
      </c>
      <c r="F106" s="29"/>
      <c r="G106" s="29"/>
      <c r="I106" s="15"/>
      <c r="K106" s="16"/>
      <c r="R106" s="30"/>
      <c r="S106" s="30"/>
      <c r="T106" s="30"/>
      <c r="V106" s="30"/>
      <c r="AB106" s="29"/>
    </row>
    <row r="107" spans="1:28" s="23" customFormat="1" ht="14.5" x14ac:dyDescent="0.35">
      <c r="A107" s="29" t="str">
        <f>SAM!A108</f>
        <v>flab-NO</v>
      </c>
      <c r="F107" s="29"/>
      <c r="G107" s="29"/>
      <c r="I107" s="15"/>
      <c r="K107" s="16"/>
      <c r="R107" s="30"/>
      <c r="S107" s="30"/>
      <c r="T107" s="30"/>
      <c r="V107" s="30"/>
      <c r="AB107" s="29"/>
    </row>
    <row r="108" spans="1:28" s="23" customFormat="1" ht="14.5" x14ac:dyDescent="0.35">
      <c r="A108" s="29" t="str">
        <f>SAM!A109</f>
        <v>flnd-NO</v>
      </c>
      <c r="F108" s="29"/>
      <c r="G108" s="29"/>
      <c r="I108" s="15"/>
      <c r="K108" s="16"/>
      <c r="R108" s="30"/>
      <c r="S108" s="30"/>
      <c r="T108" s="30"/>
      <c r="V108" s="30"/>
      <c r="AB108" s="29"/>
    </row>
    <row r="109" spans="1:28" s="23" customFormat="1" ht="14.5" x14ac:dyDescent="0.35">
      <c r="A109" s="29" t="str">
        <f>SAM!A110</f>
        <v>fcap-c-NO</v>
      </c>
      <c r="F109" s="29"/>
      <c r="G109" s="29"/>
      <c r="I109" s="15"/>
      <c r="K109" s="16"/>
      <c r="R109" s="30"/>
      <c r="S109" s="30"/>
      <c r="T109" s="30"/>
      <c r="V109" s="30"/>
      <c r="AB109" s="29"/>
    </row>
    <row r="110" spans="1:28" s="23" customFormat="1" ht="14.5" x14ac:dyDescent="0.35">
      <c r="A110" s="29" t="str">
        <f>SAM!A111</f>
        <v>fcap-l-NO</v>
      </c>
      <c r="F110" s="29"/>
      <c r="G110" s="29"/>
      <c r="I110" s="15"/>
      <c r="K110" s="16"/>
      <c r="R110" s="30"/>
      <c r="S110" s="30"/>
      <c r="T110" s="30"/>
      <c r="V110" s="30"/>
      <c r="AB110" s="29"/>
    </row>
    <row r="111" spans="1:28" s="23" customFormat="1" ht="14.5" x14ac:dyDescent="0.35">
      <c r="A111" s="29" t="str">
        <f>SAM!A112</f>
        <v>fcap-m-NO</v>
      </c>
      <c r="F111" s="29"/>
      <c r="G111" s="29"/>
      <c r="I111" s="15"/>
      <c r="K111" s="16"/>
      <c r="R111" s="30"/>
      <c r="S111" s="30"/>
      <c r="T111" s="30"/>
      <c r="V111" s="30"/>
      <c r="AB111" s="29"/>
    </row>
    <row r="112" spans="1:28" s="23" customFormat="1" ht="14.5" x14ac:dyDescent="0.35">
      <c r="A112" s="29" t="str">
        <f>SAM!A113</f>
        <v>fcap-n-NO</v>
      </c>
      <c r="F112" s="29"/>
      <c r="G112" s="29"/>
      <c r="I112" s="15"/>
      <c r="K112" s="16"/>
      <c r="R112" s="30"/>
      <c r="S112" s="30"/>
      <c r="T112" s="30"/>
      <c r="V112" s="30"/>
      <c r="AB112" s="29"/>
    </row>
    <row r="113" spans="1:28" s="23" customFormat="1" ht="14.5" x14ac:dyDescent="0.35">
      <c r="A113" s="29" t="str">
        <f>SAM!A114</f>
        <v>flab-CE</v>
      </c>
      <c r="F113" s="29"/>
      <c r="G113" s="29"/>
      <c r="I113" s="15"/>
      <c r="K113" s="16"/>
      <c r="R113" s="30"/>
      <c r="S113" s="30"/>
      <c r="T113" s="30"/>
      <c r="V113" s="30"/>
      <c r="AB113" s="29"/>
    </row>
    <row r="114" spans="1:28" s="23" customFormat="1" ht="14.5" x14ac:dyDescent="0.35">
      <c r="A114" s="29" t="str">
        <f>SAM!A115</f>
        <v>flnd-CE</v>
      </c>
      <c r="F114" s="29"/>
      <c r="G114" s="29"/>
      <c r="I114" s="15"/>
      <c r="K114" s="16"/>
      <c r="R114" s="30"/>
      <c r="S114" s="30"/>
      <c r="T114" s="30"/>
      <c r="V114" s="30"/>
      <c r="AB114" s="29"/>
    </row>
    <row r="115" spans="1:28" s="23" customFormat="1" ht="14.5" x14ac:dyDescent="0.35">
      <c r="A115" s="29" t="str">
        <f>SAM!A116</f>
        <v>fcap-c-CE</v>
      </c>
      <c r="F115" s="29"/>
      <c r="G115" s="29"/>
      <c r="I115" s="15"/>
      <c r="K115" s="16"/>
      <c r="R115" s="30"/>
      <c r="S115" s="30"/>
      <c r="T115" s="30"/>
      <c r="V115" s="30"/>
      <c r="AB115" s="29"/>
    </row>
    <row r="116" spans="1:28" s="23" customFormat="1" ht="14.5" x14ac:dyDescent="0.35">
      <c r="A116" s="29" t="str">
        <f>SAM!A117</f>
        <v>fcap-l-CE</v>
      </c>
      <c r="F116" s="29"/>
      <c r="G116" s="29"/>
      <c r="I116" s="15"/>
      <c r="K116" s="16"/>
      <c r="R116" s="30"/>
      <c r="S116" s="30"/>
      <c r="T116" s="30"/>
      <c r="V116" s="30"/>
      <c r="AB116" s="29"/>
    </row>
    <row r="117" spans="1:28" s="23" customFormat="1" ht="14.5" x14ac:dyDescent="0.35">
      <c r="A117" s="29" t="str">
        <f>SAM!A118</f>
        <v>fcap-m-CE</v>
      </c>
      <c r="F117" s="29"/>
      <c r="G117" s="29"/>
      <c r="I117" s="15"/>
      <c r="K117" s="16"/>
      <c r="R117" s="30"/>
      <c r="S117" s="30"/>
      <c r="T117" s="30"/>
      <c r="V117" s="30"/>
      <c r="AB117" s="29"/>
    </row>
    <row r="118" spans="1:28" s="23" customFormat="1" ht="14.5" x14ac:dyDescent="0.35">
      <c r="A118" s="29" t="str">
        <f>SAM!A119</f>
        <v>fcap-n-CE</v>
      </c>
      <c r="F118" s="29"/>
      <c r="G118" s="29"/>
      <c r="I118" s="15"/>
      <c r="K118" s="16"/>
      <c r="R118" s="30"/>
      <c r="S118" s="30"/>
      <c r="T118" s="30"/>
      <c r="V118" s="30"/>
      <c r="AB118" s="29"/>
    </row>
    <row r="119" spans="1:28" s="23" customFormat="1" ht="14.5" x14ac:dyDescent="0.35">
      <c r="A119" s="29" t="str">
        <f>SAM!A120</f>
        <v>flab-SO</v>
      </c>
      <c r="F119" s="29"/>
      <c r="G119" s="29"/>
      <c r="I119" s="15"/>
      <c r="K119" s="16"/>
      <c r="R119" s="30"/>
      <c r="S119" s="30"/>
      <c r="T119" s="30"/>
      <c r="V119" s="30"/>
      <c r="AB119" s="29"/>
    </row>
    <row r="120" spans="1:28" s="23" customFormat="1" ht="14.5" x14ac:dyDescent="0.35">
      <c r="A120" s="29" t="str">
        <f>SAM!A121</f>
        <v>flnd-SO</v>
      </c>
      <c r="F120" s="29"/>
      <c r="G120" s="29"/>
      <c r="I120" s="15"/>
      <c r="K120" s="16"/>
      <c r="R120" s="30"/>
      <c r="S120" s="30"/>
      <c r="T120" s="30"/>
      <c r="V120" s="30"/>
      <c r="AB120" s="29"/>
    </row>
    <row r="121" spans="1:28" s="23" customFormat="1" ht="14.5" x14ac:dyDescent="0.35">
      <c r="A121" s="29" t="str">
        <f>SAM!A122</f>
        <v>fcap-c-SO</v>
      </c>
      <c r="F121" s="29"/>
      <c r="G121" s="29"/>
      <c r="I121" s="15"/>
      <c r="K121" s="16"/>
      <c r="R121" s="30"/>
      <c r="S121" s="30"/>
      <c r="T121" s="30"/>
      <c r="V121" s="30"/>
      <c r="AB121" s="29"/>
    </row>
    <row r="122" spans="1:28" s="23" customFormat="1" ht="14.5" x14ac:dyDescent="0.35">
      <c r="A122" s="29" t="str">
        <f>SAM!A123</f>
        <v>fcap-l-SO</v>
      </c>
      <c r="F122" s="29"/>
      <c r="G122" s="29"/>
      <c r="I122" s="15"/>
      <c r="K122" s="16"/>
      <c r="R122" s="30"/>
      <c r="S122" s="30"/>
      <c r="T122" s="30"/>
      <c r="V122" s="30"/>
      <c r="AB122" s="29"/>
    </row>
    <row r="123" spans="1:28" s="23" customFormat="1" ht="14.5" x14ac:dyDescent="0.35">
      <c r="A123" s="29" t="str">
        <f>SAM!A124</f>
        <v>fcap-m-SO</v>
      </c>
      <c r="F123" s="29"/>
      <c r="G123" s="29"/>
      <c r="I123" s="15"/>
      <c r="K123" s="16"/>
      <c r="R123" s="30"/>
      <c r="S123" s="30"/>
      <c r="T123" s="30"/>
      <c r="V123" s="30"/>
      <c r="AB123" s="29"/>
    </row>
    <row r="124" spans="1:28" s="23" customFormat="1" ht="14.5" x14ac:dyDescent="0.35">
      <c r="A124" s="29" t="str">
        <f>SAM!A125</f>
        <v>fcap-n-SO</v>
      </c>
      <c r="F124" s="29"/>
      <c r="G124" s="29"/>
      <c r="I124" s="15"/>
      <c r="K124" s="16"/>
      <c r="R124" s="30"/>
      <c r="S124" s="30"/>
      <c r="T124" s="30"/>
      <c r="V124" s="30"/>
      <c r="AB124" s="29"/>
    </row>
    <row r="125" spans="1:28" s="23" customFormat="1" ht="14.5" x14ac:dyDescent="0.35">
      <c r="A125" s="29" t="str">
        <f>SAM!A126</f>
        <v>ent-DT</v>
      </c>
      <c r="B125" s="23" t="s">
        <v>15</v>
      </c>
      <c r="F125" s="29"/>
      <c r="G125" s="29"/>
      <c r="I125" s="15"/>
      <c r="K125" s="16"/>
      <c r="R125" s="30"/>
      <c r="S125" s="30"/>
      <c r="T125" s="30"/>
      <c r="V125" s="30"/>
      <c r="AB125" s="29"/>
    </row>
    <row r="126" spans="1:28" s="23" customFormat="1" ht="14.5" x14ac:dyDescent="0.35">
      <c r="A126" s="29" t="str">
        <f>SAM!A127</f>
        <v>ent-NO</v>
      </c>
      <c r="F126" s="29"/>
      <c r="G126" s="29"/>
      <c r="I126" s="15"/>
      <c r="K126" s="16"/>
      <c r="R126" s="30"/>
      <c r="S126" s="30"/>
      <c r="T126" s="30"/>
      <c r="V126" s="30"/>
      <c r="AB126" s="29"/>
    </row>
    <row r="127" spans="1:28" s="23" customFormat="1" ht="14.5" x14ac:dyDescent="0.35">
      <c r="A127" s="29" t="str">
        <f>SAM!A128</f>
        <v>ent-CE</v>
      </c>
      <c r="F127" s="29"/>
      <c r="G127" s="29"/>
      <c r="I127" s="15"/>
      <c r="K127" s="16"/>
      <c r="R127" s="30"/>
      <c r="S127" s="30"/>
      <c r="T127" s="30"/>
      <c r="V127" s="30"/>
      <c r="AB127" s="29"/>
    </row>
    <row r="128" spans="1:28" s="23" customFormat="1" ht="14.5" x14ac:dyDescent="0.35">
      <c r="A128" s="29" t="str">
        <f>SAM!A129</f>
        <v>ent-SO</v>
      </c>
      <c r="F128" s="29"/>
      <c r="G128" s="29"/>
      <c r="I128" s="15"/>
      <c r="K128" s="16"/>
      <c r="R128" s="30"/>
      <c r="S128" s="30"/>
      <c r="T128" s="30"/>
      <c r="V128" s="30"/>
      <c r="AB128" s="29"/>
    </row>
    <row r="129" spans="1:28" s="23" customFormat="1" ht="14.5" x14ac:dyDescent="0.35">
      <c r="A129" s="29" t="str">
        <f>SAM!A130</f>
        <v>hhd-DT</v>
      </c>
      <c r="B129" s="23" t="s">
        <v>16</v>
      </c>
      <c r="F129" s="29"/>
      <c r="G129" s="29"/>
      <c r="I129" s="15"/>
      <c r="K129" s="16"/>
      <c r="R129" s="30"/>
      <c r="S129" s="30"/>
      <c r="T129" s="30"/>
      <c r="V129" s="30"/>
      <c r="AB129" s="29"/>
    </row>
    <row r="130" spans="1:28" s="23" customFormat="1" ht="14.5" x14ac:dyDescent="0.35">
      <c r="A130" s="29" t="str">
        <f>SAM!A131</f>
        <v>hhd-NO</v>
      </c>
      <c r="F130" s="29"/>
      <c r="G130" s="29"/>
      <c r="I130" s="15"/>
      <c r="K130" s="16"/>
      <c r="R130" s="30"/>
      <c r="S130" s="30"/>
      <c r="T130" s="30"/>
      <c r="V130" s="30"/>
      <c r="AB130" s="29"/>
    </row>
    <row r="131" spans="1:28" s="23" customFormat="1" ht="14.5" x14ac:dyDescent="0.35">
      <c r="A131" s="29" t="str">
        <f>SAM!A132</f>
        <v>hhd-CE</v>
      </c>
      <c r="F131" s="29"/>
      <c r="G131" s="29"/>
      <c r="I131" s="15"/>
      <c r="K131" s="16"/>
      <c r="R131" s="30"/>
      <c r="S131" s="30"/>
      <c r="T131" s="30"/>
      <c r="V131" s="30"/>
      <c r="AB131" s="29"/>
    </row>
    <row r="132" spans="1:28" s="23" customFormat="1" ht="14.5" x14ac:dyDescent="0.35">
      <c r="A132" s="29" t="str">
        <f>SAM!A133</f>
        <v>hhd-SO</v>
      </c>
      <c r="F132" s="29"/>
      <c r="G132" s="29"/>
      <c r="I132" s="15"/>
      <c r="K132" s="16"/>
      <c r="R132" s="30"/>
      <c r="S132" s="30"/>
      <c r="T132" s="30"/>
      <c r="V132" s="30"/>
      <c r="AB132" s="29"/>
    </row>
    <row r="133" spans="1:28" s="23" customFormat="1" ht="14.5" x14ac:dyDescent="0.35">
      <c r="A133" s="29" t="str">
        <f>SAM!A134</f>
        <v>gov</v>
      </c>
      <c r="B133" s="23" t="s">
        <v>26</v>
      </c>
      <c r="F133" s="29"/>
      <c r="G133" s="29"/>
      <c r="I133" s="15"/>
      <c r="K133" s="16"/>
      <c r="R133" s="30"/>
      <c r="S133" s="30"/>
      <c r="T133" s="30"/>
      <c r="V133" s="30"/>
      <c r="AB133" s="29"/>
    </row>
    <row r="134" spans="1:28" s="23" customFormat="1" ht="14.5" x14ac:dyDescent="0.35">
      <c r="A134" s="29" t="str">
        <f>SAM!A135</f>
        <v>dtax</v>
      </c>
      <c r="B134" s="23" t="s">
        <v>196</v>
      </c>
      <c r="F134" s="29"/>
      <c r="G134" s="29"/>
      <c r="I134" s="15"/>
      <c r="K134" s="16"/>
      <c r="R134" s="30"/>
      <c r="S134" s="30"/>
      <c r="T134" s="30"/>
      <c r="V134" s="30"/>
      <c r="AB134" s="29"/>
    </row>
    <row r="135" spans="1:28" s="23" customFormat="1" ht="14.5" x14ac:dyDescent="0.35">
      <c r="A135" s="29" t="str">
        <f>SAM!A136</f>
        <v>ftax</v>
      </c>
      <c r="B135" s="23" t="s">
        <v>197</v>
      </c>
      <c r="F135" s="29"/>
      <c r="G135" s="29"/>
      <c r="I135" s="15"/>
      <c r="K135" s="16"/>
      <c r="R135" s="30"/>
      <c r="S135" s="30"/>
      <c r="T135" s="30"/>
      <c r="V135" s="30"/>
      <c r="AB135" s="29"/>
    </row>
    <row r="136" spans="1:28" s="23" customFormat="1" ht="14.5" x14ac:dyDescent="0.35">
      <c r="A136" s="29" t="str">
        <f>SAM!A137</f>
        <v>mtax</v>
      </c>
      <c r="B136" s="23" t="s">
        <v>198</v>
      </c>
      <c r="F136" s="29"/>
      <c r="G136" s="29"/>
      <c r="I136" s="15"/>
      <c r="K136" s="16"/>
      <c r="R136" s="30"/>
      <c r="S136" s="30"/>
      <c r="T136" s="30"/>
      <c r="V136" s="30"/>
      <c r="AB136" s="29"/>
    </row>
    <row r="137" spans="1:28" s="23" customFormat="1" ht="14.5" x14ac:dyDescent="0.35">
      <c r="A137" s="29" t="str">
        <f>SAM!A138</f>
        <v>stax</v>
      </c>
      <c r="B137" s="23" t="s">
        <v>199</v>
      </c>
      <c r="F137" s="29"/>
      <c r="G137" s="29"/>
      <c r="I137" s="15"/>
      <c r="K137" s="16"/>
      <c r="R137" s="30"/>
      <c r="S137" s="30"/>
      <c r="T137" s="30"/>
      <c r="V137" s="30"/>
      <c r="AB137" s="29"/>
    </row>
    <row r="138" spans="1:28" s="23" customFormat="1" ht="14.5" x14ac:dyDescent="0.35">
      <c r="A138" s="29" t="str">
        <f>SAM!A139</f>
        <v>s-i</v>
      </c>
      <c r="B138" s="23" t="s">
        <v>36</v>
      </c>
      <c r="F138" s="29"/>
      <c r="G138" s="29"/>
      <c r="I138" s="15"/>
      <c r="K138" s="16"/>
      <c r="R138" s="30"/>
      <c r="S138" s="30"/>
      <c r="T138" s="30"/>
      <c r="V138" s="30"/>
      <c r="AB138" s="29"/>
    </row>
    <row r="139" spans="1:28" s="23" customFormat="1" ht="14.5" x14ac:dyDescent="0.35">
      <c r="A139" s="29" t="str">
        <f>SAM!A140</f>
        <v>dstk</v>
      </c>
      <c r="B139" s="23" t="s">
        <v>200</v>
      </c>
      <c r="F139" s="29"/>
      <c r="G139" s="29"/>
      <c r="I139" s="15"/>
      <c r="K139" s="16"/>
      <c r="R139" s="30"/>
      <c r="S139" s="30"/>
      <c r="T139" s="30"/>
      <c r="V139" s="30"/>
      <c r="AB139" s="29"/>
    </row>
    <row r="140" spans="1:28" s="23" customFormat="1" ht="14.5" x14ac:dyDescent="0.35">
      <c r="A140" s="29" t="str">
        <f>SAM!A141</f>
        <v>row</v>
      </c>
      <c r="B140" s="23" t="s">
        <v>201</v>
      </c>
      <c r="F140" s="29"/>
      <c r="G140" s="29"/>
      <c r="I140" s="15"/>
      <c r="K140" s="16"/>
      <c r="R140" s="30"/>
      <c r="S140" s="30"/>
      <c r="T140" s="30"/>
      <c r="V140" s="30"/>
      <c r="AB140" s="29"/>
    </row>
    <row r="141" spans="1:28" s="23" customFormat="1" ht="14.5" x14ac:dyDescent="0.35">
      <c r="A141" s="29" t="str">
        <f>SAM!A142</f>
        <v>total</v>
      </c>
      <c r="B141" s="28" t="s">
        <v>202</v>
      </c>
      <c r="F141" s="29"/>
      <c r="G141" s="29"/>
      <c r="I141" s="15"/>
      <c r="K141" s="16"/>
      <c r="R141" s="30"/>
      <c r="S141" s="30"/>
      <c r="T141" s="30"/>
      <c r="V141" s="30"/>
      <c r="AB141" s="29"/>
    </row>
    <row r="142" spans="1:28" s="23" customFormat="1" ht="14.5" x14ac:dyDescent="0.35">
      <c r="A142" s="32" t="s">
        <v>194</v>
      </c>
      <c r="B142" s="32" t="s">
        <v>203</v>
      </c>
      <c r="F142" s="29"/>
      <c r="G142" s="29"/>
      <c r="I142" s="15"/>
      <c r="K142" s="16"/>
      <c r="R142" s="30"/>
      <c r="S142" s="30"/>
      <c r="T142" s="30"/>
      <c r="V142" s="30"/>
      <c r="AB142" s="29"/>
    </row>
    <row r="143" spans="1:28" s="23" customFormat="1" ht="14.5" x14ac:dyDescent="0.35">
      <c r="A143" s="99" t="s">
        <v>713</v>
      </c>
      <c r="B143" s="94"/>
      <c r="F143" s="29"/>
      <c r="G143" s="29"/>
      <c r="I143" s="15"/>
      <c r="K143" s="16"/>
      <c r="R143" s="30"/>
      <c r="S143" s="30"/>
      <c r="T143" s="30"/>
      <c r="V143" s="30"/>
      <c r="AB143" s="29"/>
    </row>
    <row r="144" spans="1:28" s="23" customFormat="1" ht="14.5" x14ac:dyDescent="0.35">
      <c r="A144" s="99" t="s">
        <v>594</v>
      </c>
      <c r="B144" s="100"/>
      <c r="F144" s="29"/>
      <c r="G144" s="29"/>
      <c r="I144" s="15"/>
      <c r="K144" s="16"/>
      <c r="R144" s="30"/>
      <c r="S144" s="30"/>
      <c r="T144" s="30"/>
      <c r="V144" s="30"/>
      <c r="AB144" s="29"/>
    </row>
    <row r="145" spans="1:28" s="23" customFormat="1" ht="14.5" x14ac:dyDescent="0.35">
      <c r="A145" s="99" t="s">
        <v>595</v>
      </c>
      <c r="B145" s="100"/>
      <c r="F145" s="29"/>
      <c r="G145" s="29"/>
      <c r="I145" s="15"/>
      <c r="K145" s="16"/>
      <c r="R145" s="30"/>
      <c r="S145" s="30"/>
      <c r="T145" s="30"/>
      <c r="V145" s="30"/>
      <c r="AB145" s="29"/>
    </row>
    <row r="146" spans="1:28" s="23" customFormat="1" ht="14.5" x14ac:dyDescent="0.35">
      <c r="A146" s="99" t="s">
        <v>596</v>
      </c>
      <c r="B146" s="1"/>
      <c r="F146" s="29"/>
      <c r="G146" s="29"/>
      <c r="I146" s="15"/>
      <c r="K146" s="16"/>
      <c r="R146" s="30"/>
      <c r="S146" s="30"/>
      <c r="T146" s="30"/>
      <c r="V146" s="30"/>
      <c r="AB146" s="29"/>
    </row>
    <row r="147" spans="1:28" s="23" customFormat="1" ht="14.5" x14ac:dyDescent="0.35">
      <c r="A147" s="32" t="s">
        <v>181</v>
      </c>
      <c r="B147" s="32" t="s">
        <v>204</v>
      </c>
      <c r="F147" s="29"/>
      <c r="G147" s="29"/>
      <c r="I147" s="15"/>
      <c r="K147" s="16"/>
      <c r="R147" s="30"/>
      <c r="S147" s="30"/>
      <c r="T147" s="30"/>
      <c r="V147" s="30"/>
      <c r="AB147" s="29"/>
    </row>
    <row r="148" spans="1:28" s="23" customFormat="1" ht="14.5" x14ac:dyDescent="0.35">
      <c r="A148" s="32" t="s">
        <v>182</v>
      </c>
      <c r="B148" s="32" t="s">
        <v>205</v>
      </c>
      <c r="F148" s="29"/>
      <c r="G148" s="29"/>
      <c r="I148" s="15"/>
      <c r="K148" s="16"/>
      <c r="R148" s="30"/>
      <c r="S148" s="30"/>
      <c r="T148" s="30"/>
      <c r="V148" s="30"/>
      <c r="AB148" s="29"/>
    </row>
    <row r="149" spans="1:28" s="23" customFormat="1" ht="14.5" x14ac:dyDescent="0.35">
      <c r="A149" s="32" t="s">
        <v>183</v>
      </c>
      <c r="B149" s="32" t="s">
        <v>206</v>
      </c>
      <c r="F149" s="29"/>
      <c r="G149" s="29"/>
      <c r="I149" s="15"/>
      <c r="K149" s="16"/>
      <c r="R149" s="30"/>
      <c r="S149" s="30"/>
      <c r="T149" s="30"/>
      <c r="V149" s="30"/>
      <c r="AB149" s="29"/>
    </row>
    <row r="150" spans="1:28" s="23" customFormat="1" ht="14.5" x14ac:dyDescent="0.35">
      <c r="A150" s="32" t="s">
        <v>207</v>
      </c>
      <c r="B150" s="32" t="s">
        <v>208</v>
      </c>
      <c r="F150" s="29"/>
      <c r="G150" s="29"/>
      <c r="I150" s="15"/>
      <c r="K150" s="16"/>
      <c r="R150" s="30"/>
      <c r="S150" s="30"/>
      <c r="T150" s="30"/>
      <c r="V150" s="30"/>
      <c r="AB150" s="29"/>
    </row>
    <row r="151" spans="1:28" s="23" customFormat="1" ht="14.5" x14ac:dyDescent="0.35">
      <c r="A151" s="32" t="s">
        <v>209</v>
      </c>
      <c r="B151" s="32" t="s">
        <v>210</v>
      </c>
      <c r="F151" s="29"/>
      <c r="G151" s="29"/>
      <c r="I151" s="15"/>
      <c r="K151" s="16"/>
      <c r="R151" s="30"/>
      <c r="S151" s="30"/>
      <c r="T151" s="30"/>
      <c r="V151" s="30"/>
      <c r="AB151" s="29"/>
    </row>
    <row r="152" spans="1:28" s="23" customFormat="1" ht="14.5" x14ac:dyDescent="0.35">
      <c r="A152" s="32" t="s">
        <v>211</v>
      </c>
      <c r="B152" s="32" t="s">
        <v>212</v>
      </c>
      <c r="F152" s="29"/>
      <c r="G152" s="29"/>
      <c r="I152" s="15"/>
      <c r="K152" s="16"/>
      <c r="R152" s="30"/>
      <c r="S152" s="30"/>
      <c r="T152" s="30"/>
      <c r="V152" s="30"/>
      <c r="AB152" s="29"/>
    </row>
    <row r="153" spans="1:28" s="23" customFormat="1" ht="14.5" x14ac:dyDescent="0.35">
      <c r="A153" s="32" t="s">
        <v>213</v>
      </c>
      <c r="B153" s="32" t="s">
        <v>214</v>
      </c>
      <c r="F153" s="29"/>
      <c r="G153" s="29"/>
      <c r="I153" s="15"/>
      <c r="K153" s="16"/>
      <c r="R153" s="30"/>
      <c r="S153" s="30"/>
      <c r="T153" s="30"/>
      <c r="V153" s="30"/>
      <c r="AB153" s="29"/>
    </row>
    <row r="154" spans="1:28" s="23" customFormat="1" ht="14.5" x14ac:dyDescent="0.35">
      <c r="A154" s="33" t="s">
        <v>215</v>
      </c>
      <c r="B154" s="33" t="s">
        <v>216</v>
      </c>
      <c r="F154" s="29"/>
      <c r="G154" s="29"/>
      <c r="I154" s="15"/>
      <c r="K154" s="16"/>
      <c r="R154" s="30"/>
      <c r="S154" s="30"/>
      <c r="T154" s="30"/>
      <c r="V154" s="30"/>
      <c r="AB154" s="29"/>
    </row>
    <row r="155" spans="1:28" s="23" customFormat="1" ht="14.5" x14ac:dyDescent="0.35">
      <c r="A155" s="33" t="s">
        <v>217</v>
      </c>
      <c r="B155" s="33" t="s">
        <v>218</v>
      </c>
      <c r="F155" s="29"/>
      <c r="G155" s="29"/>
      <c r="I155" s="15"/>
      <c r="K155" s="16"/>
      <c r="R155" s="30"/>
      <c r="S155" s="30"/>
      <c r="T155" s="30"/>
      <c r="V155" s="30"/>
      <c r="AB155" s="29"/>
    </row>
    <row r="156" spans="1:28" s="23" customFormat="1" ht="14.5" x14ac:dyDescent="0.35">
      <c r="A156" s="33" t="s">
        <v>219</v>
      </c>
      <c r="B156" s="33" t="s">
        <v>220</v>
      </c>
      <c r="F156" s="29"/>
      <c r="G156" s="29"/>
      <c r="I156" s="15"/>
      <c r="K156" s="16"/>
      <c r="R156" s="30"/>
      <c r="S156" s="30"/>
      <c r="T156" s="30"/>
      <c r="V156" s="30"/>
      <c r="AB156" s="29"/>
    </row>
    <row r="157" spans="1:28" s="23" customFormat="1" ht="14.5" x14ac:dyDescent="0.35">
      <c r="A157" s="33" t="s">
        <v>221</v>
      </c>
      <c r="B157" s="33" t="s">
        <v>222</v>
      </c>
      <c r="F157" s="29"/>
      <c r="G157" s="29"/>
      <c r="I157" s="15"/>
      <c r="K157" s="16"/>
      <c r="R157" s="30"/>
      <c r="S157" s="30"/>
      <c r="T157" s="30"/>
      <c r="V157" s="30"/>
      <c r="AB157" s="29"/>
    </row>
    <row r="158" spans="1:28" s="23" customFormat="1" ht="14.5" x14ac:dyDescent="0.35">
      <c r="A158" s="34" t="s">
        <v>347</v>
      </c>
      <c r="B158" s="34" t="s">
        <v>223</v>
      </c>
      <c r="F158" s="29"/>
      <c r="G158" s="29"/>
      <c r="I158" s="15"/>
      <c r="K158" s="16"/>
      <c r="R158" s="30"/>
      <c r="S158" s="30"/>
      <c r="T158" s="30"/>
      <c r="V158" s="30"/>
      <c r="AB158" s="29"/>
    </row>
    <row r="159" spans="1:28" s="23" customFormat="1" ht="14.5" x14ac:dyDescent="0.35">
      <c r="A159" s="32" t="s">
        <v>348</v>
      </c>
      <c r="B159" s="32"/>
      <c r="F159" s="29"/>
      <c r="G159" s="29"/>
      <c r="I159" s="15"/>
      <c r="K159" s="16"/>
      <c r="R159" s="30"/>
      <c r="S159" s="30"/>
      <c r="T159" s="30"/>
      <c r="V159" s="30"/>
      <c r="AB159" s="29"/>
    </row>
    <row r="160" spans="1:28" s="23" customFormat="1" ht="14.5" x14ac:dyDescent="0.35">
      <c r="A160" s="32" t="s">
        <v>345</v>
      </c>
      <c r="B160" s="32"/>
      <c r="F160" s="29"/>
      <c r="G160" s="29"/>
      <c r="I160" s="15"/>
      <c r="K160" s="16"/>
      <c r="R160" s="30"/>
      <c r="S160" s="30"/>
      <c r="T160" s="30"/>
      <c r="V160" s="30"/>
      <c r="AB160" s="29"/>
    </row>
    <row r="161" spans="1:28" s="23" customFormat="1" ht="14.5" x14ac:dyDescent="0.35">
      <c r="A161" s="32" t="s">
        <v>352</v>
      </c>
      <c r="B161" s="32"/>
      <c r="F161" s="29"/>
      <c r="G161" s="29"/>
      <c r="I161" s="15"/>
      <c r="K161" s="16"/>
      <c r="R161" s="30"/>
      <c r="S161" s="30"/>
      <c r="T161" s="30"/>
      <c r="V161" s="30"/>
      <c r="AB161" s="29"/>
    </row>
    <row r="162" spans="1:28" s="23" customFormat="1" ht="14.5" x14ac:dyDescent="0.35">
      <c r="A162" s="32" t="s">
        <v>353</v>
      </c>
      <c r="B162" s="32"/>
      <c r="F162" s="29"/>
      <c r="G162" s="29"/>
      <c r="I162" s="15"/>
      <c r="K162" s="16"/>
      <c r="R162" s="30"/>
      <c r="S162" s="30"/>
      <c r="T162" s="30"/>
      <c r="V162" s="30"/>
      <c r="AB162" s="29"/>
    </row>
    <row r="163" spans="1:28" s="23" customFormat="1" ht="14.5" x14ac:dyDescent="0.35">
      <c r="A163" s="32" t="s">
        <v>349</v>
      </c>
      <c r="B163" s="32"/>
      <c r="F163" s="29"/>
      <c r="G163" s="29"/>
      <c r="I163" s="15"/>
      <c r="K163" s="16"/>
      <c r="R163" s="30"/>
      <c r="S163" s="30"/>
      <c r="T163" s="30"/>
      <c r="V163" s="30"/>
      <c r="AB163" s="29"/>
    </row>
    <row r="164" spans="1:28" s="23" customFormat="1" ht="14.5" x14ac:dyDescent="0.35">
      <c r="A164" s="32" t="s">
        <v>184</v>
      </c>
      <c r="B164" s="32"/>
      <c r="F164" s="29"/>
      <c r="G164" s="29"/>
      <c r="I164" s="15"/>
      <c r="K164" s="16"/>
      <c r="R164" s="30"/>
      <c r="S164" s="30"/>
      <c r="T164" s="30"/>
      <c r="V164" s="30"/>
      <c r="AB164" s="29"/>
    </row>
    <row r="165" spans="1:28" s="23" customFormat="1" ht="14.5" x14ac:dyDescent="0.35">
      <c r="A165" s="32" t="s">
        <v>346</v>
      </c>
      <c r="B165" s="32"/>
      <c r="F165" s="29"/>
      <c r="G165" s="29"/>
      <c r="I165" s="15"/>
      <c r="K165" s="16"/>
      <c r="R165" s="30"/>
      <c r="S165" s="30"/>
      <c r="T165" s="30"/>
      <c r="V165" s="30"/>
      <c r="AB165" s="29"/>
    </row>
    <row r="166" spans="1:28" s="23" customFormat="1" ht="14.5" x14ac:dyDescent="0.35">
      <c r="A166" s="32" t="s">
        <v>185</v>
      </c>
      <c r="B166" s="32"/>
      <c r="F166" s="29"/>
      <c r="G166" s="29"/>
      <c r="I166" s="15"/>
      <c r="K166" s="16"/>
      <c r="R166" s="30"/>
      <c r="S166" s="30"/>
      <c r="T166" s="30"/>
      <c r="V166" s="30"/>
      <c r="AB166" s="29"/>
    </row>
    <row r="167" spans="1:28" s="23" customFormat="1" ht="14.5" x14ac:dyDescent="0.35">
      <c r="A167" s="32" t="s">
        <v>186</v>
      </c>
      <c r="B167" s="32"/>
      <c r="F167" s="29"/>
      <c r="G167" s="29"/>
      <c r="I167" s="15"/>
      <c r="K167" s="16"/>
      <c r="R167" s="30"/>
      <c r="S167" s="30"/>
      <c r="T167" s="30"/>
      <c r="V167" s="30"/>
      <c r="AB167" s="29"/>
    </row>
    <row r="168" spans="1:28" s="23" customFormat="1" ht="14.5" x14ac:dyDescent="0.35">
      <c r="A168" s="32" t="s">
        <v>187</v>
      </c>
      <c r="B168" s="32"/>
      <c r="F168" s="29"/>
      <c r="G168" s="29"/>
      <c r="I168" s="15"/>
      <c r="K168" s="16"/>
      <c r="R168" s="30"/>
      <c r="S168" s="30"/>
      <c r="T168" s="30"/>
      <c r="V168" s="30"/>
      <c r="AB168" s="29"/>
    </row>
    <row r="169" spans="1:28" s="23" customFormat="1" ht="14.5" x14ac:dyDescent="0.35">
      <c r="A169" s="32" t="s">
        <v>350</v>
      </c>
      <c r="B169" s="32"/>
      <c r="F169" s="29"/>
      <c r="G169" s="29"/>
      <c r="I169" s="15"/>
      <c r="K169" s="16"/>
      <c r="R169" s="30"/>
      <c r="S169" s="30"/>
      <c r="T169" s="30"/>
      <c r="V169" s="30"/>
      <c r="AB169" s="29"/>
    </row>
    <row r="170" spans="1:28" s="23" customFormat="1" ht="14.5" x14ac:dyDescent="0.35">
      <c r="A170" s="32" t="s">
        <v>188</v>
      </c>
      <c r="B170" s="32"/>
      <c r="F170" s="29"/>
      <c r="G170" s="29"/>
      <c r="I170" s="15"/>
      <c r="K170" s="16"/>
      <c r="R170" s="30"/>
      <c r="S170" s="30"/>
      <c r="T170" s="30"/>
      <c r="V170" s="30"/>
      <c r="AB170" s="29"/>
    </row>
    <row r="171" spans="1:28" s="23" customFormat="1" ht="14.5" x14ac:dyDescent="0.35">
      <c r="A171" s="32" t="s">
        <v>189</v>
      </c>
      <c r="B171" s="32"/>
      <c r="F171" s="29"/>
      <c r="G171" s="29"/>
      <c r="I171" s="15"/>
      <c r="K171" s="16"/>
      <c r="R171" s="30"/>
      <c r="S171" s="30"/>
      <c r="T171" s="30"/>
      <c r="V171" s="30"/>
      <c r="AB171" s="29"/>
    </row>
    <row r="172" spans="1:28" s="23" customFormat="1" ht="14.5" x14ac:dyDescent="0.35">
      <c r="A172" s="32" t="s">
        <v>190</v>
      </c>
      <c r="B172" s="32"/>
      <c r="F172" s="29"/>
      <c r="G172" s="29"/>
      <c r="I172" s="15"/>
      <c r="K172" s="16"/>
      <c r="R172" s="30"/>
      <c r="S172" s="30"/>
      <c r="T172" s="30"/>
      <c r="V172" s="30"/>
      <c r="AB172" s="29"/>
    </row>
    <row r="173" spans="1:28" s="23" customFormat="1" ht="14.5" x14ac:dyDescent="0.35">
      <c r="A173" s="32" t="s">
        <v>191</v>
      </c>
      <c r="B173" s="32"/>
      <c r="F173" s="29"/>
      <c r="G173" s="29"/>
      <c r="I173" s="15"/>
      <c r="K173" s="16"/>
      <c r="R173" s="30"/>
      <c r="S173" s="30"/>
      <c r="T173" s="30"/>
      <c r="V173" s="30"/>
      <c r="AB173" s="29"/>
    </row>
    <row r="174" spans="1:28" s="23" customFormat="1" ht="14.5" x14ac:dyDescent="0.35">
      <c r="A174" s="32" t="s">
        <v>67</v>
      </c>
      <c r="B174" s="32"/>
      <c r="F174" s="29"/>
      <c r="G174" s="29"/>
      <c r="I174" s="15"/>
      <c r="K174" s="16"/>
      <c r="R174" s="30"/>
      <c r="S174" s="30"/>
      <c r="T174" s="30"/>
      <c r="V174" s="30"/>
      <c r="AB174" s="29"/>
    </row>
    <row r="175" spans="1:28" s="23" customFormat="1" ht="14.5" x14ac:dyDescent="0.35">
      <c r="A175" s="32" t="s">
        <v>192</v>
      </c>
      <c r="B175" s="32"/>
      <c r="F175" s="29"/>
      <c r="G175" s="29"/>
      <c r="I175" s="15"/>
      <c r="K175" s="16"/>
      <c r="R175" s="30"/>
      <c r="S175" s="30"/>
      <c r="T175" s="30"/>
      <c r="V175" s="30"/>
      <c r="AB175" s="29"/>
    </row>
    <row r="176" spans="1:28" s="23" customFormat="1" ht="14.5" x14ac:dyDescent="0.35">
      <c r="A176" s="32" t="s">
        <v>193</v>
      </c>
      <c r="B176" s="32"/>
      <c r="F176" s="29"/>
      <c r="G176" s="29"/>
      <c r="I176" s="15"/>
      <c r="K176" s="16"/>
      <c r="R176" s="30"/>
      <c r="S176" s="30"/>
      <c r="T176" s="30"/>
      <c r="V176" s="30"/>
      <c r="AB176" s="29"/>
    </row>
    <row r="177" spans="1:28" s="23" customFormat="1" ht="14.5" x14ac:dyDescent="0.35">
      <c r="A177" s="23" t="s">
        <v>714</v>
      </c>
      <c r="B177" s="23" t="s">
        <v>612</v>
      </c>
      <c r="F177" s="29"/>
      <c r="G177" s="29"/>
      <c r="I177" s="15"/>
      <c r="K177" s="16"/>
      <c r="R177" s="30"/>
      <c r="S177" s="30"/>
      <c r="T177" s="30"/>
      <c r="V177" s="30"/>
      <c r="AB177" s="29"/>
    </row>
    <row r="178" spans="1:28" s="23" customFormat="1" ht="14.5" x14ac:dyDescent="0.35">
      <c r="A178" s="23" t="s">
        <v>715</v>
      </c>
      <c r="F178" s="29"/>
      <c r="G178" s="29"/>
      <c r="I178" s="15"/>
      <c r="K178" s="16"/>
      <c r="R178" s="30"/>
      <c r="S178" s="30"/>
      <c r="T178" s="30"/>
      <c r="V178" s="30"/>
      <c r="AB178" s="29"/>
    </row>
    <row r="179" spans="1:28" s="23" customFormat="1" ht="14.5" x14ac:dyDescent="0.35">
      <c r="A179" s="23" t="s">
        <v>716</v>
      </c>
      <c r="F179" s="29"/>
      <c r="G179" s="29"/>
      <c r="I179" s="15"/>
      <c r="K179" s="16"/>
      <c r="R179" s="30"/>
      <c r="S179" s="30"/>
      <c r="T179" s="30"/>
      <c r="V179" s="30"/>
      <c r="AB179" s="29"/>
    </row>
    <row r="180" spans="1:28" s="23" customFormat="1" ht="14.5" x14ac:dyDescent="0.35">
      <c r="A180" s="23" t="s">
        <v>717</v>
      </c>
      <c r="F180" s="29"/>
      <c r="G180" s="29"/>
      <c r="I180" s="15"/>
      <c r="K180" s="16"/>
      <c r="R180" s="30"/>
      <c r="S180" s="30"/>
      <c r="T180" s="30"/>
      <c r="V180" s="30"/>
      <c r="AB180" s="29"/>
    </row>
    <row r="181" spans="1:28" s="23" customFormat="1" ht="14.5" x14ac:dyDescent="0.35">
      <c r="A181" s="23" t="s">
        <v>606</v>
      </c>
      <c r="F181" s="29"/>
      <c r="G181" s="29"/>
      <c r="I181" s="15"/>
      <c r="K181" s="16"/>
      <c r="R181" s="30"/>
      <c r="S181" s="30"/>
      <c r="T181" s="30"/>
      <c r="V181" s="30"/>
      <c r="AB181" s="29"/>
    </row>
    <row r="182" spans="1:28" s="23" customFormat="1" ht="14.5" x14ac:dyDescent="0.35">
      <c r="A182" s="23" t="s">
        <v>607</v>
      </c>
      <c r="F182" s="29"/>
      <c r="G182" s="29"/>
      <c r="I182" s="15"/>
      <c r="K182" s="16"/>
      <c r="R182" s="30"/>
      <c r="S182" s="30"/>
      <c r="T182" s="30"/>
      <c r="V182" s="30"/>
      <c r="AB182" s="29"/>
    </row>
    <row r="183" spans="1:28" s="23" customFormat="1" ht="14.5" x14ac:dyDescent="0.35">
      <c r="A183" s="23" t="s">
        <v>718</v>
      </c>
      <c r="F183" s="29"/>
      <c r="G183" s="29"/>
      <c r="I183" s="15"/>
      <c r="K183" s="16"/>
      <c r="R183" s="30"/>
      <c r="S183" s="30"/>
      <c r="T183" s="30"/>
      <c r="V183" s="30"/>
      <c r="AB183" s="29"/>
    </row>
    <row r="184" spans="1:28" s="23" customFormat="1" ht="14.5" x14ac:dyDescent="0.35">
      <c r="A184" s="23" t="s">
        <v>608</v>
      </c>
      <c r="F184" s="29"/>
      <c r="G184" s="29"/>
      <c r="I184" s="15"/>
      <c r="K184" s="16"/>
      <c r="R184" s="30"/>
      <c r="S184" s="30"/>
      <c r="T184" s="30"/>
      <c r="V184" s="30"/>
      <c r="AB184" s="29"/>
    </row>
    <row r="185" spans="1:28" s="23" customFormat="1" ht="14.5" x14ac:dyDescent="0.35">
      <c r="A185" s="23" t="s">
        <v>609</v>
      </c>
      <c r="F185" s="29"/>
      <c r="G185" s="29"/>
      <c r="I185" s="15"/>
      <c r="K185" s="16"/>
      <c r="R185" s="30"/>
      <c r="S185" s="30"/>
      <c r="T185" s="30"/>
      <c r="V185" s="30"/>
      <c r="AB185" s="29"/>
    </row>
    <row r="186" spans="1:28" s="23" customFormat="1" ht="14.5" x14ac:dyDescent="0.35">
      <c r="A186" s="23" t="s">
        <v>719</v>
      </c>
      <c r="F186" s="29"/>
      <c r="G186" s="29"/>
      <c r="I186" s="15"/>
      <c r="K186" s="16"/>
      <c r="R186" s="30"/>
      <c r="S186" s="30"/>
      <c r="T186" s="30"/>
      <c r="V186" s="30"/>
      <c r="AB186" s="29"/>
    </row>
    <row r="187" spans="1:28" s="23" customFormat="1" ht="14.5" x14ac:dyDescent="0.35">
      <c r="A187" s="23" t="s">
        <v>610</v>
      </c>
      <c r="F187" s="29"/>
      <c r="G187" s="29"/>
      <c r="I187" s="15"/>
      <c r="K187" s="16"/>
      <c r="R187" s="30"/>
      <c r="S187" s="30"/>
      <c r="T187" s="30"/>
      <c r="V187" s="30"/>
      <c r="AB187" s="29"/>
    </row>
    <row r="188" spans="1:28" s="23" customFormat="1" ht="14.5" x14ac:dyDescent="0.35">
      <c r="A188" s="23" t="s">
        <v>611</v>
      </c>
      <c r="F188" s="29"/>
      <c r="G188" s="29"/>
      <c r="I188" s="15"/>
      <c r="K188" s="16"/>
      <c r="R188" s="30"/>
      <c r="S188" s="30"/>
      <c r="T188" s="30"/>
      <c r="V188" s="30"/>
      <c r="AB188" s="29"/>
    </row>
    <row r="189" spans="1:28" s="23" customFormat="1" ht="14.5" x14ac:dyDescent="0.35">
      <c r="F189" s="29"/>
      <c r="G189" s="29"/>
      <c r="I189" s="15"/>
      <c r="K189" s="16"/>
      <c r="R189" s="30"/>
      <c r="S189" s="30"/>
      <c r="T189" s="30"/>
      <c r="V189" s="30"/>
      <c r="AB189" s="29"/>
    </row>
    <row r="190" spans="1:28" s="23" customFormat="1" ht="14.5" x14ac:dyDescent="0.35">
      <c r="F190" s="29"/>
      <c r="G190" s="29"/>
      <c r="I190" s="15"/>
      <c r="K190" s="16"/>
      <c r="R190" s="30"/>
      <c r="S190" s="30"/>
      <c r="T190" s="30"/>
      <c r="V190" s="30"/>
      <c r="AB190" s="29"/>
    </row>
    <row r="191" spans="1:28" s="23" customFormat="1" ht="14.5" x14ac:dyDescent="0.35">
      <c r="F191" s="29"/>
      <c r="G191" s="29"/>
      <c r="I191" s="15"/>
      <c r="K191" s="16"/>
      <c r="R191" s="30"/>
      <c r="S191" s="30"/>
      <c r="T191" s="30"/>
      <c r="V191" s="30"/>
      <c r="AB191" s="29"/>
    </row>
    <row r="192" spans="1:28" s="23" customFormat="1" ht="14.5" x14ac:dyDescent="0.35">
      <c r="F192" s="29"/>
      <c r="G192" s="29"/>
      <c r="I192" s="15"/>
      <c r="K192" s="16"/>
      <c r="R192" s="30"/>
      <c r="S192" s="30"/>
      <c r="T192" s="30"/>
      <c r="V192" s="30"/>
      <c r="AB192" s="29"/>
    </row>
    <row r="193" spans="6:28" s="23" customFormat="1" ht="14.5" x14ac:dyDescent="0.35">
      <c r="F193" s="29"/>
      <c r="G193" s="29"/>
      <c r="I193" s="15"/>
      <c r="K193" s="16"/>
      <c r="R193" s="30"/>
      <c r="S193" s="30"/>
      <c r="T193" s="30"/>
      <c r="V193" s="30"/>
      <c r="AB193" s="29"/>
    </row>
    <row r="194" spans="6:28" s="23" customFormat="1" ht="14.5" x14ac:dyDescent="0.35">
      <c r="F194" s="29"/>
      <c r="G194" s="29"/>
      <c r="I194" s="15"/>
      <c r="K194" s="16"/>
      <c r="R194" s="30"/>
      <c r="S194" s="30"/>
      <c r="T194" s="30"/>
      <c r="V194" s="30"/>
      <c r="AB194" s="29"/>
    </row>
    <row r="195" spans="6:28" s="23" customFormat="1" ht="14.5" x14ac:dyDescent="0.35">
      <c r="F195" s="29"/>
      <c r="G195" s="29"/>
      <c r="I195" s="15"/>
      <c r="K195" s="16"/>
      <c r="R195" s="30"/>
      <c r="S195" s="30"/>
      <c r="T195" s="30"/>
      <c r="V195" s="30"/>
      <c r="AB195" s="29"/>
    </row>
    <row r="196" spans="6:28" s="23" customFormat="1" ht="14.5" x14ac:dyDescent="0.35">
      <c r="F196" s="29"/>
      <c r="G196" s="29"/>
      <c r="I196" s="15"/>
      <c r="K196" s="16"/>
      <c r="R196" s="30"/>
      <c r="S196" s="30"/>
      <c r="T196" s="30"/>
      <c r="V196" s="30"/>
      <c r="AB196" s="29"/>
    </row>
    <row r="197" spans="6:28" s="23" customFormat="1" ht="14.5" x14ac:dyDescent="0.35">
      <c r="F197" s="29"/>
      <c r="G197" s="29"/>
      <c r="I197" s="15"/>
      <c r="K197" s="16"/>
      <c r="R197" s="30"/>
      <c r="S197" s="30"/>
      <c r="T197" s="30"/>
      <c r="V197" s="30"/>
      <c r="AB197" s="29"/>
    </row>
    <row r="198" spans="6:28" s="23" customFormat="1" ht="14.5" x14ac:dyDescent="0.35">
      <c r="F198" s="29"/>
      <c r="G198" s="29"/>
      <c r="I198" s="15"/>
      <c r="K198" s="16"/>
      <c r="R198" s="30"/>
      <c r="S198" s="30"/>
      <c r="T198" s="30"/>
      <c r="V198" s="30"/>
      <c r="AB198" s="29"/>
    </row>
    <row r="199" spans="6:28" s="23" customFormat="1" ht="14.5" x14ac:dyDescent="0.35">
      <c r="F199" s="29"/>
      <c r="G199" s="29"/>
      <c r="I199" s="15"/>
      <c r="K199" s="16"/>
      <c r="R199" s="30"/>
      <c r="S199" s="30"/>
      <c r="T199" s="30"/>
      <c r="V199" s="30"/>
      <c r="AB199" s="29"/>
    </row>
    <row r="200" spans="6:28" s="23" customFormat="1" ht="14.5" x14ac:dyDescent="0.35">
      <c r="F200" s="29"/>
      <c r="G200" s="29"/>
      <c r="I200" s="15"/>
      <c r="K200" s="16"/>
      <c r="R200" s="30"/>
      <c r="S200" s="30"/>
      <c r="T200" s="30"/>
      <c r="V200" s="30"/>
      <c r="AB200" s="29"/>
    </row>
    <row r="201" spans="6:28" s="23" customFormat="1" ht="14.5" x14ac:dyDescent="0.35">
      <c r="F201" s="29"/>
      <c r="G201" s="29"/>
      <c r="I201" s="15"/>
      <c r="K201" s="16"/>
      <c r="R201" s="30"/>
      <c r="S201" s="30"/>
      <c r="T201" s="30"/>
      <c r="V201" s="30"/>
      <c r="AB201" s="29"/>
    </row>
    <row r="202" spans="6:28" s="23" customFormat="1" ht="14.5" x14ac:dyDescent="0.35">
      <c r="F202" s="29"/>
      <c r="G202" s="29"/>
      <c r="I202" s="15"/>
      <c r="K202" s="16"/>
      <c r="R202" s="30"/>
      <c r="S202" s="30"/>
      <c r="T202" s="30"/>
      <c r="V202" s="30"/>
      <c r="AB202" s="29"/>
    </row>
    <row r="203" spans="6:28" s="23" customFormat="1" ht="14.5" x14ac:dyDescent="0.35">
      <c r="F203" s="29"/>
      <c r="G203" s="29"/>
      <c r="I203" s="15"/>
      <c r="K203" s="16"/>
      <c r="R203" s="30"/>
      <c r="S203" s="30"/>
      <c r="T203" s="30"/>
      <c r="V203" s="30"/>
      <c r="AB203" s="29"/>
    </row>
    <row r="204" spans="6:28" s="23" customFormat="1" ht="14.5" x14ac:dyDescent="0.35">
      <c r="F204" s="29"/>
      <c r="G204" s="29"/>
      <c r="I204" s="15"/>
      <c r="K204" s="16"/>
      <c r="R204" s="30"/>
      <c r="S204" s="30"/>
      <c r="T204" s="30"/>
      <c r="V204" s="30"/>
      <c r="AB204" s="29"/>
    </row>
    <row r="205" spans="6:28" s="23" customFormat="1" ht="14.5" x14ac:dyDescent="0.35">
      <c r="F205" s="29"/>
      <c r="G205" s="29"/>
      <c r="I205" s="15"/>
      <c r="K205" s="16"/>
      <c r="R205" s="30"/>
      <c r="S205" s="30"/>
      <c r="T205" s="30"/>
      <c r="V205" s="30"/>
      <c r="AB205" s="29"/>
    </row>
    <row r="206" spans="6:28" s="23" customFormat="1" ht="14.5" x14ac:dyDescent="0.35">
      <c r="F206" s="29"/>
      <c r="G206" s="29"/>
      <c r="I206" s="15"/>
      <c r="K206" s="16"/>
      <c r="R206" s="30"/>
      <c r="S206" s="30"/>
      <c r="T206" s="30"/>
      <c r="V206" s="30"/>
      <c r="AB206" s="29"/>
    </row>
    <row r="207" spans="6:28" s="23" customFormat="1" ht="14.5" x14ac:dyDescent="0.35">
      <c r="F207" s="29"/>
      <c r="G207" s="29"/>
      <c r="I207" s="15"/>
      <c r="K207" s="16"/>
      <c r="R207" s="30"/>
      <c r="S207" s="30"/>
      <c r="T207" s="30"/>
      <c r="V207" s="30"/>
      <c r="AB207" s="29"/>
    </row>
    <row r="208" spans="6:28" s="23" customFormat="1" ht="14.5" x14ac:dyDescent="0.35">
      <c r="F208" s="29"/>
      <c r="G208" s="29"/>
      <c r="I208" s="15"/>
      <c r="K208" s="16"/>
      <c r="R208" s="30"/>
      <c r="S208" s="30"/>
      <c r="T208" s="30"/>
      <c r="V208" s="30"/>
      <c r="AB208" s="29"/>
    </row>
    <row r="209" spans="6:28" s="23" customFormat="1" ht="14.5" x14ac:dyDescent="0.35">
      <c r="F209" s="29"/>
      <c r="G209" s="29"/>
      <c r="I209" s="15"/>
      <c r="K209" s="16"/>
      <c r="R209" s="30"/>
      <c r="S209" s="30"/>
      <c r="T209" s="30"/>
      <c r="V209" s="30"/>
      <c r="AB209" s="29"/>
    </row>
    <row r="210" spans="6:28" s="23" customFormat="1" ht="14.5" x14ac:dyDescent="0.35">
      <c r="F210" s="29"/>
      <c r="G210" s="29"/>
      <c r="I210" s="15"/>
      <c r="K210" s="16"/>
      <c r="R210" s="30"/>
      <c r="S210" s="30"/>
      <c r="T210" s="30"/>
      <c r="V210" s="30"/>
      <c r="AB210" s="29"/>
    </row>
    <row r="211" spans="6:28" s="23" customFormat="1" ht="14.5" x14ac:dyDescent="0.35">
      <c r="F211" s="29"/>
      <c r="G211" s="29"/>
      <c r="I211" s="15"/>
      <c r="K211" s="16"/>
      <c r="R211" s="30"/>
      <c r="S211" s="30"/>
      <c r="T211" s="30"/>
      <c r="V211" s="30"/>
      <c r="AB211" s="29"/>
    </row>
    <row r="212" spans="6:28" s="23" customFormat="1" ht="14.5" x14ac:dyDescent="0.35">
      <c r="F212" s="29"/>
      <c r="G212" s="29"/>
      <c r="I212" s="15"/>
      <c r="K212" s="16"/>
      <c r="R212" s="30"/>
      <c r="S212" s="30"/>
      <c r="T212" s="30"/>
      <c r="V212" s="30"/>
      <c r="AB212" s="29"/>
    </row>
    <row r="213" spans="6:28" s="23" customFormat="1" ht="14.5" x14ac:dyDescent="0.35">
      <c r="F213" s="29"/>
      <c r="G213" s="29"/>
      <c r="I213" s="15"/>
      <c r="K213" s="16"/>
      <c r="R213" s="30"/>
      <c r="S213" s="30"/>
      <c r="T213" s="30"/>
      <c r="V213" s="30"/>
      <c r="AB213" s="29"/>
    </row>
    <row r="214" spans="6:28" s="23" customFormat="1" ht="14.5" x14ac:dyDescent="0.35">
      <c r="F214" s="29"/>
      <c r="G214" s="29"/>
      <c r="I214" s="15"/>
      <c r="K214" s="16"/>
      <c r="R214" s="30"/>
      <c r="S214" s="30"/>
      <c r="T214" s="30"/>
      <c r="V214" s="30"/>
      <c r="AB214" s="29"/>
    </row>
    <row r="215" spans="6:28" x14ac:dyDescent="0.25">
      <c r="R215" s="30"/>
      <c r="S215" s="30"/>
      <c r="T215" s="30"/>
      <c r="V215" s="30"/>
    </row>
    <row r="216" spans="6:28" x14ac:dyDescent="0.25">
      <c r="R216" s="30"/>
      <c r="S216" s="30"/>
      <c r="T216" s="30"/>
      <c r="V216" s="30"/>
    </row>
    <row r="217" spans="6:28" x14ac:dyDescent="0.25">
      <c r="R217" s="30"/>
      <c r="S217" s="30"/>
      <c r="T217" s="30"/>
      <c r="V217" s="30"/>
    </row>
    <row r="218" spans="6:28" x14ac:dyDescent="0.25">
      <c r="R218" s="30"/>
      <c r="S218" s="30"/>
      <c r="T218" s="30"/>
      <c r="V218" s="30"/>
    </row>
    <row r="219" spans="6:28" x14ac:dyDescent="0.25">
      <c r="R219" s="30"/>
      <c r="S219" s="30"/>
      <c r="T219" s="30"/>
      <c r="V219" s="30"/>
    </row>
    <row r="220" spans="6:28" x14ac:dyDescent="0.25">
      <c r="R220" s="30"/>
      <c r="S220" s="30"/>
      <c r="T220" s="30"/>
      <c r="V220" s="30"/>
    </row>
    <row r="221" spans="6:28" x14ac:dyDescent="0.25">
      <c r="R221" s="30"/>
      <c r="S221" s="30"/>
      <c r="T221" s="30"/>
      <c r="V221" s="30"/>
    </row>
    <row r="222" spans="6:28" x14ac:dyDescent="0.25">
      <c r="R222" s="30"/>
      <c r="S222" s="30"/>
      <c r="T222" s="30"/>
      <c r="V222" s="30"/>
    </row>
    <row r="223" spans="6:28" x14ac:dyDescent="0.25">
      <c r="R223" s="30"/>
      <c r="S223" s="30"/>
      <c r="T223" s="30"/>
      <c r="V223" s="30"/>
    </row>
    <row r="224" spans="6:28" x14ac:dyDescent="0.25">
      <c r="R224" s="30"/>
      <c r="S224" s="30"/>
      <c r="T224" s="30"/>
      <c r="V224" s="30"/>
    </row>
    <row r="225" spans="18:22" x14ac:dyDescent="0.25">
      <c r="R225" s="30"/>
      <c r="S225" s="30"/>
      <c r="T225" s="30"/>
      <c r="V225" s="30"/>
    </row>
    <row r="226" spans="18:22" x14ac:dyDescent="0.25">
      <c r="R226" s="30"/>
      <c r="S226" s="30"/>
      <c r="T226" s="30"/>
      <c r="V226" s="30"/>
    </row>
    <row r="227" spans="18:22" x14ac:dyDescent="0.25">
      <c r="R227" s="30"/>
      <c r="S227" s="30"/>
      <c r="T227" s="30"/>
      <c r="V227" s="30"/>
    </row>
    <row r="228" spans="18:22" x14ac:dyDescent="0.25">
      <c r="R228" s="30"/>
      <c r="S228" s="30"/>
      <c r="T228" s="30"/>
      <c r="V228" s="30"/>
    </row>
    <row r="229" spans="18:22" x14ac:dyDescent="0.25">
      <c r="R229" s="30"/>
      <c r="S229" s="30"/>
      <c r="T229" s="30"/>
      <c r="V229" s="30"/>
    </row>
    <row r="230" spans="18:22" x14ac:dyDescent="0.25">
      <c r="R230" s="30"/>
      <c r="S230" s="30"/>
      <c r="T230" s="30"/>
      <c r="V230" s="30"/>
    </row>
    <row r="231" spans="18:22" x14ac:dyDescent="0.25">
      <c r="R231" s="30"/>
      <c r="S231" s="30"/>
      <c r="T231" s="30"/>
      <c r="V231" s="30"/>
    </row>
    <row r="232" spans="18:22" x14ac:dyDescent="0.25">
      <c r="R232" s="30"/>
      <c r="S232" s="30"/>
      <c r="T232" s="30"/>
      <c r="V232" s="30"/>
    </row>
    <row r="233" spans="18:22" x14ac:dyDescent="0.25">
      <c r="R233" s="30"/>
      <c r="S233" s="30"/>
      <c r="T233" s="30"/>
      <c r="V233" s="30"/>
    </row>
    <row r="234" spans="18:22" x14ac:dyDescent="0.25">
      <c r="R234" s="30"/>
      <c r="S234" s="30"/>
      <c r="T234" s="30"/>
      <c r="V234" s="30"/>
    </row>
    <row r="235" spans="18:22" x14ac:dyDescent="0.25">
      <c r="R235" s="30"/>
      <c r="S235" s="30"/>
      <c r="T235" s="30"/>
      <c r="V235" s="30"/>
    </row>
    <row r="236" spans="18:22" x14ac:dyDescent="0.25">
      <c r="R236" s="30"/>
      <c r="S236" s="30"/>
      <c r="T236" s="30"/>
      <c r="V236" s="30"/>
    </row>
    <row r="237" spans="18:22" x14ac:dyDescent="0.25">
      <c r="R237" s="30"/>
      <c r="S237" s="30"/>
      <c r="T237" s="30"/>
      <c r="V237" s="30"/>
    </row>
    <row r="238" spans="18:22" x14ac:dyDescent="0.25">
      <c r="R238" s="30"/>
      <c r="S238" s="30"/>
      <c r="T238" s="30"/>
      <c r="V238" s="30"/>
    </row>
    <row r="239" spans="18:22" x14ac:dyDescent="0.25">
      <c r="R239" s="30"/>
      <c r="S239" s="30"/>
      <c r="T239" s="30"/>
      <c r="V239" s="30"/>
    </row>
    <row r="240" spans="18:22" x14ac:dyDescent="0.25">
      <c r="R240" s="30"/>
      <c r="S240" s="30"/>
      <c r="T240" s="30"/>
      <c r="V240" s="30"/>
    </row>
    <row r="241" spans="18:22" x14ac:dyDescent="0.25">
      <c r="R241" s="30"/>
      <c r="S241" s="30"/>
      <c r="T241" s="30"/>
      <c r="V241" s="30"/>
    </row>
    <row r="242" spans="18:22" x14ac:dyDescent="0.25">
      <c r="R242" s="30"/>
      <c r="S242" s="30"/>
      <c r="T242" s="30"/>
      <c r="V242" s="30"/>
    </row>
    <row r="243" spans="18:22" x14ac:dyDescent="0.25">
      <c r="R243" s="30"/>
      <c r="S243" s="30"/>
      <c r="T243" s="30"/>
      <c r="V243" s="30"/>
    </row>
    <row r="244" spans="18:22" x14ac:dyDescent="0.25">
      <c r="R244" s="30"/>
      <c r="S244" s="30"/>
      <c r="T244" s="30"/>
      <c r="V244" s="30"/>
    </row>
    <row r="245" spans="18:22" x14ac:dyDescent="0.25">
      <c r="R245" s="30"/>
      <c r="S245" s="30"/>
      <c r="T245" s="30"/>
      <c r="V245" s="30"/>
    </row>
    <row r="246" spans="18:22" x14ac:dyDescent="0.25">
      <c r="R246" s="30"/>
      <c r="S246" s="30"/>
      <c r="T246" s="30"/>
      <c r="V246" s="30"/>
    </row>
    <row r="247" spans="18:22" x14ac:dyDescent="0.25">
      <c r="R247" s="30"/>
      <c r="S247" s="30"/>
      <c r="T247" s="30"/>
      <c r="V247" s="30"/>
    </row>
    <row r="248" spans="18:22" x14ac:dyDescent="0.25">
      <c r="R248" s="30"/>
      <c r="S248" s="30"/>
      <c r="T248" s="30"/>
      <c r="V248" s="30"/>
    </row>
    <row r="249" spans="18:22" x14ac:dyDescent="0.25">
      <c r="R249" s="30"/>
      <c r="S249" s="30"/>
      <c r="T249" s="30"/>
      <c r="V249" s="30"/>
    </row>
    <row r="250" spans="18:22" x14ac:dyDescent="0.25">
      <c r="R250" s="30"/>
      <c r="S250" s="30"/>
      <c r="T250" s="30"/>
      <c r="V250" s="30"/>
    </row>
    <row r="251" spans="18:22" x14ac:dyDescent="0.25">
      <c r="R251" s="30"/>
      <c r="S251" s="30"/>
      <c r="T251" s="30"/>
      <c r="V251" s="30"/>
    </row>
    <row r="252" spans="18:22" x14ac:dyDescent="0.25">
      <c r="R252" s="30"/>
      <c r="S252" s="30"/>
      <c r="T252" s="30"/>
      <c r="V252" s="30"/>
    </row>
    <row r="253" spans="18:22" x14ac:dyDescent="0.25">
      <c r="R253" s="30"/>
      <c r="S253" s="30"/>
      <c r="T253" s="30"/>
      <c r="V253" s="30"/>
    </row>
    <row r="254" spans="18:22" x14ac:dyDescent="0.25">
      <c r="R254" s="30"/>
      <c r="S254" s="30"/>
      <c r="T254" s="30"/>
      <c r="V254" s="30"/>
    </row>
    <row r="255" spans="18:22" x14ac:dyDescent="0.25">
      <c r="R255" s="30"/>
      <c r="S255" s="30"/>
      <c r="T255" s="30"/>
      <c r="V255" s="30"/>
    </row>
    <row r="256" spans="18:22" x14ac:dyDescent="0.25">
      <c r="R256" s="30"/>
      <c r="S256" s="30"/>
      <c r="T256" s="30"/>
      <c r="V256" s="30"/>
    </row>
    <row r="257" spans="18:22" x14ac:dyDescent="0.25">
      <c r="R257" s="30"/>
      <c r="S257" s="30"/>
      <c r="T257" s="30"/>
      <c r="V257" s="30"/>
    </row>
    <row r="258" spans="18:22" x14ac:dyDescent="0.25">
      <c r="R258" s="30"/>
      <c r="S258" s="30"/>
      <c r="T258" s="30"/>
      <c r="V258" s="30"/>
    </row>
    <row r="259" spans="18:22" x14ac:dyDescent="0.25">
      <c r="R259" s="30"/>
      <c r="S259" s="30"/>
      <c r="T259" s="30"/>
      <c r="V259" s="30"/>
    </row>
    <row r="260" spans="18:22" x14ac:dyDescent="0.25">
      <c r="R260" s="30"/>
      <c r="S260" s="30"/>
      <c r="T260" s="30"/>
      <c r="V260" s="30"/>
    </row>
    <row r="261" spans="18:22" x14ac:dyDescent="0.25">
      <c r="R261" s="30"/>
      <c r="S261" s="30"/>
      <c r="T261" s="30"/>
      <c r="V261" s="30"/>
    </row>
    <row r="262" spans="18:22" x14ac:dyDescent="0.25">
      <c r="R262" s="30"/>
      <c r="S262" s="30"/>
      <c r="T262" s="30"/>
      <c r="V262" s="30"/>
    </row>
    <row r="263" spans="18:22" x14ac:dyDescent="0.25">
      <c r="R263" s="30"/>
      <c r="S263" s="30"/>
      <c r="T263" s="30"/>
      <c r="V263" s="30"/>
    </row>
    <row r="264" spans="18:22" x14ac:dyDescent="0.25">
      <c r="R264" s="30"/>
      <c r="S264" s="30"/>
      <c r="T264" s="30"/>
      <c r="V264" s="30"/>
    </row>
    <row r="265" spans="18:22" x14ac:dyDescent="0.25">
      <c r="R265" s="30"/>
      <c r="S265" s="30"/>
      <c r="T265" s="30"/>
      <c r="V265" s="30"/>
    </row>
    <row r="266" spans="18:22" x14ac:dyDescent="0.25">
      <c r="R266" s="30"/>
      <c r="S266" s="30"/>
      <c r="T266" s="30"/>
      <c r="V266" s="30"/>
    </row>
    <row r="267" spans="18:22" x14ac:dyDescent="0.25">
      <c r="R267" s="30"/>
      <c r="S267" s="30"/>
      <c r="T267" s="30"/>
      <c r="V267" s="30"/>
    </row>
    <row r="268" spans="18:22" x14ac:dyDescent="0.25">
      <c r="R268" s="30"/>
      <c r="S268" s="30"/>
      <c r="T268" s="30"/>
      <c r="V268" s="30"/>
    </row>
    <row r="269" spans="18:22" x14ac:dyDescent="0.25">
      <c r="R269" s="30"/>
      <c r="S269" s="30"/>
      <c r="T269" s="30"/>
      <c r="V269" s="30"/>
    </row>
    <row r="270" spans="18:22" x14ac:dyDescent="0.25">
      <c r="R270" s="30"/>
      <c r="S270" s="30"/>
      <c r="T270" s="30"/>
      <c r="V270" s="30"/>
    </row>
    <row r="271" spans="18:22" x14ac:dyDescent="0.25">
      <c r="R271" s="30"/>
      <c r="S271" s="30"/>
      <c r="T271" s="30"/>
      <c r="V271" s="30"/>
    </row>
    <row r="272" spans="18:22" x14ac:dyDescent="0.25">
      <c r="R272" s="30"/>
      <c r="S272" s="30"/>
      <c r="T272" s="30"/>
      <c r="V272" s="30"/>
    </row>
    <row r="273" spans="18:22" x14ac:dyDescent="0.25">
      <c r="R273" s="30"/>
      <c r="S273" s="30"/>
      <c r="T273" s="30"/>
      <c r="V273" s="30"/>
    </row>
    <row r="274" spans="18:22" x14ac:dyDescent="0.25">
      <c r="R274" s="30"/>
      <c r="S274" s="30"/>
      <c r="T274" s="30"/>
      <c r="V274" s="30"/>
    </row>
    <row r="275" spans="18:22" x14ac:dyDescent="0.25">
      <c r="R275" s="30"/>
      <c r="S275" s="30"/>
      <c r="T275" s="30"/>
      <c r="V275" s="30"/>
    </row>
    <row r="276" spans="18:22" x14ac:dyDescent="0.25">
      <c r="R276" s="30"/>
      <c r="S276" s="30"/>
      <c r="T276" s="30"/>
      <c r="V276" s="30"/>
    </row>
    <row r="277" spans="18:22" x14ac:dyDescent="0.25">
      <c r="R277" s="30"/>
      <c r="S277" s="30"/>
      <c r="T277" s="30"/>
      <c r="V277" s="30"/>
    </row>
    <row r="278" spans="18:22" x14ac:dyDescent="0.25">
      <c r="R278" s="30"/>
      <c r="S278" s="30"/>
      <c r="T278" s="30"/>
      <c r="V278" s="30"/>
    </row>
    <row r="279" spans="18:22" x14ac:dyDescent="0.25">
      <c r="R279" s="30"/>
      <c r="S279" s="30"/>
      <c r="T279" s="30"/>
      <c r="V279" s="30"/>
    </row>
    <row r="280" spans="18:22" x14ac:dyDescent="0.25">
      <c r="R280" s="30"/>
      <c r="S280" s="30"/>
      <c r="T280" s="30"/>
      <c r="V280" s="30"/>
    </row>
    <row r="281" spans="18:22" x14ac:dyDescent="0.25">
      <c r="R281" s="30"/>
      <c r="S281" s="30"/>
      <c r="T281" s="30"/>
      <c r="V281" s="30"/>
    </row>
    <row r="282" spans="18:22" x14ac:dyDescent="0.25">
      <c r="R282" s="30"/>
      <c r="S282" s="30"/>
      <c r="T282" s="30"/>
      <c r="V282" s="30"/>
    </row>
    <row r="283" spans="18:22" x14ac:dyDescent="0.25">
      <c r="R283" s="30"/>
      <c r="S283" s="30"/>
      <c r="T283" s="30"/>
      <c r="V283" s="30"/>
    </row>
    <row r="284" spans="18:22" x14ac:dyDescent="0.25">
      <c r="R284" s="30"/>
      <c r="S284" s="30"/>
      <c r="T284" s="30"/>
      <c r="V284" s="30"/>
    </row>
    <row r="285" spans="18:22" x14ac:dyDescent="0.25">
      <c r="R285" s="30"/>
      <c r="S285" s="30"/>
      <c r="T285" s="30"/>
      <c r="V285" s="30"/>
    </row>
    <row r="286" spans="18:22" x14ac:dyDescent="0.25">
      <c r="R286" s="30"/>
      <c r="S286" s="30"/>
      <c r="T286" s="30"/>
      <c r="V286" s="30"/>
    </row>
    <row r="287" spans="18:22" x14ac:dyDescent="0.25">
      <c r="R287" s="30"/>
      <c r="S287" s="30"/>
      <c r="T287" s="30"/>
      <c r="V287" s="30"/>
    </row>
    <row r="288" spans="18:22" x14ac:dyDescent="0.25">
      <c r="R288" s="30"/>
      <c r="S288" s="30"/>
      <c r="T288" s="30"/>
      <c r="V288" s="30"/>
    </row>
    <row r="289" spans="18:22" x14ac:dyDescent="0.25">
      <c r="R289" s="30"/>
      <c r="S289" s="30"/>
      <c r="T289" s="30"/>
      <c r="V289" s="30"/>
    </row>
    <row r="290" spans="18:22" x14ac:dyDescent="0.25">
      <c r="R290" s="30"/>
      <c r="S290" s="30"/>
      <c r="T290" s="30"/>
      <c r="V290" s="30"/>
    </row>
    <row r="291" spans="18:22" x14ac:dyDescent="0.25">
      <c r="R291" s="30"/>
      <c r="S291" s="30"/>
      <c r="T291" s="30"/>
    </row>
    <row r="292" spans="18:22" x14ac:dyDescent="0.25">
      <c r="R292" s="30"/>
      <c r="S292" s="30"/>
      <c r="T292" s="30"/>
    </row>
    <row r="293" spans="18:22" x14ac:dyDescent="0.25">
      <c r="R293" s="30"/>
      <c r="S293" s="30"/>
      <c r="T293" s="30"/>
    </row>
    <row r="294" spans="18:22" x14ac:dyDescent="0.25">
      <c r="R294" s="30"/>
      <c r="S294" s="30"/>
      <c r="T294" s="30"/>
    </row>
    <row r="295" spans="18:22" x14ac:dyDescent="0.25">
      <c r="R295" s="30"/>
      <c r="S295" s="30"/>
    </row>
    <row r="296" spans="18:22" x14ac:dyDescent="0.25">
      <c r="R296" s="30"/>
    </row>
    <row r="297" spans="18:22" x14ac:dyDescent="0.25">
      <c r="R297" s="30"/>
    </row>
  </sheetData>
  <pageMargins left="0.75" right="0.75" top="1" bottom="1" header="0.51180555555555496" footer="0.51180555555555496"/>
  <pageSetup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9A1FF-5D8C-4D84-BD1A-7DC3A6B39207}">
  <dimension ref="A1:M20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O1" sqref="O1:R1048576"/>
    </sheetView>
  </sheetViews>
  <sheetFormatPr defaultRowHeight="12.5" x14ac:dyDescent="0.25"/>
  <cols>
    <col min="1" max="1" width="10.1796875" customWidth="1"/>
    <col min="2" max="2" width="11.7265625" bestFit="1" customWidth="1"/>
    <col min="3" max="3" width="13.54296875" customWidth="1"/>
    <col min="6" max="7" width="14.1796875" customWidth="1"/>
    <col min="9" max="9" width="19.81640625" bestFit="1" customWidth="1"/>
    <col min="10" max="10" width="14.1796875" customWidth="1"/>
  </cols>
  <sheetData>
    <row r="1" spans="1:13" ht="52" x14ac:dyDescent="0.25">
      <c r="A1" s="98" t="s">
        <v>487</v>
      </c>
      <c r="B1" s="98" t="s">
        <v>486</v>
      </c>
      <c r="C1" s="98" t="s">
        <v>484</v>
      </c>
      <c r="F1" s="98" t="s">
        <v>485</v>
      </c>
      <c r="G1" s="98" t="s">
        <v>483</v>
      </c>
      <c r="I1" s="98" t="s">
        <v>488</v>
      </c>
      <c r="J1" s="98" t="s">
        <v>489</v>
      </c>
      <c r="L1" s="98" t="s">
        <v>615</v>
      </c>
      <c r="M1" s="98" t="s">
        <v>172</v>
      </c>
    </row>
    <row r="2" spans="1:13" x14ac:dyDescent="0.25">
      <c r="A2" t="str">
        <f t="shared" ref="A2:A13" si="0">LEFT(B2,6)</f>
        <v>hhd-NO</v>
      </c>
      <c r="B2" s="102" t="str">
        <f>Sets!V11</f>
        <v>hhd-NO-DT</v>
      </c>
      <c r="C2" t="str">
        <f t="shared" ref="C2:C13" si="1">RIGHT(B2,2)</f>
        <v>DT</v>
      </c>
      <c r="F2" t="str">
        <f t="shared" ref="F2:F13" si="2">B2</f>
        <v>hhd-NO-DT</v>
      </c>
      <c r="G2" s="51" t="str">
        <f>"flab-"&amp;MID(F2,5,2)</f>
        <v>flab-NO</v>
      </c>
      <c r="I2" t="str">
        <f t="shared" ref="I2:I13" si="3">B2</f>
        <v>hhd-NO-DT</v>
      </c>
      <c r="J2" s="51" t="str">
        <f t="shared" ref="J2:J13" si="4">LEFT(I2,4)&amp;RIGHT(I2,2)</f>
        <v>hhd-DT</v>
      </c>
      <c r="L2" s="43" t="str">
        <f>Sets!V7</f>
        <v>hhd-DT</v>
      </c>
      <c r="M2" t="str">
        <f>"flab-"&amp;MID(L2,5,2)</f>
        <v>flab-DT</v>
      </c>
    </row>
    <row r="3" spans="1:13" x14ac:dyDescent="0.25">
      <c r="A3" t="str">
        <f t="shared" si="0"/>
        <v>hhd-CE</v>
      </c>
      <c r="B3" s="102" t="str">
        <f>Sets!V12</f>
        <v>hhd-CE-DT</v>
      </c>
      <c r="C3" t="str">
        <f t="shared" si="1"/>
        <v>DT</v>
      </c>
      <c r="F3" t="str">
        <f t="shared" si="2"/>
        <v>hhd-CE-DT</v>
      </c>
      <c r="G3" s="51" t="str">
        <f t="shared" ref="G3:G13" si="5">"flab-"&amp;MID(F3,5,2)</f>
        <v>flab-CE</v>
      </c>
      <c r="I3" t="str">
        <f t="shared" si="3"/>
        <v>hhd-CE-DT</v>
      </c>
      <c r="J3" s="51" t="str">
        <f t="shared" si="4"/>
        <v>hhd-DT</v>
      </c>
      <c r="L3" s="43" t="str">
        <f>Sets!V8</f>
        <v>hhd-NO</v>
      </c>
      <c r="M3" t="str">
        <f>"flab-"&amp;MID(L3,5,2)</f>
        <v>flab-NO</v>
      </c>
    </row>
    <row r="4" spans="1:13" x14ac:dyDescent="0.25">
      <c r="A4" t="str">
        <f t="shared" si="0"/>
        <v>hhd-SO</v>
      </c>
      <c r="B4" s="102" t="str">
        <f>Sets!V13</f>
        <v>hhd-SO-DT</v>
      </c>
      <c r="C4" t="str">
        <f t="shared" si="1"/>
        <v>DT</v>
      </c>
      <c r="F4" t="str">
        <f t="shared" si="2"/>
        <v>hhd-SO-DT</v>
      </c>
      <c r="G4" s="51" t="str">
        <f t="shared" si="5"/>
        <v>flab-SO</v>
      </c>
      <c r="I4" t="str">
        <f t="shared" si="3"/>
        <v>hhd-SO-DT</v>
      </c>
      <c r="J4" s="51" t="str">
        <f t="shared" si="4"/>
        <v>hhd-DT</v>
      </c>
      <c r="L4" s="43" t="str">
        <f>Sets!V9</f>
        <v>hhd-CE</v>
      </c>
      <c r="M4" t="str">
        <f>"flab-"&amp;MID(L4,5,2)</f>
        <v>flab-CE</v>
      </c>
    </row>
    <row r="5" spans="1:13" x14ac:dyDescent="0.25">
      <c r="A5" t="str">
        <f t="shared" si="0"/>
        <v>hhd-DT</v>
      </c>
      <c r="B5" s="102" t="str">
        <f>Sets!V14</f>
        <v>hhd-DT-NO</v>
      </c>
      <c r="C5" t="str">
        <f t="shared" si="1"/>
        <v>NO</v>
      </c>
      <c r="F5" t="str">
        <f t="shared" si="2"/>
        <v>hhd-DT-NO</v>
      </c>
      <c r="G5" s="51" t="str">
        <f t="shared" si="5"/>
        <v>flab-DT</v>
      </c>
      <c r="I5" t="str">
        <f t="shared" si="3"/>
        <v>hhd-DT-NO</v>
      </c>
      <c r="J5" s="51" t="str">
        <f t="shared" si="4"/>
        <v>hhd-NO</v>
      </c>
      <c r="L5" s="43" t="str">
        <f>Sets!V10</f>
        <v>hhd-SO</v>
      </c>
      <c r="M5" t="str">
        <f>"flab-"&amp;MID(L5,5,2)</f>
        <v>flab-SO</v>
      </c>
    </row>
    <row r="6" spans="1:13" x14ac:dyDescent="0.25">
      <c r="A6" t="str">
        <f t="shared" si="0"/>
        <v>hhd-CE</v>
      </c>
      <c r="B6" s="102" t="str">
        <f>Sets!V15</f>
        <v>hhd-CE-NO</v>
      </c>
      <c r="C6" t="str">
        <f t="shared" si="1"/>
        <v>NO</v>
      </c>
      <c r="F6" t="str">
        <f t="shared" si="2"/>
        <v>hhd-CE-NO</v>
      </c>
      <c r="G6" s="51" t="str">
        <f t="shared" si="5"/>
        <v>flab-CE</v>
      </c>
      <c r="I6" t="str">
        <f t="shared" si="3"/>
        <v>hhd-CE-NO</v>
      </c>
      <c r="J6" s="51" t="str">
        <f t="shared" si="4"/>
        <v>hhd-NO</v>
      </c>
      <c r="L6" s="43"/>
    </row>
    <row r="7" spans="1:13" x14ac:dyDescent="0.25">
      <c r="A7" t="str">
        <f t="shared" si="0"/>
        <v>hhd-SO</v>
      </c>
      <c r="B7" s="102" t="str">
        <f>Sets!V16</f>
        <v>hhd-SO-NO</v>
      </c>
      <c r="C7" t="str">
        <f t="shared" si="1"/>
        <v>NO</v>
      </c>
      <c r="F7" t="str">
        <f t="shared" si="2"/>
        <v>hhd-SO-NO</v>
      </c>
      <c r="G7" s="51" t="str">
        <f t="shared" si="5"/>
        <v>flab-SO</v>
      </c>
      <c r="I7" t="str">
        <f t="shared" si="3"/>
        <v>hhd-SO-NO</v>
      </c>
      <c r="J7" s="51" t="str">
        <f t="shared" si="4"/>
        <v>hhd-NO</v>
      </c>
    </row>
    <row r="8" spans="1:13" x14ac:dyDescent="0.25">
      <c r="A8" t="str">
        <f t="shared" si="0"/>
        <v>hhd-DT</v>
      </c>
      <c r="B8" s="102" t="str">
        <f>Sets!V17</f>
        <v>hhd-DT-CE</v>
      </c>
      <c r="C8" t="str">
        <f t="shared" si="1"/>
        <v>CE</v>
      </c>
      <c r="F8" t="str">
        <f t="shared" si="2"/>
        <v>hhd-DT-CE</v>
      </c>
      <c r="G8" s="51" t="str">
        <f t="shared" si="5"/>
        <v>flab-DT</v>
      </c>
      <c r="I8" t="str">
        <f t="shared" si="3"/>
        <v>hhd-DT-CE</v>
      </c>
      <c r="J8" s="51" t="str">
        <f t="shared" si="4"/>
        <v>hhd-CE</v>
      </c>
    </row>
    <row r="9" spans="1:13" x14ac:dyDescent="0.25">
      <c r="A9" t="str">
        <f t="shared" si="0"/>
        <v>hhd-NO</v>
      </c>
      <c r="B9" s="102" t="str">
        <f>Sets!V18</f>
        <v>hhd-NO-CE</v>
      </c>
      <c r="C9" t="str">
        <f t="shared" si="1"/>
        <v>CE</v>
      </c>
      <c r="F9" t="str">
        <f t="shared" si="2"/>
        <v>hhd-NO-CE</v>
      </c>
      <c r="G9" s="51" t="str">
        <f t="shared" si="5"/>
        <v>flab-NO</v>
      </c>
      <c r="I9" t="str">
        <f t="shared" si="3"/>
        <v>hhd-NO-CE</v>
      </c>
      <c r="J9" s="51" t="str">
        <f t="shared" si="4"/>
        <v>hhd-CE</v>
      </c>
    </row>
    <row r="10" spans="1:13" x14ac:dyDescent="0.25">
      <c r="A10" t="str">
        <f t="shared" si="0"/>
        <v>hhd-SO</v>
      </c>
      <c r="B10" s="102" t="str">
        <f>Sets!V19</f>
        <v>hhd-SO-CE</v>
      </c>
      <c r="C10" t="str">
        <f t="shared" si="1"/>
        <v>CE</v>
      </c>
      <c r="F10" t="str">
        <f t="shared" si="2"/>
        <v>hhd-SO-CE</v>
      </c>
      <c r="G10" s="51" t="str">
        <f t="shared" si="5"/>
        <v>flab-SO</v>
      </c>
      <c r="I10" t="str">
        <f t="shared" si="3"/>
        <v>hhd-SO-CE</v>
      </c>
      <c r="J10" s="51" t="str">
        <f t="shared" si="4"/>
        <v>hhd-CE</v>
      </c>
    </row>
    <row r="11" spans="1:13" x14ac:dyDescent="0.25">
      <c r="A11" t="str">
        <f t="shared" si="0"/>
        <v>hhd-DT</v>
      </c>
      <c r="B11" s="102" t="str">
        <f>Sets!V20</f>
        <v>hhd-DT-SO</v>
      </c>
      <c r="C11" t="str">
        <f t="shared" si="1"/>
        <v>SO</v>
      </c>
      <c r="F11" t="str">
        <f t="shared" si="2"/>
        <v>hhd-DT-SO</v>
      </c>
      <c r="G11" s="51" t="str">
        <f t="shared" si="5"/>
        <v>flab-DT</v>
      </c>
      <c r="I11" t="str">
        <f t="shared" si="3"/>
        <v>hhd-DT-SO</v>
      </c>
      <c r="J11" s="51" t="str">
        <f t="shared" si="4"/>
        <v>hhd-SO</v>
      </c>
    </row>
    <row r="12" spans="1:13" x14ac:dyDescent="0.25">
      <c r="A12" t="str">
        <f t="shared" si="0"/>
        <v>hhd-NO</v>
      </c>
      <c r="B12" s="102" t="str">
        <f>Sets!V21</f>
        <v>hhd-NO-SO</v>
      </c>
      <c r="C12" t="str">
        <f t="shared" si="1"/>
        <v>SO</v>
      </c>
      <c r="F12" t="str">
        <f t="shared" si="2"/>
        <v>hhd-NO-SO</v>
      </c>
      <c r="G12" s="51" t="str">
        <f t="shared" si="5"/>
        <v>flab-NO</v>
      </c>
      <c r="I12" t="str">
        <f t="shared" si="3"/>
        <v>hhd-NO-SO</v>
      </c>
      <c r="J12" s="51" t="str">
        <f t="shared" si="4"/>
        <v>hhd-SO</v>
      </c>
    </row>
    <row r="13" spans="1:13" x14ac:dyDescent="0.25">
      <c r="A13" t="str">
        <f t="shared" si="0"/>
        <v>hhd-CE</v>
      </c>
      <c r="B13" s="102" t="str">
        <f>Sets!V22</f>
        <v>hhd-CE-SO</v>
      </c>
      <c r="C13" t="str">
        <f t="shared" si="1"/>
        <v>SO</v>
      </c>
      <c r="F13" t="str">
        <f t="shared" si="2"/>
        <v>hhd-CE-SO</v>
      </c>
      <c r="G13" s="51" t="str">
        <f t="shared" si="5"/>
        <v>flab-CE</v>
      </c>
      <c r="I13" t="str">
        <f t="shared" si="3"/>
        <v>hhd-CE-SO</v>
      </c>
      <c r="J13" s="51" t="str">
        <f t="shared" si="4"/>
        <v>hhd-SO</v>
      </c>
    </row>
    <row r="14" spans="1:13" x14ac:dyDescent="0.25">
      <c r="J14" s="51"/>
    </row>
    <row r="15" spans="1:13" x14ac:dyDescent="0.25">
      <c r="J15" s="51"/>
    </row>
    <row r="16" spans="1:13" x14ac:dyDescent="0.25">
      <c r="J16" s="51"/>
    </row>
    <row r="17" spans="10:10" x14ac:dyDescent="0.25">
      <c r="J17" s="51"/>
    </row>
    <row r="18" spans="10:10" x14ac:dyDescent="0.25">
      <c r="J18" s="51"/>
    </row>
    <row r="19" spans="10:10" x14ac:dyDescent="0.25">
      <c r="J19" s="51"/>
    </row>
    <row r="20" spans="10:10" x14ac:dyDescent="0.25">
      <c r="J20" s="5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D2DD3-83D6-41AF-AB81-FB8F0D02B0EA}">
  <dimension ref="A1:D60"/>
  <sheetViews>
    <sheetView zoomScaleNormal="100" workbookViewId="0">
      <pane ySplit="1" topLeftCell="A2" activePane="bottomLeft" state="frozen"/>
      <selection pane="bottomLeft" activeCell="F20" sqref="F20"/>
    </sheetView>
  </sheetViews>
  <sheetFormatPr defaultRowHeight="12.5" x14ac:dyDescent="0.25"/>
  <cols>
    <col min="1" max="1" width="12.453125" bestFit="1" customWidth="1"/>
    <col min="4" max="4" width="10.453125" bestFit="1" customWidth="1"/>
  </cols>
  <sheetData>
    <row r="1" spans="1:4" ht="13" x14ac:dyDescent="0.3">
      <c r="A1" s="79" t="s">
        <v>88</v>
      </c>
      <c r="B1" s="79" t="s">
        <v>732</v>
      </c>
      <c r="D1" s="79"/>
    </row>
    <row r="2" spans="1:4" x14ac:dyDescent="0.25">
      <c r="A2" t="s">
        <v>738</v>
      </c>
      <c r="B2" t="str">
        <f>"flnd-"&amp;RIGHT(A2,2)</f>
        <v>flnd-DT</v>
      </c>
    </row>
    <row r="3" spans="1:4" x14ac:dyDescent="0.25">
      <c r="A3" t="s">
        <v>739</v>
      </c>
      <c r="B3" t="str">
        <f>"flnd-"&amp;RIGHT(A3,2)</f>
        <v>flnd-NO</v>
      </c>
    </row>
    <row r="4" spans="1:4" x14ac:dyDescent="0.25">
      <c r="A4" t="s">
        <v>740</v>
      </c>
      <c r="B4" t="str">
        <f>"flnd-"&amp;RIGHT(A4,2)</f>
        <v>flnd-CE</v>
      </c>
    </row>
    <row r="5" spans="1:4" x14ac:dyDescent="0.25">
      <c r="A5" s="82" t="s">
        <v>741</v>
      </c>
      <c r="B5" s="82" t="str">
        <f>"flnd-"&amp;RIGHT(A5,2)</f>
        <v>flnd-SO</v>
      </c>
    </row>
    <row r="6" spans="1:4" x14ac:dyDescent="0.25">
      <c r="A6" t="s">
        <v>738</v>
      </c>
      <c r="B6" t="str">
        <f>"fcap-l-"&amp;RIGHT(A6,2)</f>
        <v>fcap-l-DT</v>
      </c>
    </row>
    <row r="7" spans="1:4" x14ac:dyDescent="0.25">
      <c r="A7" t="s">
        <v>739</v>
      </c>
      <c r="B7" t="str">
        <f>"fcap-l-"&amp;RIGHT(A7,2)</f>
        <v>fcap-l-NO</v>
      </c>
      <c r="C7" s="1"/>
    </row>
    <row r="8" spans="1:4" x14ac:dyDescent="0.25">
      <c r="A8" t="s">
        <v>740</v>
      </c>
      <c r="B8" t="str">
        <f>"fcap-l-"&amp;RIGHT(A8,2)</f>
        <v>fcap-l-CE</v>
      </c>
      <c r="C8" s="1"/>
    </row>
    <row r="9" spans="1:4" x14ac:dyDescent="0.25">
      <c r="A9" s="82" t="s">
        <v>741</v>
      </c>
      <c r="B9" s="82" t="str">
        <f>"fcap-l-"&amp;RIGHT(A9,2)</f>
        <v>fcap-l-SO</v>
      </c>
      <c r="C9" s="1"/>
    </row>
    <row r="10" spans="1:4" x14ac:dyDescent="0.25">
      <c r="A10" t="s">
        <v>738</v>
      </c>
      <c r="B10" t="str">
        <f>"fcap-c-"&amp;RIGHT(A10,2)</f>
        <v>fcap-c-DT</v>
      </c>
      <c r="C10" s="1"/>
    </row>
    <row r="11" spans="1:4" x14ac:dyDescent="0.25">
      <c r="A11" t="s">
        <v>739</v>
      </c>
      <c r="B11" t="str">
        <f>"fcap-c-"&amp;RIGHT(A11,2)</f>
        <v>fcap-c-NO</v>
      </c>
      <c r="C11" s="1"/>
      <c r="D11" s="1"/>
    </row>
    <row r="12" spans="1:4" x14ac:dyDescent="0.25">
      <c r="A12" t="s">
        <v>740</v>
      </c>
      <c r="B12" t="str">
        <f>"fcap-c-"&amp;RIGHT(A12,2)</f>
        <v>fcap-c-CE</v>
      </c>
      <c r="C12" s="1"/>
      <c r="D12" s="1"/>
    </row>
    <row r="13" spans="1:4" x14ac:dyDescent="0.25">
      <c r="A13" s="82" t="s">
        <v>741</v>
      </c>
      <c r="B13" t="str">
        <f>"fcap-c-"&amp;RIGHT(A13,2)</f>
        <v>fcap-c-SO</v>
      </c>
    </row>
    <row r="17" spans="1:1" x14ac:dyDescent="0.25">
      <c r="A17" s="16"/>
    </row>
    <row r="18" spans="1:1" x14ac:dyDescent="0.25">
      <c r="A18" s="16"/>
    </row>
    <row r="19" spans="1:1" x14ac:dyDescent="0.25">
      <c r="A19" s="16"/>
    </row>
    <row r="20" spans="1:1" x14ac:dyDescent="0.25">
      <c r="A20" s="16"/>
    </row>
    <row r="21" spans="1:1" x14ac:dyDescent="0.25">
      <c r="A21" s="16"/>
    </row>
    <row r="22" spans="1:1" x14ac:dyDescent="0.25">
      <c r="A22" s="16"/>
    </row>
    <row r="23" spans="1:1" x14ac:dyDescent="0.25">
      <c r="A23" s="16"/>
    </row>
    <row r="24" spans="1:1" x14ac:dyDescent="0.25">
      <c r="A24" s="16"/>
    </row>
    <row r="25" spans="1:1" x14ac:dyDescent="0.25">
      <c r="A25" s="16"/>
    </row>
    <row r="26" spans="1:1" x14ac:dyDescent="0.25">
      <c r="A26" s="16"/>
    </row>
    <row r="27" spans="1:1" x14ac:dyDescent="0.25">
      <c r="A27" s="16"/>
    </row>
    <row r="28" spans="1:1" x14ac:dyDescent="0.25">
      <c r="A28" s="16"/>
    </row>
    <row r="29" spans="1:1" x14ac:dyDescent="0.25">
      <c r="A29" s="16"/>
    </row>
    <row r="30" spans="1:1" x14ac:dyDescent="0.25">
      <c r="A30" s="16"/>
    </row>
    <row r="31" spans="1:1" x14ac:dyDescent="0.25">
      <c r="A31" s="16"/>
    </row>
    <row r="32" spans="1:1" x14ac:dyDescent="0.25">
      <c r="A32" s="16"/>
    </row>
    <row r="33" spans="1:1" x14ac:dyDescent="0.25">
      <c r="A33" s="16"/>
    </row>
    <row r="34" spans="1:1" x14ac:dyDescent="0.25">
      <c r="A34" s="16"/>
    </row>
    <row r="35" spans="1:1" x14ac:dyDescent="0.25">
      <c r="A35" s="16"/>
    </row>
    <row r="36" spans="1:1" x14ac:dyDescent="0.25">
      <c r="A36" s="16"/>
    </row>
    <row r="37" spans="1:1" x14ac:dyDescent="0.25">
      <c r="A37" s="16"/>
    </row>
    <row r="47" spans="1:1" x14ac:dyDescent="0.25">
      <c r="A47" s="16"/>
    </row>
    <row r="48" spans="1:1" x14ac:dyDescent="0.25">
      <c r="A48" s="16"/>
    </row>
    <row r="49" spans="1:1" x14ac:dyDescent="0.25">
      <c r="A49" s="16"/>
    </row>
    <row r="50" spans="1:1" x14ac:dyDescent="0.25">
      <c r="A50" s="16"/>
    </row>
    <row r="51" spans="1:1" x14ac:dyDescent="0.25">
      <c r="A51" s="16"/>
    </row>
    <row r="52" spans="1:1" x14ac:dyDescent="0.25">
      <c r="A52" s="16"/>
    </row>
    <row r="53" spans="1:1" x14ac:dyDescent="0.25">
      <c r="A53" s="16"/>
    </row>
    <row r="54" spans="1:1" x14ac:dyDescent="0.25">
      <c r="A54" s="16"/>
    </row>
    <row r="55" spans="1:1" x14ac:dyDescent="0.25">
      <c r="A55" s="16"/>
    </row>
    <row r="56" spans="1:1" x14ac:dyDescent="0.25">
      <c r="A56" s="16"/>
    </row>
    <row r="57" spans="1:1" x14ac:dyDescent="0.25">
      <c r="A57" s="16"/>
    </row>
    <row r="58" spans="1:1" x14ac:dyDescent="0.25">
      <c r="A58" s="16"/>
    </row>
    <row r="59" spans="1:1" x14ac:dyDescent="0.25">
      <c r="A59" s="16"/>
    </row>
    <row r="60" spans="1:1" x14ac:dyDescent="0.25">
      <c r="A60" s="1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36"/>
  <sheetViews>
    <sheetView zoomScale="85" zoomScaleNormal="85" workbookViewId="0">
      <pane ySplit="7" topLeftCell="A8" activePane="bottomLeft" state="frozen"/>
      <selection pane="bottomLeft" activeCell="H7" sqref="H7"/>
    </sheetView>
  </sheetViews>
  <sheetFormatPr defaultRowHeight="12.5" x14ac:dyDescent="0.25"/>
  <cols>
    <col min="2" max="2" width="12.453125" bestFit="1" customWidth="1"/>
    <col min="8" max="8" width="14.26953125" customWidth="1"/>
    <col min="9" max="9" width="9.81640625" bestFit="1" customWidth="1"/>
  </cols>
  <sheetData>
    <row r="1" spans="1:23" ht="15.5" x14ac:dyDescent="0.35">
      <c r="A1" s="37" t="s">
        <v>467</v>
      </c>
    </row>
    <row r="2" spans="1:23" ht="14.5" x14ac:dyDescent="0.35">
      <c r="A2" s="20" t="s">
        <v>69</v>
      </c>
      <c r="B2" t="s">
        <v>455</v>
      </c>
    </row>
    <row r="3" spans="1:23" ht="14.5" x14ac:dyDescent="0.35">
      <c r="A3" s="92"/>
      <c r="B3" s="42">
        <f>SUM(B8:B11)</f>
        <v>14356.567999999999</v>
      </c>
    </row>
    <row r="4" spans="1:23" x14ac:dyDescent="0.25">
      <c r="B4" s="43"/>
    </row>
    <row r="5" spans="1:23" ht="13" x14ac:dyDescent="0.3">
      <c r="A5" s="93" t="s">
        <v>229</v>
      </c>
      <c r="B5" s="23"/>
    </row>
    <row r="6" spans="1:23" ht="13" thickBot="1" x14ac:dyDescent="0.3">
      <c r="A6" s="23" t="s">
        <v>230</v>
      </c>
      <c r="B6" s="23"/>
    </row>
    <row r="7" spans="1:23" x14ac:dyDescent="0.25">
      <c r="B7" s="17" t="s">
        <v>231</v>
      </c>
      <c r="G7" s="95"/>
      <c r="H7" s="103" t="s">
        <v>481</v>
      </c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104"/>
    </row>
    <row r="8" spans="1:23" x14ac:dyDescent="0.25">
      <c r="A8" s="30" t="s">
        <v>712</v>
      </c>
      <c r="B8">
        <f>L25/1000</f>
        <v>5220.0150000000003</v>
      </c>
      <c r="G8" s="96"/>
      <c r="I8">
        <v>2011</v>
      </c>
      <c r="J8">
        <v>2013</v>
      </c>
      <c r="K8">
        <v>2014</v>
      </c>
      <c r="L8">
        <v>2015</v>
      </c>
      <c r="M8">
        <v>2016</v>
      </c>
      <c r="N8">
        <v>2017</v>
      </c>
      <c r="O8">
        <v>2018</v>
      </c>
      <c r="P8">
        <v>2019</v>
      </c>
      <c r="Q8">
        <v>2020</v>
      </c>
      <c r="R8">
        <v>2021</v>
      </c>
      <c r="S8">
        <v>2022</v>
      </c>
      <c r="T8">
        <v>2023</v>
      </c>
      <c r="U8">
        <v>2024</v>
      </c>
      <c r="V8" s="105">
        <v>2025</v>
      </c>
    </row>
    <row r="9" spans="1:23" x14ac:dyDescent="0.25">
      <c r="A9" s="30" t="s">
        <v>590</v>
      </c>
      <c r="B9">
        <f>L26/1000</f>
        <v>1564.8309999999999</v>
      </c>
      <c r="G9" s="96" t="s">
        <v>713</v>
      </c>
      <c r="H9" s="106" t="s">
        <v>2</v>
      </c>
      <c r="I9" s="107">
        <v>2647751</v>
      </c>
      <c r="J9" s="107">
        <v>3137196</v>
      </c>
      <c r="K9" s="107">
        <v>3233460</v>
      </c>
      <c r="L9" s="107">
        <v>3330692</v>
      </c>
      <c r="M9" s="107">
        <v>3429370</v>
      </c>
      <c r="N9" s="107">
        <v>3529300</v>
      </c>
      <c r="O9" s="107">
        <v>3630324</v>
      </c>
      <c r="P9" s="107">
        <v>3732284</v>
      </c>
      <c r="Q9" s="107">
        <v>3835019</v>
      </c>
      <c r="R9" s="107">
        <v>3938358</v>
      </c>
      <c r="S9" s="107">
        <v>4042225</v>
      </c>
      <c r="T9" s="107">
        <v>4146593</v>
      </c>
      <c r="U9" s="107">
        <v>4251430</v>
      </c>
      <c r="V9" s="108">
        <v>4356697</v>
      </c>
      <c r="W9" s="113">
        <f>((V9/J9)^(1/(2025-2013))-1)*100</f>
        <v>2.7743271049003537</v>
      </c>
    </row>
    <row r="10" spans="1:23" ht="14.15" customHeight="1" x14ac:dyDescent="0.25">
      <c r="A10" s="30" t="s">
        <v>591</v>
      </c>
      <c r="B10">
        <f>L27/1000</f>
        <v>4908.6469999999999</v>
      </c>
      <c r="G10" s="118" t="s">
        <v>713</v>
      </c>
      <c r="H10" s="106" t="s">
        <v>473</v>
      </c>
      <c r="I10" s="107">
        <v>1698412</v>
      </c>
      <c r="J10" s="107">
        <v>1788864</v>
      </c>
      <c r="K10" s="107">
        <v>1838366</v>
      </c>
      <c r="L10" s="107">
        <v>1889323</v>
      </c>
      <c r="M10" s="107">
        <v>1941549</v>
      </c>
      <c r="N10" s="107">
        <v>1995037</v>
      </c>
      <c r="O10" s="107">
        <v>2049764</v>
      </c>
      <c r="P10" s="107">
        <v>2105707</v>
      </c>
      <c r="Q10" s="107">
        <v>2162831</v>
      </c>
      <c r="R10" s="107">
        <v>2221097</v>
      </c>
      <c r="S10" s="107">
        <v>2280458</v>
      </c>
      <c r="T10" s="107">
        <v>2340871</v>
      </c>
      <c r="U10" s="107">
        <v>2402262</v>
      </c>
      <c r="V10" s="108">
        <v>2464554</v>
      </c>
      <c r="W10" s="113">
        <f t="shared" ref="W10:W23" si="0">((V10/J10)^(1/(2025-2013))-1)*100</f>
        <v>2.7062212853480094</v>
      </c>
    </row>
    <row r="11" spans="1:23" x14ac:dyDescent="0.25">
      <c r="A11" s="30" t="s">
        <v>592</v>
      </c>
      <c r="B11">
        <f>L28/1000</f>
        <v>2663.0749999999998</v>
      </c>
      <c r="G11" s="96" t="s">
        <v>595</v>
      </c>
      <c r="H11" s="106" t="s">
        <v>470</v>
      </c>
      <c r="I11" s="107">
        <v>1399219</v>
      </c>
      <c r="J11" s="107">
        <v>1497455</v>
      </c>
      <c r="K11" s="107">
        <v>1543647</v>
      </c>
      <c r="L11" s="107">
        <v>1591593</v>
      </c>
      <c r="M11" s="107">
        <v>1641350</v>
      </c>
      <c r="N11" s="107">
        <v>1692967</v>
      </c>
      <c r="O11" s="107">
        <v>1746496</v>
      </c>
      <c r="P11" s="107">
        <v>1801991</v>
      </c>
      <c r="Q11" s="107">
        <v>1859503</v>
      </c>
      <c r="R11" s="107">
        <v>1919090</v>
      </c>
      <c r="S11" s="107">
        <v>1980821</v>
      </c>
      <c r="T11" s="107">
        <v>2044771</v>
      </c>
      <c r="U11" s="107">
        <v>2111013</v>
      </c>
      <c r="V11" s="108">
        <v>2179594</v>
      </c>
      <c r="W11" s="113">
        <f t="shared" si="0"/>
        <v>3.1775359406457371</v>
      </c>
    </row>
    <row r="12" spans="1:23" x14ac:dyDescent="0.25">
      <c r="G12" s="96" t="s">
        <v>595</v>
      </c>
      <c r="H12" s="106" t="s">
        <v>472</v>
      </c>
      <c r="I12" s="107">
        <v>816855</v>
      </c>
      <c r="J12" s="107">
        <v>960875</v>
      </c>
      <c r="K12" s="107">
        <v>990748</v>
      </c>
      <c r="L12" s="107">
        <v>1021656</v>
      </c>
      <c r="M12" s="107">
        <v>1053535</v>
      </c>
      <c r="N12" s="107">
        <v>1086464</v>
      </c>
      <c r="O12" s="107">
        <v>1120404</v>
      </c>
      <c r="P12" s="107">
        <v>1155433</v>
      </c>
      <c r="Q12" s="107">
        <v>1191566</v>
      </c>
      <c r="R12" s="107">
        <v>1228746</v>
      </c>
      <c r="S12" s="107">
        <v>1267014</v>
      </c>
      <c r="T12" s="107">
        <v>1306304</v>
      </c>
      <c r="U12" s="107">
        <v>1346613</v>
      </c>
      <c r="V12" s="108">
        <v>1388007</v>
      </c>
      <c r="W12" s="113">
        <f t="shared" si="0"/>
        <v>3.1122816270947595</v>
      </c>
    </row>
    <row r="13" spans="1:23" x14ac:dyDescent="0.25">
      <c r="G13" s="96" t="s">
        <v>594</v>
      </c>
      <c r="H13" s="106" t="s">
        <v>480</v>
      </c>
      <c r="I13" s="107">
        <v>918700</v>
      </c>
      <c r="J13" s="107">
        <v>908942</v>
      </c>
      <c r="K13" s="107">
        <v>932876</v>
      </c>
      <c r="L13" s="107">
        <v>957602</v>
      </c>
      <c r="M13" s="107">
        <v>983032</v>
      </c>
      <c r="N13" s="107">
        <v>1009170</v>
      </c>
      <c r="O13" s="107">
        <v>1036009</v>
      </c>
      <c r="P13" s="107">
        <v>1063542</v>
      </c>
      <c r="Q13" s="107">
        <v>1091740</v>
      </c>
      <c r="R13" s="107">
        <v>1120585</v>
      </c>
      <c r="S13" s="107">
        <v>1150062</v>
      </c>
      <c r="T13" s="107">
        <v>1180146</v>
      </c>
      <c r="U13" s="107">
        <v>1210806</v>
      </c>
      <c r="V13" s="108">
        <v>1242015</v>
      </c>
      <c r="W13" s="113">
        <f t="shared" si="0"/>
        <v>2.6358828681979141</v>
      </c>
    </row>
    <row r="14" spans="1:23" x14ac:dyDescent="0.25">
      <c r="G14" s="96" t="s">
        <v>595</v>
      </c>
      <c r="H14" s="106" t="s">
        <v>474</v>
      </c>
      <c r="I14" s="107">
        <v>880482</v>
      </c>
      <c r="J14" s="107">
        <v>874193</v>
      </c>
      <c r="K14" s="107">
        <v>898732</v>
      </c>
      <c r="L14" s="107">
        <v>924050</v>
      </c>
      <c r="M14" s="107">
        <v>950102</v>
      </c>
      <c r="N14" s="107">
        <v>976885</v>
      </c>
      <c r="O14" s="107">
        <v>1004401</v>
      </c>
      <c r="P14" s="107">
        <v>1032645</v>
      </c>
      <c r="Q14" s="107">
        <v>1061607</v>
      </c>
      <c r="R14" s="107">
        <v>1091268</v>
      </c>
      <c r="S14" s="107">
        <v>1121619</v>
      </c>
      <c r="T14" s="107">
        <v>1152650</v>
      </c>
      <c r="U14" s="107">
        <v>1184351</v>
      </c>
      <c r="V14" s="108">
        <v>1216707</v>
      </c>
      <c r="W14" s="113">
        <f t="shared" si="0"/>
        <v>2.793319318522447</v>
      </c>
    </row>
    <row r="15" spans="1:23" x14ac:dyDescent="0.25">
      <c r="G15" s="96" t="s">
        <v>595</v>
      </c>
      <c r="H15" s="106" t="s">
        <v>475</v>
      </c>
      <c r="I15" s="107">
        <v>770193</v>
      </c>
      <c r="J15" s="107">
        <v>714392</v>
      </c>
      <c r="K15" s="107">
        <v>737487</v>
      </c>
      <c r="L15" s="107">
        <v>761710</v>
      </c>
      <c r="M15" s="107">
        <v>787037</v>
      </c>
      <c r="N15" s="107">
        <v>813542</v>
      </c>
      <c r="O15" s="107">
        <v>841294</v>
      </c>
      <c r="P15" s="107">
        <v>870361</v>
      </c>
      <c r="Q15" s="107">
        <v>900791</v>
      </c>
      <c r="R15" s="107">
        <v>932629</v>
      </c>
      <c r="S15" s="107">
        <v>965912</v>
      </c>
      <c r="T15" s="107">
        <v>1000675</v>
      </c>
      <c r="U15" s="107">
        <v>1036947</v>
      </c>
      <c r="V15" s="108">
        <v>1074749</v>
      </c>
      <c r="W15" s="113">
        <f t="shared" si="0"/>
        <v>3.4620006821669103</v>
      </c>
    </row>
    <row r="16" spans="1:23" x14ac:dyDescent="0.25">
      <c r="G16" s="96" t="s">
        <v>596</v>
      </c>
      <c r="H16" s="106" t="s">
        <v>471</v>
      </c>
      <c r="I16" s="107">
        <v>668804</v>
      </c>
      <c r="J16" s="107">
        <v>681310</v>
      </c>
      <c r="K16" s="107">
        <v>705396</v>
      </c>
      <c r="L16" s="107">
        <v>730473</v>
      </c>
      <c r="M16" s="107">
        <v>756588</v>
      </c>
      <c r="N16" s="107">
        <v>783777</v>
      </c>
      <c r="O16" s="107">
        <v>812075</v>
      </c>
      <c r="P16" s="107">
        <v>841518</v>
      </c>
      <c r="Q16" s="107">
        <v>872156</v>
      </c>
      <c r="R16" s="107">
        <v>904032</v>
      </c>
      <c r="S16" s="107">
        <v>937182</v>
      </c>
      <c r="T16" s="107">
        <v>971660</v>
      </c>
      <c r="U16" s="107">
        <v>1007511</v>
      </c>
      <c r="V16" s="108">
        <v>1044781</v>
      </c>
      <c r="W16" s="113">
        <f t="shared" si="0"/>
        <v>3.6271073045055502</v>
      </c>
    </row>
    <row r="17" spans="7:23" x14ac:dyDescent="0.25">
      <c r="G17" s="96" t="s">
        <v>596</v>
      </c>
      <c r="H17" s="106" t="s">
        <v>476</v>
      </c>
      <c r="I17" s="107">
        <v>620013</v>
      </c>
      <c r="J17" s="107">
        <v>662455</v>
      </c>
      <c r="K17" s="107">
        <v>682687</v>
      </c>
      <c r="L17" s="107">
        <v>703774</v>
      </c>
      <c r="M17" s="107">
        <v>725690</v>
      </c>
      <c r="N17" s="107">
        <v>748451</v>
      </c>
      <c r="O17" s="107">
        <v>772073</v>
      </c>
      <c r="P17" s="107">
        <v>796582</v>
      </c>
      <c r="Q17" s="107">
        <v>821998</v>
      </c>
      <c r="R17" s="107">
        <v>848348</v>
      </c>
      <c r="S17" s="107">
        <v>875660</v>
      </c>
      <c r="T17" s="107">
        <v>903966</v>
      </c>
      <c r="U17" s="107">
        <v>933287</v>
      </c>
      <c r="V17" s="108">
        <v>963635</v>
      </c>
      <c r="W17" s="113">
        <f t="shared" si="0"/>
        <v>3.172276949979258</v>
      </c>
    </row>
    <row r="18" spans="7:23" x14ac:dyDescent="0.25">
      <c r="G18" s="96" t="s">
        <v>594</v>
      </c>
      <c r="H18" s="106" t="s">
        <v>477</v>
      </c>
      <c r="I18" s="107">
        <v>556866</v>
      </c>
      <c r="J18" s="107">
        <v>562539</v>
      </c>
      <c r="K18" s="107">
        <v>584524</v>
      </c>
      <c r="L18" s="107">
        <v>607229</v>
      </c>
      <c r="M18" s="107">
        <v>630703</v>
      </c>
      <c r="N18" s="107">
        <v>654981</v>
      </c>
      <c r="O18" s="107">
        <v>680086</v>
      </c>
      <c r="P18" s="107">
        <v>706037</v>
      </c>
      <c r="Q18" s="107">
        <v>732866</v>
      </c>
      <c r="R18" s="107">
        <v>760588</v>
      </c>
      <c r="S18" s="107">
        <v>789219</v>
      </c>
      <c r="T18" s="107">
        <v>818776</v>
      </c>
      <c r="U18" s="107">
        <v>849273</v>
      </c>
      <c r="V18" s="108">
        <v>880721</v>
      </c>
      <c r="W18" s="113">
        <f t="shared" si="0"/>
        <v>3.8063234140786051</v>
      </c>
    </row>
    <row r="19" spans="7:23" x14ac:dyDescent="0.25">
      <c r="G19" s="96" t="s">
        <v>595</v>
      </c>
      <c r="H19" s="106" t="s">
        <v>478</v>
      </c>
      <c r="I19" s="107">
        <v>572735</v>
      </c>
      <c r="J19" s="107">
        <v>566992</v>
      </c>
      <c r="K19" s="107">
        <v>587946</v>
      </c>
      <c r="L19" s="107">
        <v>609638</v>
      </c>
      <c r="M19" s="107">
        <v>632023</v>
      </c>
      <c r="N19" s="107">
        <v>655121</v>
      </c>
      <c r="O19" s="107">
        <v>678955</v>
      </c>
      <c r="P19" s="107">
        <v>703555</v>
      </c>
      <c r="Q19" s="107">
        <v>728948</v>
      </c>
      <c r="R19" s="107">
        <v>755172</v>
      </c>
      <c r="S19" s="107">
        <v>782273</v>
      </c>
      <c r="T19" s="107">
        <v>810304</v>
      </c>
      <c r="U19" s="107">
        <v>839311</v>
      </c>
      <c r="V19" s="108">
        <v>869348</v>
      </c>
      <c r="W19" s="113">
        <f t="shared" si="0"/>
        <v>3.6258392062515465</v>
      </c>
    </row>
    <row r="20" spans="7:23" x14ac:dyDescent="0.25">
      <c r="G20" s="96" t="s">
        <v>596</v>
      </c>
      <c r="H20" s="106" t="s">
        <v>469</v>
      </c>
      <c r="I20" s="107">
        <v>728964</v>
      </c>
      <c r="J20" s="107">
        <v>549151</v>
      </c>
      <c r="K20" s="107">
        <v>565940</v>
      </c>
      <c r="L20" s="107">
        <v>583528</v>
      </c>
      <c r="M20" s="107">
        <v>601929</v>
      </c>
      <c r="N20" s="107">
        <v>621168</v>
      </c>
      <c r="O20" s="107">
        <v>641254</v>
      </c>
      <c r="P20" s="107">
        <v>662179</v>
      </c>
      <c r="Q20" s="107">
        <v>683952</v>
      </c>
      <c r="R20" s="107">
        <v>706554</v>
      </c>
      <c r="S20" s="107">
        <v>729951</v>
      </c>
      <c r="T20" s="107">
        <v>754109</v>
      </c>
      <c r="U20" s="107">
        <v>778985</v>
      </c>
      <c r="V20" s="108">
        <v>804533</v>
      </c>
      <c r="W20" s="113">
        <f t="shared" si="0"/>
        <v>3.2335844293962523</v>
      </c>
    </row>
    <row r="21" spans="7:23" x14ac:dyDescent="0.25">
      <c r="G21" s="96" t="s">
        <v>596</v>
      </c>
      <c r="H21" s="106" t="s">
        <v>482</v>
      </c>
      <c r="I21" s="107">
        <v>442700</v>
      </c>
      <c r="J21" s="107">
        <v>452994</v>
      </c>
      <c r="K21" s="107">
        <v>468098</v>
      </c>
      <c r="L21" s="107">
        <v>483768</v>
      </c>
      <c r="M21" s="107">
        <v>500064</v>
      </c>
      <c r="N21" s="107">
        <v>517016</v>
      </c>
      <c r="O21" s="107">
        <v>534655</v>
      </c>
      <c r="P21" s="107">
        <v>553005</v>
      </c>
      <c r="Q21" s="107">
        <v>572099</v>
      </c>
      <c r="R21" s="107">
        <v>591970</v>
      </c>
      <c r="S21" s="107">
        <v>612649</v>
      </c>
      <c r="T21" s="107">
        <v>634171</v>
      </c>
      <c r="U21" s="107">
        <v>656562</v>
      </c>
      <c r="V21" s="108">
        <v>679842</v>
      </c>
      <c r="W21" s="113">
        <f t="shared" si="0"/>
        <v>3.4410598875508569</v>
      </c>
    </row>
    <row r="22" spans="7:23" ht="13" thickBot="1" x14ac:dyDescent="0.3">
      <c r="G22" s="97" t="s">
        <v>596</v>
      </c>
      <c r="H22" s="109" t="s">
        <v>479</v>
      </c>
      <c r="I22" s="110">
        <v>133459</v>
      </c>
      <c r="J22" s="110">
        <v>151357</v>
      </c>
      <c r="K22" s="110">
        <v>156352</v>
      </c>
      <c r="L22" s="110">
        <v>161532</v>
      </c>
      <c r="M22" s="110">
        <v>166907</v>
      </c>
      <c r="N22" s="110">
        <v>172482</v>
      </c>
      <c r="O22" s="110">
        <v>178269</v>
      </c>
      <c r="P22" s="110">
        <v>184275</v>
      </c>
      <c r="Q22" s="110">
        <v>190513</v>
      </c>
      <c r="R22" s="110">
        <v>196991</v>
      </c>
      <c r="S22" s="110">
        <v>203723</v>
      </c>
      <c r="T22" s="110">
        <v>210719</v>
      </c>
      <c r="U22" s="110">
        <v>217991</v>
      </c>
      <c r="V22" s="111">
        <v>225544</v>
      </c>
      <c r="W22" s="113">
        <f t="shared" si="0"/>
        <v>3.3798102262952323</v>
      </c>
    </row>
    <row r="23" spans="7:23" x14ac:dyDescent="0.25">
      <c r="I23" s="43">
        <f>SUM(I9:I22)</f>
        <v>12855153</v>
      </c>
      <c r="J23" s="43">
        <f t="shared" ref="J23:V23" si="1">SUM(J9:J22)</f>
        <v>13508715</v>
      </c>
      <c r="K23" s="43">
        <f t="shared" si="1"/>
        <v>13926259</v>
      </c>
      <c r="L23" s="43">
        <f t="shared" si="1"/>
        <v>14356568</v>
      </c>
      <c r="M23" s="43">
        <f t="shared" si="1"/>
        <v>14799879</v>
      </c>
      <c r="N23" s="43">
        <f t="shared" si="1"/>
        <v>15256361</v>
      </c>
      <c r="O23" s="43">
        <f t="shared" si="1"/>
        <v>15726059</v>
      </c>
      <c r="P23" s="43">
        <f t="shared" si="1"/>
        <v>16209114</v>
      </c>
      <c r="Q23" s="43">
        <f t="shared" si="1"/>
        <v>16705589</v>
      </c>
      <c r="R23" s="43">
        <f t="shared" si="1"/>
        <v>17215428</v>
      </c>
      <c r="S23" s="43">
        <f t="shared" si="1"/>
        <v>17738768</v>
      </c>
      <c r="T23" s="43">
        <f t="shared" si="1"/>
        <v>18275715</v>
      </c>
      <c r="U23" s="43">
        <f t="shared" si="1"/>
        <v>18826342</v>
      </c>
      <c r="V23" s="43">
        <f t="shared" si="1"/>
        <v>19390727</v>
      </c>
      <c r="W23" s="113">
        <f t="shared" si="0"/>
        <v>3.0579907484513003</v>
      </c>
    </row>
    <row r="24" spans="7:23" x14ac:dyDescent="0.25">
      <c r="I24">
        <v>2011</v>
      </c>
      <c r="J24">
        <v>2013</v>
      </c>
      <c r="K24">
        <v>2014</v>
      </c>
      <c r="L24">
        <v>2015</v>
      </c>
      <c r="M24">
        <v>2016</v>
      </c>
      <c r="N24">
        <v>2017</v>
      </c>
      <c r="O24">
        <v>2018</v>
      </c>
      <c r="P24">
        <v>2019</v>
      </c>
      <c r="Q24">
        <v>2020</v>
      </c>
      <c r="R24">
        <v>2021</v>
      </c>
      <c r="S24">
        <v>2022</v>
      </c>
      <c r="T24">
        <v>2023</v>
      </c>
      <c r="U24">
        <v>2024</v>
      </c>
      <c r="V24">
        <v>2025</v>
      </c>
      <c r="W24" s="42"/>
    </row>
    <row r="25" spans="7:23" x14ac:dyDescent="0.25">
      <c r="H25" s="30" t="s">
        <v>712</v>
      </c>
      <c r="I25">
        <f t="shared" ref="I25:V28" si="2">SUMIF($G$9:$G$22,RIGHT($H25,2),I$9:I$22)</f>
        <v>4346163</v>
      </c>
      <c r="J25">
        <f t="shared" si="2"/>
        <v>4926060</v>
      </c>
      <c r="K25">
        <f t="shared" si="2"/>
        <v>5071826</v>
      </c>
      <c r="L25">
        <f t="shared" si="2"/>
        <v>5220015</v>
      </c>
      <c r="M25">
        <f t="shared" si="2"/>
        <v>5370919</v>
      </c>
      <c r="N25">
        <f t="shared" si="2"/>
        <v>5524337</v>
      </c>
      <c r="O25">
        <f t="shared" si="2"/>
        <v>5680088</v>
      </c>
      <c r="P25">
        <f t="shared" si="2"/>
        <v>5837991</v>
      </c>
      <c r="Q25">
        <f t="shared" si="2"/>
        <v>5997850</v>
      </c>
      <c r="R25">
        <f t="shared" si="2"/>
        <v>6159455</v>
      </c>
      <c r="S25">
        <f t="shared" si="2"/>
        <v>6322683</v>
      </c>
      <c r="T25">
        <f t="shared" si="2"/>
        <v>6487464</v>
      </c>
      <c r="U25">
        <f t="shared" si="2"/>
        <v>6653692</v>
      </c>
      <c r="V25">
        <f t="shared" si="2"/>
        <v>6821251</v>
      </c>
      <c r="W25" s="42"/>
    </row>
    <row r="26" spans="7:23" x14ac:dyDescent="0.25">
      <c r="H26" s="30" t="s">
        <v>590</v>
      </c>
      <c r="I26">
        <f t="shared" si="2"/>
        <v>1475566</v>
      </c>
      <c r="J26">
        <f t="shared" si="2"/>
        <v>1471481</v>
      </c>
      <c r="K26">
        <f t="shared" si="2"/>
        <v>1517400</v>
      </c>
      <c r="L26">
        <f t="shared" si="2"/>
        <v>1564831</v>
      </c>
      <c r="M26">
        <f t="shared" si="2"/>
        <v>1613735</v>
      </c>
      <c r="N26">
        <f t="shared" si="2"/>
        <v>1664151</v>
      </c>
      <c r="O26">
        <f t="shared" si="2"/>
        <v>1716095</v>
      </c>
      <c r="P26">
        <f t="shared" si="2"/>
        <v>1769579</v>
      </c>
      <c r="Q26">
        <f t="shared" si="2"/>
        <v>1824606</v>
      </c>
      <c r="R26">
        <f t="shared" si="2"/>
        <v>1881173</v>
      </c>
      <c r="S26">
        <f t="shared" si="2"/>
        <v>1939281</v>
      </c>
      <c r="T26">
        <f t="shared" si="2"/>
        <v>1998922</v>
      </c>
      <c r="U26">
        <f t="shared" si="2"/>
        <v>2060079</v>
      </c>
      <c r="V26">
        <f t="shared" si="2"/>
        <v>2122736</v>
      </c>
      <c r="W26" s="42"/>
    </row>
    <row r="27" spans="7:23" x14ac:dyDescent="0.25">
      <c r="H27" s="30" t="s">
        <v>591</v>
      </c>
      <c r="I27">
        <f t="shared" si="2"/>
        <v>4439484</v>
      </c>
      <c r="J27">
        <f t="shared" si="2"/>
        <v>4613907</v>
      </c>
      <c r="K27">
        <f t="shared" si="2"/>
        <v>4758560</v>
      </c>
      <c r="L27">
        <f t="shared" si="2"/>
        <v>4908647</v>
      </c>
      <c r="M27">
        <f t="shared" si="2"/>
        <v>5064047</v>
      </c>
      <c r="N27">
        <f t="shared" si="2"/>
        <v>5224979</v>
      </c>
      <c r="O27">
        <f t="shared" si="2"/>
        <v>5391550</v>
      </c>
      <c r="P27">
        <f t="shared" si="2"/>
        <v>5563985</v>
      </c>
      <c r="Q27">
        <f t="shared" si="2"/>
        <v>5742415</v>
      </c>
      <c r="R27">
        <f t="shared" si="2"/>
        <v>5926905</v>
      </c>
      <c r="S27">
        <f t="shared" si="2"/>
        <v>6117639</v>
      </c>
      <c r="T27">
        <f t="shared" si="2"/>
        <v>6314704</v>
      </c>
      <c r="U27">
        <f t="shared" si="2"/>
        <v>6518235</v>
      </c>
      <c r="V27">
        <f t="shared" si="2"/>
        <v>6728405</v>
      </c>
      <c r="W27" s="42"/>
    </row>
    <row r="28" spans="7:23" x14ac:dyDescent="0.25">
      <c r="H28" s="30" t="s">
        <v>592</v>
      </c>
      <c r="I28">
        <f t="shared" si="2"/>
        <v>2593940</v>
      </c>
      <c r="J28">
        <f t="shared" si="2"/>
        <v>2497267</v>
      </c>
      <c r="K28">
        <f t="shared" si="2"/>
        <v>2578473</v>
      </c>
      <c r="L28">
        <f t="shared" si="2"/>
        <v>2663075</v>
      </c>
      <c r="M28">
        <f t="shared" si="2"/>
        <v>2751178</v>
      </c>
      <c r="N28">
        <f t="shared" si="2"/>
        <v>2842894</v>
      </c>
      <c r="O28">
        <f t="shared" si="2"/>
        <v>2938326</v>
      </c>
      <c r="P28">
        <f t="shared" si="2"/>
        <v>3037559</v>
      </c>
      <c r="Q28">
        <f t="shared" si="2"/>
        <v>3140718</v>
      </c>
      <c r="R28">
        <f t="shared" si="2"/>
        <v>3247895</v>
      </c>
      <c r="S28">
        <f t="shared" si="2"/>
        <v>3359165</v>
      </c>
      <c r="T28">
        <f t="shared" si="2"/>
        <v>3474625</v>
      </c>
      <c r="U28">
        <f t="shared" si="2"/>
        <v>3594336</v>
      </c>
      <c r="V28">
        <f t="shared" si="2"/>
        <v>3718335</v>
      </c>
      <c r="W28" s="42"/>
    </row>
    <row r="29" spans="7:23" x14ac:dyDescent="0.25">
      <c r="H29" s="117" t="s">
        <v>686</v>
      </c>
      <c r="I29">
        <f t="shared" ref="I29:V29" si="3">SUM(I25:I28)</f>
        <v>12855153</v>
      </c>
      <c r="J29">
        <f t="shared" si="3"/>
        <v>13508715</v>
      </c>
      <c r="K29">
        <f t="shared" si="3"/>
        <v>13926259</v>
      </c>
      <c r="L29">
        <f t="shared" si="3"/>
        <v>14356568</v>
      </c>
      <c r="M29">
        <f t="shared" si="3"/>
        <v>14799879</v>
      </c>
      <c r="N29">
        <f t="shared" si="3"/>
        <v>15256361</v>
      </c>
      <c r="O29">
        <f t="shared" si="3"/>
        <v>15726059</v>
      </c>
      <c r="P29">
        <f t="shared" si="3"/>
        <v>16209114</v>
      </c>
      <c r="Q29">
        <f t="shared" si="3"/>
        <v>16705589</v>
      </c>
      <c r="R29">
        <f t="shared" si="3"/>
        <v>17215428</v>
      </c>
      <c r="S29">
        <f t="shared" si="3"/>
        <v>17738768</v>
      </c>
      <c r="T29">
        <f t="shared" si="3"/>
        <v>18275715</v>
      </c>
      <c r="U29">
        <f t="shared" si="3"/>
        <v>18826342</v>
      </c>
      <c r="V29">
        <f t="shared" si="3"/>
        <v>19390727</v>
      </c>
    </row>
    <row r="31" spans="7:23" x14ac:dyDescent="0.25">
      <c r="L31" t="s">
        <v>614</v>
      </c>
    </row>
    <row r="32" spans="7:23" x14ac:dyDescent="0.25">
      <c r="K32" s="30" t="s">
        <v>712</v>
      </c>
      <c r="L32" s="113">
        <f>((V25/J25)^(1/(2025-2013))-1)*100</f>
        <v>2.749652342262654</v>
      </c>
      <c r="M32" s="113">
        <f>((V25/L25)^(1/(2025-2015))-1)*100</f>
        <v>2.7115369512971554</v>
      </c>
    </row>
    <row r="33" spans="11:13" x14ac:dyDescent="0.25">
      <c r="K33" s="30" t="s">
        <v>590</v>
      </c>
      <c r="L33" s="113">
        <f>((V26/J26)^(1/(2025-2013))-1)*100</f>
        <v>3.100738762481603</v>
      </c>
      <c r="M33" s="113">
        <f>((V26/L26)^(1/(2025-2015))-1)*100</f>
        <v>3.0962466238296571</v>
      </c>
    </row>
    <row r="34" spans="11:13" x14ac:dyDescent="0.25">
      <c r="K34" s="30" t="s">
        <v>591</v>
      </c>
      <c r="L34" s="113">
        <f>((V27/J27)^(1/(2025-2013))-1)*100</f>
        <v>3.1938005222392762</v>
      </c>
      <c r="M34" s="113">
        <f>((V27/L27)^(1/(2025-2015))-1)*100</f>
        <v>3.2036440842924563</v>
      </c>
    </row>
    <row r="35" spans="11:13" x14ac:dyDescent="0.25">
      <c r="K35" s="30" t="s">
        <v>592</v>
      </c>
      <c r="L35" s="113">
        <f>((V28/J28)^(1/(2025-2013))-1)*100</f>
        <v>3.3729621997494519</v>
      </c>
      <c r="M35" s="113">
        <f>((V28/L28)^(1/(2025-2015))-1)*100</f>
        <v>3.3942796196542835</v>
      </c>
    </row>
    <row r="36" spans="11:13" x14ac:dyDescent="0.25">
      <c r="K36" s="117" t="s">
        <v>686</v>
      </c>
      <c r="L36" s="113">
        <f>((V29/J29)^(1/(2025-2013))-1)*100</f>
        <v>3.0579907484513003</v>
      </c>
      <c r="M36" s="113">
        <f>((V29/L29)^(1/(2025-2015))-1)*100</f>
        <v>3.0515067131037688</v>
      </c>
    </row>
  </sheetData>
  <hyperlinks>
    <hyperlink ref="H7" r:id="rId1" xr:uid="{3FB1FDF2-3466-4435-8C08-63C49B082F48}"/>
  </hyperlinks>
  <pageMargins left="0.7" right="0.7" top="0.75" bottom="0.75" header="0.51180555555555496" footer="0.51180555555555496"/>
  <pageSetup firstPageNumber="0" orientation="portrait" horizontalDpi="300" verticalDpi="300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E9AC9-857A-4D2C-AF76-48FFA770391A}">
  <dimension ref="A3:B14"/>
  <sheetViews>
    <sheetView zoomScaleNormal="100" workbookViewId="0">
      <pane ySplit="7" topLeftCell="A8" activePane="bottomLeft" state="frozen"/>
      <selection pane="bottomLeft" activeCell="B3" sqref="B3"/>
    </sheetView>
  </sheetViews>
  <sheetFormatPr defaultRowHeight="12.5" x14ac:dyDescent="0.25"/>
  <cols>
    <col min="1" max="2" width="8.54296875" customWidth="1"/>
  </cols>
  <sheetData>
    <row r="3" spans="1:2" x14ac:dyDescent="0.25">
      <c r="B3" s="42">
        <f>SUM(B8:B11)</f>
        <v>14356.567999999999</v>
      </c>
    </row>
    <row r="6" spans="1:2" x14ac:dyDescent="0.25">
      <c r="A6" s="51" t="s">
        <v>613</v>
      </c>
    </row>
    <row r="7" spans="1:2" x14ac:dyDescent="0.25">
      <c r="B7" s="51" t="s">
        <v>455</v>
      </c>
    </row>
    <row r="8" spans="1:2" x14ac:dyDescent="0.25">
      <c r="A8" s="16" t="s">
        <v>738</v>
      </c>
      <c r="B8">
        <f>Population!B8</f>
        <v>5220.0150000000003</v>
      </c>
    </row>
    <row r="9" spans="1:2" x14ac:dyDescent="0.25">
      <c r="A9" s="16" t="s">
        <v>739</v>
      </c>
      <c r="B9">
        <f>Population!B9</f>
        <v>1564.8309999999999</v>
      </c>
    </row>
    <row r="10" spans="1:2" x14ac:dyDescent="0.25">
      <c r="A10" s="16" t="s">
        <v>740</v>
      </c>
      <c r="B10">
        <f>Population!B10</f>
        <v>4908.6469999999999</v>
      </c>
    </row>
    <row r="11" spans="1:2" x14ac:dyDescent="0.25">
      <c r="A11" s="16" t="s">
        <v>741</v>
      </c>
      <c r="B11">
        <f>Population!B11</f>
        <v>2663.0749999999998</v>
      </c>
    </row>
    <row r="14" spans="1:2" x14ac:dyDescent="0.25">
      <c r="A14" s="10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5D7FD-687C-4F06-A4BC-78560D4E931B}">
  <dimension ref="A1:F51"/>
  <sheetViews>
    <sheetView zoomScaleNormal="100" workbookViewId="0">
      <selection activeCell="F12" sqref="F12"/>
    </sheetView>
  </sheetViews>
  <sheetFormatPr defaultRowHeight="12.5" x14ac:dyDescent="0.25"/>
  <cols>
    <col min="1" max="1" width="13.81640625" bestFit="1" customWidth="1"/>
  </cols>
  <sheetData>
    <row r="1" spans="1:6" ht="13" x14ac:dyDescent="0.3">
      <c r="A1" s="79" t="s">
        <v>100</v>
      </c>
      <c r="B1" s="79" t="s">
        <v>80</v>
      </c>
    </row>
    <row r="2" spans="1:6" x14ac:dyDescent="0.25">
      <c r="A2" s="30" t="str">
        <f>Sets!T7</f>
        <v>ent-DT</v>
      </c>
      <c r="B2" t="str">
        <f>RIGHT(A2,2)</f>
        <v>DT</v>
      </c>
    </row>
    <row r="3" spans="1:6" x14ac:dyDescent="0.25">
      <c r="A3" s="30" t="str">
        <f>Sets!T8</f>
        <v>ent-NO</v>
      </c>
      <c r="B3" t="str">
        <f>RIGHT(A3,2)</f>
        <v>NO</v>
      </c>
    </row>
    <row r="4" spans="1:6" x14ac:dyDescent="0.25">
      <c r="A4" s="30" t="str">
        <f>Sets!T9</f>
        <v>ent-CE</v>
      </c>
      <c r="B4" t="str">
        <f t="shared" ref="B4:B6" si="0">RIGHT(A4,2)</f>
        <v>CE</v>
      </c>
    </row>
    <row r="5" spans="1:6" x14ac:dyDescent="0.25">
      <c r="A5" s="30" t="str">
        <f>Sets!T10</f>
        <v>ent-SO</v>
      </c>
      <c r="B5" t="str">
        <f t="shared" si="0"/>
        <v>SO</v>
      </c>
    </row>
    <row r="6" spans="1:6" x14ac:dyDescent="0.25">
      <c r="A6" s="30" t="str">
        <f>Sets!T11</f>
        <v>hhd-DT</v>
      </c>
      <c r="B6" t="str">
        <f t="shared" si="0"/>
        <v>DT</v>
      </c>
    </row>
    <row r="7" spans="1:6" x14ac:dyDescent="0.25">
      <c r="A7" s="30" t="str">
        <f>Sets!T12</f>
        <v>hhd-NO</v>
      </c>
      <c r="B7" t="str">
        <f t="shared" ref="B7:B21" si="1">RIGHT(A7,2)</f>
        <v>NO</v>
      </c>
      <c r="C7" s="1"/>
      <c r="D7" s="1"/>
      <c r="E7" s="1"/>
      <c r="F7" s="1"/>
    </row>
    <row r="8" spans="1:6" x14ac:dyDescent="0.25">
      <c r="A8" s="30" t="str">
        <f>Sets!T13</f>
        <v>hhd-CE</v>
      </c>
      <c r="B8" t="str">
        <f t="shared" si="1"/>
        <v>CE</v>
      </c>
      <c r="C8" s="1"/>
      <c r="D8" s="1"/>
      <c r="E8" s="1"/>
      <c r="F8" s="1"/>
    </row>
    <row r="9" spans="1:6" x14ac:dyDescent="0.25">
      <c r="A9" s="30" t="str">
        <f>Sets!T14</f>
        <v>hhd-SO</v>
      </c>
      <c r="B9" t="str">
        <f t="shared" si="1"/>
        <v>SO</v>
      </c>
      <c r="C9" s="1"/>
      <c r="D9" s="1"/>
      <c r="E9" s="1"/>
      <c r="F9" s="1"/>
    </row>
    <row r="10" spans="1:6" x14ac:dyDescent="0.25">
      <c r="A10" s="30" t="str">
        <f>Sets!T15</f>
        <v>hhd-NO-DT</v>
      </c>
      <c r="B10" t="str">
        <f t="shared" si="1"/>
        <v>DT</v>
      </c>
      <c r="C10" s="1"/>
      <c r="D10" s="1"/>
      <c r="E10" s="1"/>
      <c r="F10" s="1"/>
    </row>
    <row r="11" spans="1:6" x14ac:dyDescent="0.25">
      <c r="A11" s="30" t="str">
        <f>Sets!T16</f>
        <v>hhd-CE-DT</v>
      </c>
      <c r="B11" t="str">
        <f t="shared" si="1"/>
        <v>DT</v>
      </c>
      <c r="C11" s="1"/>
      <c r="D11" s="1"/>
      <c r="E11" s="1"/>
      <c r="F11" s="1"/>
    </row>
    <row r="12" spans="1:6" x14ac:dyDescent="0.25">
      <c r="A12" s="30" t="str">
        <f>Sets!T17</f>
        <v>hhd-SO-DT</v>
      </c>
      <c r="B12" t="str">
        <f t="shared" si="1"/>
        <v>DT</v>
      </c>
      <c r="C12" s="1"/>
      <c r="D12" s="1"/>
      <c r="E12" s="1"/>
      <c r="F12" s="1"/>
    </row>
    <row r="13" spans="1:6" x14ac:dyDescent="0.25">
      <c r="A13" s="30" t="str">
        <f>Sets!T18</f>
        <v>hhd-DT-NO</v>
      </c>
      <c r="B13" t="str">
        <f t="shared" si="1"/>
        <v>NO</v>
      </c>
    </row>
    <row r="14" spans="1:6" x14ac:dyDescent="0.25">
      <c r="A14" s="30" t="str">
        <f>Sets!T19</f>
        <v>hhd-CE-NO</v>
      </c>
      <c r="B14" t="str">
        <f t="shared" si="1"/>
        <v>NO</v>
      </c>
    </row>
    <row r="15" spans="1:6" x14ac:dyDescent="0.25">
      <c r="A15" s="30" t="str">
        <f>Sets!T20</f>
        <v>hhd-SO-NO</v>
      </c>
      <c r="B15" t="str">
        <f t="shared" si="1"/>
        <v>NO</v>
      </c>
    </row>
    <row r="16" spans="1:6" x14ac:dyDescent="0.25">
      <c r="A16" s="30" t="str">
        <f>Sets!T21</f>
        <v>hhd-DT-CE</v>
      </c>
      <c r="B16" t="str">
        <f t="shared" si="1"/>
        <v>CE</v>
      </c>
    </row>
    <row r="17" spans="1:2" x14ac:dyDescent="0.25">
      <c r="A17" s="30" t="str">
        <f>Sets!T22</f>
        <v>hhd-NO-CE</v>
      </c>
      <c r="B17" t="str">
        <f t="shared" si="1"/>
        <v>CE</v>
      </c>
    </row>
    <row r="18" spans="1:2" x14ac:dyDescent="0.25">
      <c r="A18" s="30" t="str">
        <f>Sets!T23</f>
        <v>hhd-SO-CE</v>
      </c>
      <c r="B18" t="str">
        <f t="shared" si="1"/>
        <v>CE</v>
      </c>
    </row>
    <row r="19" spans="1:2" x14ac:dyDescent="0.25">
      <c r="A19" s="30" t="str">
        <f>Sets!T24</f>
        <v>hhd-DT-SO</v>
      </c>
      <c r="B19" t="str">
        <f t="shared" si="1"/>
        <v>SO</v>
      </c>
    </row>
    <row r="20" spans="1:2" x14ac:dyDescent="0.25">
      <c r="A20" s="30" t="str">
        <f>Sets!T25</f>
        <v>hhd-NO-SO</v>
      </c>
      <c r="B20" t="str">
        <f t="shared" si="1"/>
        <v>SO</v>
      </c>
    </row>
    <row r="21" spans="1:2" x14ac:dyDescent="0.25">
      <c r="A21" s="30" t="str">
        <f>Sets!T26</f>
        <v>hhd-CE-SO</v>
      </c>
      <c r="B21" t="str">
        <f t="shared" si="1"/>
        <v>SO</v>
      </c>
    </row>
    <row r="22" spans="1:2" x14ac:dyDescent="0.25">
      <c r="A22" s="30"/>
    </row>
    <row r="23" spans="1:2" x14ac:dyDescent="0.25">
      <c r="A23" s="30"/>
    </row>
    <row r="24" spans="1:2" x14ac:dyDescent="0.25">
      <c r="A24" s="30"/>
    </row>
    <row r="25" spans="1:2" x14ac:dyDescent="0.25">
      <c r="A25" s="30"/>
    </row>
    <row r="26" spans="1:2" x14ac:dyDescent="0.25">
      <c r="A26" s="30"/>
    </row>
    <row r="27" spans="1:2" x14ac:dyDescent="0.25">
      <c r="A27" s="30"/>
    </row>
    <row r="34" spans="1:1" x14ac:dyDescent="0.25">
      <c r="A34" s="30"/>
    </row>
    <row r="35" spans="1:1" x14ac:dyDescent="0.25">
      <c r="A35" s="30"/>
    </row>
    <row r="36" spans="1:1" x14ac:dyDescent="0.25">
      <c r="A36" s="30"/>
    </row>
    <row r="37" spans="1:1" x14ac:dyDescent="0.25">
      <c r="A37" s="30"/>
    </row>
    <row r="38" spans="1:1" x14ac:dyDescent="0.25">
      <c r="A38" s="30"/>
    </row>
    <row r="39" spans="1:1" x14ac:dyDescent="0.25">
      <c r="A39" s="30"/>
    </row>
    <row r="40" spans="1:1" x14ac:dyDescent="0.25">
      <c r="A40" s="30"/>
    </row>
    <row r="41" spans="1:1" x14ac:dyDescent="0.25">
      <c r="A41" s="30"/>
    </row>
    <row r="42" spans="1:1" x14ac:dyDescent="0.25">
      <c r="A42" s="30"/>
    </row>
    <row r="43" spans="1:1" x14ac:dyDescent="0.25">
      <c r="A43" s="30"/>
    </row>
    <row r="44" spans="1:1" x14ac:dyDescent="0.25">
      <c r="A44" s="30"/>
    </row>
    <row r="45" spans="1:1" x14ac:dyDescent="0.25">
      <c r="A45" s="30"/>
    </row>
    <row r="46" spans="1:1" x14ac:dyDescent="0.25">
      <c r="A46" s="30"/>
    </row>
    <row r="47" spans="1:1" x14ac:dyDescent="0.25">
      <c r="A47" s="30"/>
    </row>
    <row r="48" spans="1:1" x14ac:dyDescent="0.25">
      <c r="A48" s="30"/>
    </row>
    <row r="49" spans="1:1" x14ac:dyDescent="0.25">
      <c r="A49" s="30"/>
    </row>
    <row r="50" spans="1:1" x14ac:dyDescent="0.25">
      <c r="A50" s="30"/>
    </row>
    <row r="51" spans="1:1" x14ac:dyDescent="0.25">
      <c r="A51" s="3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C2A74-1230-491E-A445-8BD5887EDE02}">
  <dimension ref="A1:F34"/>
  <sheetViews>
    <sheetView zoomScaleNormal="100" workbookViewId="0">
      <pane ySplit="1" topLeftCell="A2" activePane="bottomLeft" state="frozen"/>
      <selection pane="bottomLeft" activeCell="E4" sqref="E4"/>
    </sheetView>
  </sheetViews>
  <sheetFormatPr defaultRowHeight="12.5" x14ac:dyDescent="0.25"/>
  <cols>
    <col min="1" max="1" width="11.453125" bestFit="1" customWidth="1"/>
    <col min="2" max="2" width="12.453125" bestFit="1" customWidth="1"/>
    <col min="5" max="5" width="10.453125" bestFit="1" customWidth="1"/>
    <col min="6" max="6" width="11.453125" bestFit="1" customWidth="1"/>
  </cols>
  <sheetData>
    <row r="1" spans="1:6" ht="13" x14ac:dyDescent="0.3">
      <c r="A1" s="79" t="s">
        <v>462</v>
      </c>
      <c r="B1" s="91" t="s">
        <v>88</v>
      </c>
      <c r="C1" s="79" t="s">
        <v>80</v>
      </c>
      <c r="E1" s="79" t="s">
        <v>457</v>
      </c>
      <c r="F1" s="79" t="s">
        <v>462</v>
      </c>
    </row>
    <row r="2" spans="1:6" x14ac:dyDescent="0.25">
      <c r="A2" t="str">
        <f t="shared" ref="A2:A4" si="0">LEFT(B2,6)</f>
        <v>fcap-c</v>
      </c>
      <c r="B2" s="101" t="str">
        <f>Sets!N7</f>
        <v>fcap-c-DT</v>
      </c>
      <c r="C2" t="str">
        <f t="shared" ref="C2:C4" si="1">RIGHT(B2,2)</f>
        <v>DT</v>
      </c>
      <c r="E2" t="s">
        <v>746</v>
      </c>
      <c r="F2" t="s">
        <v>458</v>
      </c>
    </row>
    <row r="3" spans="1:6" x14ac:dyDescent="0.25">
      <c r="A3" t="str">
        <f t="shared" si="0"/>
        <v>fcap-m</v>
      </c>
      <c r="B3" s="101" t="str">
        <f>Sets!N8</f>
        <v>fcap-m-DT</v>
      </c>
      <c r="C3" t="str">
        <f t="shared" si="1"/>
        <v>DT</v>
      </c>
      <c r="E3" t="s">
        <v>232</v>
      </c>
      <c r="F3" t="s">
        <v>460</v>
      </c>
    </row>
    <row r="4" spans="1:6" x14ac:dyDescent="0.25">
      <c r="A4" t="str">
        <f t="shared" si="0"/>
        <v>fcap-n</v>
      </c>
      <c r="B4" s="101" t="str">
        <f>Sets!N9</f>
        <v>fcap-n-DT</v>
      </c>
      <c r="C4" t="str">
        <f t="shared" si="1"/>
        <v>DT</v>
      </c>
      <c r="E4" s="51" t="s">
        <v>458</v>
      </c>
      <c r="F4" t="s">
        <v>461</v>
      </c>
    </row>
    <row r="5" spans="1:6" x14ac:dyDescent="0.25">
      <c r="A5" t="str">
        <f t="shared" ref="A5:A13" si="2">LEFT(B5,6)</f>
        <v>fcap-c</v>
      </c>
      <c r="B5" s="101" t="str">
        <f>Sets!N10</f>
        <v>fcap-c-NO</v>
      </c>
      <c r="C5" t="str">
        <f t="shared" ref="C5:C13" si="3">RIGHT(B5,2)</f>
        <v>NO</v>
      </c>
      <c r="E5" t="s">
        <v>459</v>
      </c>
      <c r="F5" t="s">
        <v>459</v>
      </c>
    </row>
    <row r="6" spans="1:6" x14ac:dyDescent="0.25">
      <c r="A6" t="str">
        <f t="shared" si="2"/>
        <v>fcap-m</v>
      </c>
      <c r="B6" s="101" t="str">
        <f>Sets!N11</f>
        <v>fcap-m-NO</v>
      </c>
      <c r="C6" t="str">
        <f t="shared" si="3"/>
        <v>NO</v>
      </c>
      <c r="E6" t="s">
        <v>460</v>
      </c>
    </row>
    <row r="7" spans="1:6" x14ac:dyDescent="0.25">
      <c r="A7" t="str">
        <f t="shared" si="2"/>
        <v>fcap-n</v>
      </c>
      <c r="B7" s="101" t="str">
        <f>Sets!N12</f>
        <v>fcap-n-NO</v>
      </c>
      <c r="C7" t="str">
        <f t="shared" si="3"/>
        <v>NO</v>
      </c>
      <c r="D7" s="1"/>
      <c r="E7" t="s">
        <v>461</v>
      </c>
    </row>
    <row r="8" spans="1:6" x14ac:dyDescent="0.25">
      <c r="A8" t="str">
        <f t="shared" si="2"/>
        <v>fcap-c</v>
      </c>
      <c r="B8" s="101" t="str">
        <f>Sets!N13</f>
        <v>fcap-c-CE</v>
      </c>
      <c r="C8" t="str">
        <f t="shared" si="3"/>
        <v>CE</v>
      </c>
      <c r="D8" s="1"/>
    </row>
    <row r="9" spans="1:6" x14ac:dyDescent="0.25">
      <c r="A9" t="str">
        <f t="shared" si="2"/>
        <v>fcap-m</v>
      </c>
      <c r="B9" s="101" t="str">
        <f>Sets!N14</f>
        <v>fcap-m-CE</v>
      </c>
      <c r="C9" t="str">
        <f t="shared" si="3"/>
        <v>CE</v>
      </c>
      <c r="D9" s="1"/>
    </row>
    <row r="10" spans="1:6" x14ac:dyDescent="0.25">
      <c r="A10" t="str">
        <f t="shared" si="2"/>
        <v>fcap-n</v>
      </c>
      <c r="B10" s="101" t="str">
        <f>Sets!N15</f>
        <v>fcap-n-CE</v>
      </c>
      <c r="C10" t="str">
        <f t="shared" si="3"/>
        <v>CE</v>
      </c>
      <c r="D10" s="1"/>
    </row>
    <row r="11" spans="1:6" x14ac:dyDescent="0.25">
      <c r="A11" t="str">
        <f t="shared" si="2"/>
        <v>fcap-c</v>
      </c>
      <c r="B11" s="101" t="str">
        <f>Sets!N16</f>
        <v>fcap-c-SO</v>
      </c>
      <c r="C11" t="str">
        <f t="shared" si="3"/>
        <v>SO</v>
      </c>
      <c r="D11" s="1"/>
      <c r="F11" s="1"/>
    </row>
    <row r="12" spans="1:6" x14ac:dyDescent="0.25">
      <c r="A12" t="str">
        <f t="shared" si="2"/>
        <v>fcap-m</v>
      </c>
      <c r="B12" s="101" t="str">
        <f>Sets!N17</f>
        <v>fcap-m-SO</v>
      </c>
      <c r="C12" t="str">
        <f t="shared" si="3"/>
        <v>SO</v>
      </c>
      <c r="D12" s="1"/>
      <c r="E12" s="1"/>
      <c r="F12" s="1"/>
    </row>
    <row r="13" spans="1:6" x14ac:dyDescent="0.25">
      <c r="A13" t="str">
        <f t="shared" si="2"/>
        <v>fcap-n</v>
      </c>
      <c r="B13" s="101" t="str">
        <f>Sets!N18</f>
        <v>fcap-n-SO</v>
      </c>
      <c r="C13" t="str">
        <f t="shared" si="3"/>
        <v>SO</v>
      </c>
    </row>
    <row r="14" spans="1:6" x14ac:dyDescent="0.25">
      <c r="A14" t="str">
        <f t="shared" ref="A14:A17" si="4">LEFT(B14,6)</f>
        <v>fcap-l</v>
      </c>
      <c r="B14" s="101" t="str">
        <f>Sets!N19</f>
        <v>fcap-l-DT</v>
      </c>
      <c r="C14" t="str">
        <f t="shared" ref="C14:C17" si="5">RIGHT(B14,2)</f>
        <v>DT</v>
      </c>
      <c r="F14" s="81"/>
    </row>
    <row r="15" spans="1:6" x14ac:dyDescent="0.25">
      <c r="A15" t="str">
        <f t="shared" si="4"/>
        <v>fcap-l</v>
      </c>
      <c r="B15" s="101" t="str">
        <f>Sets!N20</f>
        <v>fcap-l-NO</v>
      </c>
      <c r="C15" t="str">
        <f t="shared" si="5"/>
        <v>NO</v>
      </c>
    </row>
    <row r="16" spans="1:6" x14ac:dyDescent="0.25">
      <c r="A16" t="str">
        <f t="shared" si="4"/>
        <v>fcap-l</v>
      </c>
      <c r="B16" s="101" t="str">
        <f>Sets!N21</f>
        <v>fcap-l-CE</v>
      </c>
      <c r="C16" t="str">
        <f t="shared" si="5"/>
        <v>CE</v>
      </c>
    </row>
    <row r="17" spans="1:3" x14ac:dyDescent="0.25">
      <c r="A17" t="str">
        <f t="shared" si="4"/>
        <v>fcap-l</v>
      </c>
      <c r="B17" s="101" t="str">
        <f>Sets!N22</f>
        <v>fcap-l-SO</v>
      </c>
      <c r="C17" t="str">
        <f t="shared" si="5"/>
        <v>SO</v>
      </c>
    </row>
    <row r="18" spans="1:3" x14ac:dyDescent="0.25">
      <c r="B18" s="101"/>
    </row>
    <row r="19" spans="1:3" x14ac:dyDescent="0.25">
      <c r="B19" s="101"/>
    </row>
    <row r="20" spans="1:3" x14ac:dyDescent="0.25">
      <c r="B20" s="101"/>
    </row>
    <row r="21" spans="1:3" x14ac:dyDescent="0.25">
      <c r="B21" s="101"/>
    </row>
    <row r="27" spans="1:3" x14ac:dyDescent="0.25">
      <c r="B27" s="101"/>
    </row>
    <row r="28" spans="1:3" x14ac:dyDescent="0.25">
      <c r="B28" s="101"/>
    </row>
    <row r="29" spans="1:3" x14ac:dyDescent="0.25">
      <c r="B29" s="101"/>
    </row>
    <row r="30" spans="1:3" x14ac:dyDescent="0.25">
      <c r="B30" s="101"/>
    </row>
    <row r="31" spans="1:3" x14ac:dyDescent="0.25">
      <c r="B31" s="101"/>
    </row>
    <row r="32" spans="1:3" x14ac:dyDescent="0.25">
      <c r="B32" s="101"/>
    </row>
    <row r="33" spans="2:2" x14ac:dyDescent="0.25">
      <c r="B33" s="101"/>
    </row>
    <row r="34" spans="2:2" x14ac:dyDescent="0.25">
      <c r="B34" s="101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86B5B-EDC6-4EE1-9DC2-65C2BC40F12E}">
  <dimension ref="A1:F39"/>
  <sheetViews>
    <sheetView zoomScaleNormal="100" workbookViewId="0">
      <pane ySplit="1" topLeftCell="A2" activePane="bottomLeft" state="frozen"/>
      <selection pane="bottomLeft" activeCell="I9" sqref="I9"/>
    </sheetView>
  </sheetViews>
  <sheetFormatPr defaultRowHeight="12.5" x14ac:dyDescent="0.25"/>
  <cols>
    <col min="1" max="1" width="11.453125" bestFit="1" customWidth="1"/>
    <col min="2" max="2" width="12.453125" bestFit="1" customWidth="1"/>
    <col min="5" max="5" width="10.453125" bestFit="1" customWidth="1"/>
    <col min="6" max="6" width="11.453125" bestFit="1" customWidth="1"/>
  </cols>
  <sheetData>
    <row r="1" spans="1:6" ht="13" x14ac:dyDescent="0.3">
      <c r="A1" s="79" t="s">
        <v>448</v>
      </c>
      <c r="B1" s="79" t="s">
        <v>88</v>
      </c>
      <c r="C1" s="79" t="s">
        <v>80</v>
      </c>
      <c r="E1" s="79" t="s">
        <v>457</v>
      </c>
      <c r="F1" s="79" t="s">
        <v>448</v>
      </c>
    </row>
    <row r="2" spans="1:6" x14ac:dyDescent="0.25">
      <c r="A2" t="str">
        <f>LEFT(B2,4)</f>
        <v>flab</v>
      </c>
      <c r="B2" s="81" t="str">
        <f>Sets!M7</f>
        <v>flab-DT</v>
      </c>
      <c r="C2" t="str">
        <f t="shared" ref="C2:C5" si="0">RIGHT(B2,2)</f>
        <v>DT</v>
      </c>
      <c r="F2" t="s">
        <v>746</v>
      </c>
    </row>
    <row r="3" spans="1:6" x14ac:dyDescent="0.25">
      <c r="A3" t="str">
        <f t="shared" ref="A3:A5" si="1">LEFT(B3,4)</f>
        <v>flab</v>
      </c>
      <c r="B3" s="81" t="str">
        <f>Sets!M8</f>
        <v>flab-NO</v>
      </c>
      <c r="C3" t="str">
        <f t="shared" si="0"/>
        <v>NO</v>
      </c>
    </row>
    <row r="4" spans="1:6" x14ac:dyDescent="0.25">
      <c r="A4" t="str">
        <f t="shared" si="1"/>
        <v>flab</v>
      </c>
      <c r="B4" s="81" t="str">
        <f>Sets!M9</f>
        <v>flab-CE</v>
      </c>
      <c r="C4" t="str">
        <f t="shared" si="0"/>
        <v>CE</v>
      </c>
    </row>
    <row r="5" spans="1:6" x14ac:dyDescent="0.25">
      <c r="A5" t="str">
        <f t="shared" si="1"/>
        <v>flab</v>
      </c>
      <c r="B5" s="81" t="str">
        <f>Sets!M10</f>
        <v>flab-SO</v>
      </c>
      <c r="C5" t="str">
        <f t="shared" si="0"/>
        <v>SO</v>
      </c>
    </row>
    <row r="6" spans="1:6" x14ac:dyDescent="0.25">
      <c r="B6" s="81"/>
    </row>
    <row r="7" spans="1:6" x14ac:dyDescent="0.25">
      <c r="B7" s="81"/>
      <c r="D7" s="1"/>
    </row>
    <row r="8" spans="1:6" x14ac:dyDescent="0.25">
      <c r="B8" s="81"/>
      <c r="D8" s="1"/>
    </row>
    <row r="9" spans="1:6" x14ac:dyDescent="0.25">
      <c r="B9" s="81"/>
      <c r="D9" s="1"/>
    </row>
    <row r="10" spans="1:6" x14ac:dyDescent="0.25">
      <c r="B10" s="81"/>
      <c r="D10" s="1"/>
    </row>
    <row r="11" spans="1:6" x14ac:dyDescent="0.25">
      <c r="B11" s="81"/>
      <c r="D11" s="1"/>
      <c r="E11" s="1"/>
      <c r="F11" s="1"/>
    </row>
    <row r="12" spans="1:6" x14ac:dyDescent="0.25">
      <c r="B12" s="81"/>
      <c r="D12" s="1"/>
      <c r="E12" s="1"/>
      <c r="F12" s="1"/>
    </row>
    <row r="13" spans="1:6" x14ac:dyDescent="0.25">
      <c r="B13" s="81"/>
    </row>
    <row r="14" spans="1:6" x14ac:dyDescent="0.25">
      <c r="B14" s="81"/>
      <c r="F14" s="81"/>
    </row>
    <row r="15" spans="1:6" x14ac:dyDescent="0.25">
      <c r="B15" s="81"/>
    </row>
    <row r="16" spans="1:6" x14ac:dyDescent="0.25">
      <c r="B16" s="81"/>
    </row>
    <row r="17" spans="1:2" x14ac:dyDescent="0.25">
      <c r="B17" s="81"/>
    </row>
    <row r="22" spans="1:2" x14ac:dyDescent="0.25">
      <c r="B22" s="81"/>
    </row>
    <row r="23" spans="1:2" x14ac:dyDescent="0.25">
      <c r="B23" s="81"/>
    </row>
    <row r="24" spans="1:2" x14ac:dyDescent="0.25">
      <c r="B24" s="81"/>
    </row>
    <row r="25" spans="1:2" x14ac:dyDescent="0.25">
      <c r="B25" s="81"/>
    </row>
    <row r="26" spans="1:2" x14ac:dyDescent="0.25">
      <c r="B26" s="81"/>
    </row>
    <row r="27" spans="1:2" x14ac:dyDescent="0.25">
      <c r="A27" t="str">
        <f t="shared" ref="A27:A28" si="2">LEFT(B27,6)</f>
        <v/>
      </c>
      <c r="B27" s="81"/>
    </row>
    <row r="28" spans="1:2" x14ac:dyDescent="0.25">
      <c r="A28" t="str">
        <f t="shared" si="2"/>
        <v/>
      </c>
      <c r="B28" s="81"/>
    </row>
    <row r="29" spans="1:2" x14ac:dyDescent="0.25">
      <c r="B29" s="81"/>
    </row>
    <row r="30" spans="1:2" x14ac:dyDescent="0.25">
      <c r="B30" s="81"/>
    </row>
    <row r="31" spans="1:2" x14ac:dyDescent="0.25">
      <c r="B31" s="81"/>
    </row>
    <row r="32" spans="1:2" x14ac:dyDescent="0.25">
      <c r="B32" s="81"/>
    </row>
    <row r="33" spans="2:2" x14ac:dyDescent="0.25">
      <c r="B33" s="81"/>
    </row>
    <row r="34" spans="2:2" x14ac:dyDescent="0.25">
      <c r="B34" s="81"/>
    </row>
    <row r="35" spans="2:2" x14ac:dyDescent="0.25">
      <c r="B35" s="81"/>
    </row>
    <row r="36" spans="2:2" x14ac:dyDescent="0.25">
      <c r="B36" s="81"/>
    </row>
    <row r="37" spans="2:2" x14ac:dyDescent="0.25">
      <c r="B37" s="81"/>
    </row>
    <row r="38" spans="2:2" x14ac:dyDescent="0.25">
      <c r="B38" s="81"/>
    </row>
    <row r="39" spans="2:2" x14ac:dyDescent="0.25">
      <c r="B39" s="81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C9DBA-9916-4E84-AFCC-C35628DD9A04}">
  <dimension ref="A1:P60"/>
  <sheetViews>
    <sheetView zoomScaleNormal="100" workbookViewId="0">
      <pane ySplit="1" topLeftCell="A2" activePane="bottomLeft" state="frozen"/>
      <selection pane="bottomLeft" activeCell="E2" sqref="E2:H11"/>
    </sheetView>
  </sheetViews>
  <sheetFormatPr defaultRowHeight="12.5" x14ac:dyDescent="0.25"/>
  <cols>
    <col min="1" max="1" width="12.453125" bestFit="1" customWidth="1"/>
    <col min="4" max="4" width="10.453125" bestFit="1" customWidth="1"/>
  </cols>
  <sheetData>
    <row r="1" spans="1:16" ht="13" x14ac:dyDescent="0.3">
      <c r="A1" s="79" t="s">
        <v>88</v>
      </c>
      <c r="B1" s="79" t="s">
        <v>80</v>
      </c>
      <c r="D1" s="79"/>
    </row>
    <row r="2" spans="1:16" x14ac:dyDescent="0.25">
      <c r="A2" s="16" t="str">
        <f>Sets!K7</f>
        <v>flab-DT</v>
      </c>
      <c r="B2" t="str">
        <f t="shared" ref="B2:B10" si="0">RIGHT(A2,2)</f>
        <v>DT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6" t="str">
        <f>Sets!K8</f>
        <v>flnd-DT</v>
      </c>
      <c r="B3" t="str">
        <f t="shared" si="0"/>
        <v>DT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6" t="str">
        <f>Sets!K9</f>
        <v>fcap-c-DT</v>
      </c>
      <c r="B4" t="str">
        <f t="shared" si="0"/>
        <v>DT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6" t="str">
        <f>Sets!K10</f>
        <v>fcap-l-DT</v>
      </c>
      <c r="B5" t="str">
        <f t="shared" si="0"/>
        <v>DT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6" t="str">
        <f>Sets!K11</f>
        <v>fcap-m-DT</v>
      </c>
      <c r="B6" t="str">
        <f t="shared" si="0"/>
        <v>DT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6" t="str">
        <f>Sets!K12</f>
        <v>fcap-n-DT</v>
      </c>
      <c r="B7" t="str">
        <f t="shared" si="0"/>
        <v>DT</v>
      </c>
      <c r="C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6" t="str">
        <f>Sets!K13</f>
        <v>flab-NO</v>
      </c>
      <c r="B8" t="str">
        <f t="shared" si="0"/>
        <v>NO</v>
      </c>
      <c r="C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6" t="str">
        <f>Sets!K14</f>
        <v>flnd-NO</v>
      </c>
      <c r="B9" t="str">
        <f t="shared" si="0"/>
        <v>NO</v>
      </c>
      <c r="C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6" t="str">
        <f>Sets!K15</f>
        <v>fcap-c-NO</v>
      </c>
      <c r="B10" t="str">
        <f t="shared" si="0"/>
        <v>NO</v>
      </c>
      <c r="C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6" t="str">
        <f>Sets!K16</f>
        <v>fcap-l-NO</v>
      </c>
      <c r="B11" t="str">
        <f t="shared" ref="B11:B25" si="1">RIGHT(A11,2)</f>
        <v>NO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6" t="str">
        <f>Sets!K17</f>
        <v>fcap-m-NO</v>
      </c>
      <c r="B12" t="str">
        <f t="shared" si="1"/>
        <v>NO</v>
      </c>
      <c r="C12" s="1"/>
      <c r="D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6" t="str">
        <f>Sets!K18</f>
        <v>fcap-n-NO</v>
      </c>
      <c r="B13" t="str">
        <f t="shared" si="1"/>
        <v>NO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6" t="str">
        <f>Sets!K19</f>
        <v>flab-CE</v>
      </c>
      <c r="B14" t="str">
        <f t="shared" si="1"/>
        <v>CE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16" t="str">
        <f>Sets!K20</f>
        <v>flnd-CE</v>
      </c>
      <c r="B15" t="str">
        <f t="shared" si="1"/>
        <v>CE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6" t="str">
        <f>Sets!K21</f>
        <v>fcap-c-CE</v>
      </c>
      <c r="B16" t="str">
        <f t="shared" si="1"/>
        <v>CE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6" t="str">
        <f>Sets!K22</f>
        <v>fcap-l-CE</v>
      </c>
      <c r="B17" t="str">
        <f t="shared" si="1"/>
        <v>CE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6" t="str">
        <f>Sets!K23</f>
        <v>fcap-m-CE</v>
      </c>
      <c r="B18" t="str">
        <f t="shared" si="1"/>
        <v>CE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6" t="str">
        <f>Sets!K24</f>
        <v>fcap-n-CE</v>
      </c>
      <c r="B19" t="str">
        <f t="shared" si="1"/>
        <v>CE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6" t="str">
        <f>Sets!K25</f>
        <v>flab-SO</v>
      </c>
      <c r="B20" t="str">
        <f t="shared" si="1"/>
        <v>SO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6" t="str">
        <f>Sets!K26</f>
        <v>flnd-SO</v>
      </c>
      <c r="B21" t="str">
        <f t="shared" si="1"/>
        <v>SO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16" t="str">
        <f>Sets!K27</f>
        <v>fcap-c-SO</v>
      </c>
      <c r="B22" t="str">
        <f t="shared" si="1"/>
        <v>SO</v>
      </c>
    </row>
    <row r="23" spans="1:16" x14ac:dyDescent="0.25">
      <c r="A23" s="16" t="str">
        <f>Sets!K28</f>
        <v>fcap-l-SO</v>
      </c>
      <c r="B23" t="str">
        <f t="shared" si="1"/>
        <v>SO</v>
      </c>
    </row>
    <row r="24" spans="1:16" x14ac:dyDescent="0.25">
      <c r="A24" s="16" t="str">
        <f>Sets!K29</f>
        <v>fcap-m-SO</v>
      </c>
      <c r="B24" t="str">
        <f t="shared" si="1"/>
        <v>SO</v>
      </c>
    </row>
    <row r="25" spans="1:16" x14ac:dyDescent="0.25">
      <c r="A25" s="16" t="str">
        <f>Sets!K30</f>
        <v>fcap-n-SO</v>
      </c>
      <c r="B25" t="str">
        <f t="shared" si="1"/>
        <v>SO</v>
      </c>
    </row>
    <row r="26" spans="1:16" x14ac:dyDescent="0.25">
      <c r="A26" s="16"/>
    </row>
    <row r="27" spans="1:16" x14ac:dyDescent="0.25">
      <c r="A27" s="16"/>
    </row>
    <row r="28" spans="1:16" x14ac:dyDescent="0.25">
      <c r="A28" s="16"/>
    </row>
    <row r="29" spans="1:16" x14ac:dyDescent="0.25">
      <c r="A29" s="16"/>
    </row>
    <row r="30" spans="1:16" x14ac:dyDescent="0.25">
      <c r="A30" s="16"/>
    </row>
    <row r="31" spans="1:16" x14ac:dyDescent="0.25">
      <c r="A31" s="16"/>
    </row>
    <row r="32" spans="1:16" x14ac:dyDescent="0.25">
      <c r="A32" s="16"/>
    </row>
    <row r="33" spans="1:1" x14ac:dyDescent="0.25">
      <c r="A33" s="16"/>
    </row>
    <row r="34" spans="1:1" x14ac:dyDescent="0.25">
      <c r="A34" s="16"/>
    </row>
    <row r="35" spans="1:1" x14ac:dyDescent="0.25">
      <c r="A35" s="16"/>
    </row>
    <row r="36" spans="1:1" x14ac:dyDescent="0.25">
      <c r="A36" s="16"/>
    </row>
    <row r="37" spans="1:1" x14ac:dyDescent="0.25">
      <c r="A37" s="16"/>
    </row>
    <row r="47" spans="1:1" x14ac:dyDescent="0.25">
      <c r="A47" s="16"/>
    </row>
    <row r="48" spans="1:1" x14ac:dyDescent="0.25">
      <c r="A48" s="16"/>
    </row>
    <row r="49" spans="1:1" x14ac:dyDescent="0.25">
      <c r="A49" s="16"/>
    </row>
    <row r="50" spans="1:1" x14ac:dyDescent="0.25">
      <c r="A50" s="16"/>
    </row>
    <row r="51" spans="1:1" x14ac:dyDescent="0.25">
      <c r="A51" s="16"/>
    </row>
    <row r="52" spans="1:1" x14ac:dyDescent="0.25">
      <c r="A52" s="16"/>
    </row>
    <row r="53" spans="1:1" x14ac:dyDescent="0.25">
      <c r="A53" s="16"/>
    </row>
    <row r="54" spans="1:1" x14ac:dyDescent="0.25">
      <c r="A54" s="16"/>
    </row>
    <row r="55" spans="1:1" x14ac:dyDescent="0.25">
      <c r="A55" s="16"/>
    </row>
    <row r="56" spans="1:1" x14ac:dyDescent="0.25">
      <c r="A56" s="16"/>
    </row>
    <row r="57" spans="1:1" x14ac:dyDescent="0.25">
      <c r="A57" s="16"/>
    </row>
    <row r="58" spans="1:1" x14ac:dyDescent="0.25">
      <c r="A58" s="16"/>
    </row>
    <row r="59" spans="1:1" x14ac:dyDescent="0.25">
      <c r="A59" s="16"/>
    </row>
    <row r="60" spans="1:1" x14ac:dyDescent="0.25">
      <c r="A60" s="16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E13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2" sqref="A2"/>
    </sheetView>
  </sheetViews>
  <sheetFormatPr defaultRowHeight="12.5" x14ac:dyDescent="0.25"/>
  <cols>
    <col min="1" max="1" width="10.7265625" style="17" customWidth="1"/>
    <col min="2" max="3" width="8.1796875" style="17" customWidth="1"/>
    <col min="4" max="1019" width="9.1796875" style="17" customWidth="1"/>
  </cols>
  <sheetData>
    <row r="1" spans="1:11" s="1" customFormat="1" ht="13" x14ac:dyDescent="0.3">
      <c r="A1" s="3" t="s">
        <v>1043</v>
      </c>
      <c r="B1" s="17"/>
      <c r="C1" s="17"/>
    </row>
    <row r="2" spans="1:11" s="1" customFormat="1" x14ac:dyDescent="0.25">
      <c r="A2" s="17"/>
      <c r="B2" s="17"/>
      <c r="C2" s="17"/>
    </row>
    <row r="3" spans="1:11" s="1" customFormat="1" x14ac:dyDescent="0.25">
      <c r="A3" s="39"/>
      <c r="B3" s="47" t="s">
        <v>226</v>
      </c>
      <c r="C3" s="47" t="s">
        <v>227</v>
      </c>
    </row>
    <row r="4" spans="1:11" s="1" customFormat="1" ht="14.5" x14ac:dyDescent="0.35">
      <c r="A4" s="50" t="s">
        <v>329</v>
      </c>
      <c r="B4" s="40">
        <f>tradelas_calc!B85</f>
        <v>4.2882088130186702</v>
      </c>
      <c r="C4" s="40">
        <f>tradelas_calc!C85</f>
        <v>2.8393127723566627</v>
      </c>
      <c r="K4" s="30"/>
    </row>
    <row r="5" spans="1:11" s="1" customFormat="1" ht="14.5" x14ac:dyDescent="0.35">
      <c r="A5" s="50" t="s">
        <v>330</v>
      </c>
      <c r="B5" s="40">
        <f>tradelas_calc!B86</f>
        <v>2.2666169219325152</v>
      </c>
      <c r="C5" s="40">
        <f>tradelas_calc!C86</f>
        <v>1.4679017196816095</v>
      </c>
      <c r="K5" s="30"/>
    </row>
    <row r="6" spans="1:11" s="1" customFormat="1" ht="14.5" x14ac:dyDescent="0.35">
      <c r="A6" s="50" t="s">
        <v>331</v>
      </c>
      <c r="B6" s="40">
        <f>tradelas_calc!B88</f>
        <v>2.7918083943026009</v>
      </c>
      <c r="C6" s="40">
        <f>tradelas_calc!C88</f>
        <v>1.9764529476624542</v>
      </c>
      <c r="K6" s="30"/>
    </row>
    <row r="7" spans="1:11" s="1" customFormat="1" ht="14.5" x14ac:dyDescent="0.35">
      <c r="A7" s="50" t="s">
        <v>333</v>
      </c>
      <c r="B7" s="40">
        <f>tradelas_calc!B87</f>
        <v>3.3939901328101376</v>
      </c>
      <c r="C7" s="40">
        <f>tradelas_calc!C87</f>
        <v>2.5818274083434636</v>
      </c>
      <c r="K7" s="30"/>
    </row>
    <row r="8" spans="1:11" s="1" customFormat="1" ht="14.5" x14ac:dyDescent="0.35">
      <c r="A8" s="50" t="s">
        <v>332</v>
      </c>
      <c r="B8" s="40">
        <f>B7</f>
        <v>3.3939901328101376</v>
      </c>
      <c r="C8" s="40">
        <f>C7</f>
        <v>2.5818274083434636</v>
      </c>
      <c r="K8" s="30"/>
    </row>
    <row r="9" spans="1:11" s="1" customFormat="1" ht="14.5" x14ac:dyDescent="0.35">
      <c r="A9" s="50" t="s">
        <v>334</v>
      </c>
      <c r="B9" s="40">
        <f>tradelas_calc!B88</f>
        <v>2.7918083943026009</v>
      </c>
      <c r="C9" s="40">
        <f>tradelas_calc!C88</f>
        <v>1.9764529476624542</v>
      </c>
      <c r="K9" s="30"/>
    </row>
    <row r="10" spans="1:11" s="1" customFormat="1" ht="14.5" x14ac:dyDescent="0.35">
      <c r="A10" s="50" t="s">
        <v>45</v>
      </c>
      <c r="B10" s="40">
        <f>tradelas_calc!B88</f>
        <v>2.7918083943026009</v>
      </c>
      <c r="C10" s="40">
        <f>tradelas_calc!C88</f>
        <v>1.9764529476624542</v>
      </c>
      <c r="K10" s="30"/>
    </row>
    <row r="11" spans="1:11" s="1" customFormat="1" ht="14.5" x14ac:dyDescent="0.35">
      <c r="A11" s="50" t="s">
        <v>49</v>
      </c>
      <c r="B11" s="40">
        <f>tradelas_calc!B89</f>
        <v>1.9</v>
      </c>
      <c r="C11" s="40">
        <f>tradelas_calc!C89</f>
        <v>1.9</v>
      </c>
      <c r="K11" s="30"/>
    </row>
    <row r="12" spans="1:11" s="1" customFormat="1" ht="14.5" x14ac:dyDescent="0.35">
      <c r="A12" s="50" t="s">
        <v>51</v>
      </c>
      <c r="B12" s="40">
        <f>tradelas_calc!B89</f>
        <v>1.9</v>
      </c>
      <c r="C12" s="40">
        <f>tradelas_calc!C89</f>
        <v>1.9</v>
      </c>
      <c r="I12" s="53"/>
      <c r="K12" s="30"/>
    </row>
    <row r="13" spans="1:11" s="1" customFormat="1" ht="14.5" x14ac:dyDescent="0.35">
      <c r="A13" s="50" t="s">
        <v>336</v>
      </c>
      <c r="B13" s="40">
        <f>tradelas_calc!B89</f>
        <v>1.9</v>
      </c>
      <c r="C13" s="40">
        <f>tradelas_calc!C89</f>
        <v>1.9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F5372-8769-4AA9-9924-8611661C5C57}">
  <dimension ref="A1:O90"/>
  <sheetViews>
    <sheetView zoomScaleNormal="100" workbookViewId="0">
      <pane xSplit="2" ySplit="3" topLeftCell="H4" activePane="bottomRight" state="frozen"/>
      <selection pane="topRight" activeCell="C1" sqref="C1"/>
      <selection pane="bottomLeft" activeCell="A4" sqref="A4"/>
      <selection pane="bottomRight" activeCell="R7" sqref="R7"/>
    </sheetView>
  </sheetViews>
  <sheetFormatPr defaultColWidth="9.26953125" defaultRowHeight="14.5" x14ac:dyDescent="0.35"/>
  <cols>
    <col min="1" max="1" width="11.1796875" style="45" customWidth="1"/>
    <col min="2" max="10" width="13.26953125" style="45" customWidth="1"/>
    <col min="11" max="11" width="13.26953125" style="242" customWidth="1"/>
    <col min="12" max="13" width="14.54296875" style="45" customWidth="1"/>
    <col min="14" max="14" width="28.7265625" style="45" bestFit="1" customWidth="1"/>
    <col min="15" max="15" width="30.453125" style="242" bestFit="1" customWidth="1"/>
    <col min="16" max="16384" width="9.26953125" style="45"/>
  </cols>
  <sheetData>
    <row r="1" spans="1:15" x14ac:dyDescent="0.35">
      <c r="A1" s="238" t="s">
        <v>922</v>
      </c>
      <c r="B1" s="239"/>
      <c r="C1" s="239"/>
      <c r="D1" s="240"/>
      <c r="E1" s="241"/>
      <c r="F1" s="239"/>
      <c r="G1" s="240"/>
      <c r="J1" s="242"/>
      <c r="K1" s="243"/>
      <c r="L1" s="243"/>
      <c r="N1" s="242"/>
    </row>
    <row r="2" spans="1:15" x14ac:dyDescent="0.35">
      <c r="A2" s="244"/>
      <c r="D2" s="245"/>
      <c r="E2" s="244"/>
      <c r="G2" s="245"/>
      <c r="J2" s="242"/>
      <c r="K2" s="243"/>
      <c r="L2" s="243"/>
      <c r="N2" s="293" t="s">
        <v>1045</v>
      </c>
      <c r="O2" s="293"/>
    </row>
    <row r="3" spans="1:15" ht="50" x14ac:dyDescent="0.25">
      <c r="A3" s="280" t="s">
        <v>923</v>
      </c>
      <c r="B3" s="281"/>
      <c r="C3" s="246" t="s">
        <v>924</v>
      </c>
      <c r="D3" s="247" t="s">
        <v>925</v>
      </c>
      <c r="E3" s="248" t="s">
        <v>926</v>
      </c>
      <c r="F3" s="246" t="s">
        <v>924</v>
      </c>
      <c r="G3" s="247" t="s">
        <v>925</v>
      </c>
      <c r="H3" s="246" t="s">
        <v>927</v>
      </c>
      <c r="I3" s="246" t="s">
        <v>928</v>
      </c>
      <c r="J3" s="246" t="s">
        <v>1044</v>
      </c>
      <c r="K3" s="249" t="s">
        <v>929</v>
      </c>
      <c r="L3" s="249" t="s">
        <v>930</v>
      </c>
      <c r="M3" s="250"/>
      <c r="N3" s="251"/>
      <c r="O3" s="252" t="s">
        <v>931</v>
      </c>
    </row>
    <row r="4" spans="1:15" x14ac:dyDescent="0.35">
      <c r="A4" s="253" t="s">
        <v>932</v>
      </c>
      <c r="B4" s="254" t="s">
        <v>887</v>
      </c>
      <c r="C4" s="59">
        <v>5.0267528449890554E-2</v>
      </c>
      <c r="D4" s="255">
        <v>25.083843456752373</v>
      </c>
      <c r="E4" s="253" t="s">
        <v>329</v>
      </c>
      <c r="F4" s="59">
        <v>111.64722828346049</v>
      </c>
      <c r="G4" s="255">
        <v>283.83797716931133</v>
      </c>
      <c r="H4" s="256">
        <f t="shared" ref="H4:I35" si="0">IFERROR(C4/F4,0)</f>
        <v>4.502353459439819E-4</v>
      </c>
      <c r="I4" s="256">
        <f t="shared" si="0"/>
        <v>8.8373809970431427E-2</v>
      </c>
      <c r="J4" s="257">
        <f>O6</f>
        <v>1.3</v>
      </c>
      <c r="K4" s="258">
        <f t="shared" ref="K4:L35" si="1">$J4*H4</f>
        <v>5.8530594972717651E-4</v>
      </c>
      <c r="L4" s="258">
        <f t="shared" si="1"/>
        <v>0.11488595296156086</v>
      </c>
      <c r="N4" s="259" t="s">
        <v>356</v>
      </c>
      <c r="O4" s="260">
        <v>5.05</v>
      </c>
    </row>
    <row r="5" spans="1:15" x14ac:dyDescent="0.35">
      <c r="A5" s="253" t="s">
        <v>933</v>
      </c>
      <c r="B5" s="254" t="s">
        <v>888</v>
      </c>
      <c r="C5" s="59" t="s">
        <v>1037</v>
      </c>
      <c r="D5" s="255">
        <v>1.1234057417206731E-2</v>
      </c>
      <c r="E5" s="253" t="s">
        <v>329</v>
      </c>
      <c r="F5" s="59">
        <v>111.64722828346049</v>
      </c>
      <c r="G5" s="255">
        <v>283.83797716931133</v>
      </c>
      <c r="H5" s="256">
        <f t="shared" si="0"/>
        <v>0</v>
      </c>
      <c r="I5" s="256">
        <f t="shared" si="0"/>
        <v>3.9579120205276609E-5</v>
      </c>
      <c r="J5" s="257">
        <f>O6</f>
        <v>1.3</v>
      </c>
      <c r="K5" s="258">
        <f t="shared" si="1"/>
        <v>0</v>
      </c>
      <c r="L5" s="258">
        <f t="shared" si="1"/>
        <v>5.145285626685959E-5</v>
      </c>
      <c r="N5" s="261" t="s">
        <v>357</v>
      </c>
      <c r="O5" s="262">
        <v>4.45</v>
      </c>
    </row>
    <row r="6" spans="1:15" x14ac:dyDescent="0.35">
      <c r="A6" s="253" t="s">
        <v>934</v>
      </c>
      <c r="B6" s="254" t="s">
        <v>889</v>
      </c>
      <c r="C6" s="59">
        <v>28.568604906554686</v>
      </c>
      <c r="D6" s="255">
        <v>205.11394390222648</v>
      </c>
      <c r="E6" s="253" t="s">
        <v>329</v>
      </c>
      <c r="F6" s="59">
        <v>111.64722828346049</v>
      </c>
      <c r="G6" s="255">
        <v>283.83797716931133</v>
      </c>
      <c r="H6" s="256">
        <f t="shared" si="0"/>
        <v>0.25588279571098732</v>
      </c>
      <c r="I6" s="256">
        <f t="shared" si="0"/>
        <v>0.72264446762130985</v>
      </c>
      <c r="J6" s="257">
        <f>O4</f>
        <v>5.05</v>
      </c>
      <c r="K6" s="258">
        <f t="shared" si="1"/>
        <v>1.2922081183404859</v>
      </c>
      <c r="L6" s="258">
        <f t="shared" si="1"/>
        <v>3.6493545614876144</v>
      </c>
      <c r="N6" s="261" t="s">
        <v>358</v>
      </c>
      <c r="O6" s="262">
        <v>1.3</v>
      </c>
    </row>
    <row r="7" spans="1:15" x14ac:dyDescent="0.35">
      <c r="A7" s="253" t="s">
        <v>935</v>
      </c>
      <c r="B7" s="254" t="s">
        <v>936</v>
      </c>
      <c r="C7" s="59">
        <v>0</v>
      </c>
      <c r="D7" s="255">
        <v>12.997004086568934</v>
      </c>
      <c r="E7" s="253" t="s">
        <v>329</v>
      </c>
      <c r="F7" s="59">
        <v>111.64722828346049</v>
      </c>
      <c r="G7" s="255">
        <v>283.83797716931133</v>
      </c>
      <c r="H7" s="256">
        <f t="shared" si="0"/>
        <v>0</v>
      </c>
      <c r="I7" s="256">
        <f t="shared" si="0"/>
        <v>4.5790222352155963E-2</v>
      </c>
      <c r="J7" s="257">
        <f>O5</f>
        <v>4.45</v>
      </c>
      <c r="K7" s="258">
        <f t="shared" si="1"/>
        <v>0</v>
      </c>
      <c r="L7" s="258">
        <f t="shared" si="1"/>
        <v>0.20376648946709405</v>
      </c>
      <c r="N7" s="261" t="s">
        <v>359</v>
      </c>
      <c r="O7" s="262">
        <v>1.85</v>
      </c>
    </row>
    <row r="8" spans="1:15" x14ac:dyDescent="0.35">
      <c r="A8" s="253" t="s">
        <v>937</v>
      </c>
      <c r="B8" s="254" t="s">
        <v>899</v>
      </c>
      <c r="C8" s="59">
        <v>6.8550160346309993E-2</v>
      </c>
      <c r="D8" s="255">
        <v>1.5130912828108673E-2</v>
      </c>
      <c r="E8" s="253" t="s">
        <v>329</v>
      </c>
      <c r="F8" s="59">
        <v>111.64722828346049</v>
      </c>
      <c r="G8" s="255">
        <v>283.83797716931133</v>
      </c>
      <c r="H8" s="256">
        <f t="shared" si="0"/>
        <v>6.1398891311720152E-4</v>
      </c>
      <c r="I8" s="256">
        <f t="shared" si="0"/>
        <v>5.3308274597387572E-5</v>
      </c>
      <c r="J8" s="257">
        <f>O6</f>
        <v>1.3</v>
      </c>
      <c r="K8" s="258">
        <f t="shared" si="1"/>
        <v>7.9818558705236199E-4</v>
      </c>
      <c r="L8" s="258">
        <f t="shared" si="1"/>
        <v>6.930075697660384E-5</v>
      </c>
      <c r="N8" s="261" t="s">
        <v>360</v>
      </c>
      <c r="O8" s="262">
        <v>2.4500000000000002</v>
      </c>
    </row>
    <row r="9" spans="1:15" x14ac:dyDescent="0.35">
      <c r="A9" s="253" t="s">
        <v>938</v>
      </c>
      <c r="B9" s="254" t="s">
        <v>900</v>
      </c>
      <c r="C9" s="59">
        <v>1.951559109640062</v>
      </c>
      <c r="D9" s="255">
        <v>2.1777129822756698</v>
      </c>
      <c r="E9" s="253" t="s">
        <v>329</v>
      </c>
      <c r="F9" s="59">
        <v>111.64722828346049</v>
      </c>
      <c r="G9" s="255">
        <v>283.83797716931133</v>
      </c>
      <c r="H9" s="256">
        <f t="shared" si="0"/>
        <v>1.7479691521631507E-2</v>
      </c>
      <c r="I9" s="256">
        <f t="shared" si="0"/>
        <v>7.672380574276179E-3</v>
      </c>
      <c r="J9" s="257">
        <f>O7</f>
        <v>1.85</v>
      </c>
      <c r="K9" s="258">
        <f t="shared" si="1"/>
        <v>3.233742931501829E-2</v>
      </c>
      <c r="L9" s="258">
        <f t="shared" si="1"/>
        <v>1.4193904062410933E-2</v>
      </c>
      <c r="N9" s="261" t="s">
        <v>361</v>
      </c>
      <c r="O9" s="262">
        <v>2.7</v>
      </c>
    </row>
    <row r="10" spans="1:15" x14ac:dyDescent="0.35">
      <c r="A10" s="253" t="s">
        <v>939</v>
      </c>
      <c r="B10" s="254" t="s">
        <v>890</v>
      </c>
      <c r="C10" s="59">
        <v>10.827490397837533</v>
      </c>
      <c r="D10" s="255">
        <v>9.2039512203869237E-4</v>
      </c>
      <c r="E10" s="253" t="s">
        <v>329</v>
      </c>
      <c r="F10" s="59">
        <v>111.64722828346049</v>
      </c>
      <c r="G10" s="255">
        <v>283.83797716931133</v>
      </c>
      <c r="H10" s="256">
        <f t="shared" si="0"/>
        <v>9.6979482288155699E-2</v>
      </c>
      <c r="I10" s="256">
        <f t="shared" si="0"/>
        <v>3.2426778517015369E-6</v>
      </c>
      <c r="J10" s="257">
        <f>O7</f>
        <v>1.85</v>
      </c>
      <c r="K10" s="258">
        <f t="shared" si="1"/>
        <v>0.17941204223308804</v>
      </c>
      <c r="L10" s="258">
        <f t="shared" si="1"/>
        <v>5.9989540256478439E-6</v>
      </c>
      <c r="N10" s="261" t="s">
        <v>362</v>
      </c>
      <c r="O10" s="262">
        <v>2.5</v>
      </c>
    </row>
    <row r="11" spans="1:15" x14ac:dyDescent="0.35">
      <c r="A11" s="253" t="s">
        <v>940</v>
      </c>
      <c r="B11" s="254" t="s">
        <v>891</v>
      </c>
      <c r="C11" s="59">
        <v>8.7999484227106457</v>
      </c>
      <c r="D11" s="255">
        <v>2.5798622825471584</v>
      </c>
      <c r="E11" s="253" t="s">
        <v>329</v>
      </c>
      <c r="F11" s="59">
        <v>111.64722828346049</v>
      </c>
      <c r="G11" s="255">
        <v>283.83797716931133</v>
      </c>
      <c r="H11" s="256">
        <f t="shared" si="0"/>
        <v>7.8819228726113189E-2</v>
      </c>
      <c r="I11" s="256">
        <f t="shared" si="0"/>
        <v>9.08920754113271E-3</v>
      </c>
      <c r="J11" s="257">
        <f>O8</f>
        <v>2.4500000000000002</v>
      </c>
      <c r="K11" s="258">
        <f t="shared" si="1"/>
        <v>0.19310711037897732</v>
      </c>
      <c r="L11" s="258">
        <f t="shared" si="1"/>
        <v>2.2268558475775142E-2</v>
      </c>
      <c r="N11" s="261" t="s">
        <v>363</v>
      </c>
      <c r="O11" s="262">
        <v>3.25</v>
      </c>
    </row>
    <row r="12" spans="1:15" x14ac:dyDescent="0.35">
      <c r="A12" s="253" t="s">
        <v>941</v>
      </c>
      <c r="B12" s="254" t="s">
        <v>892</v>
      </c>
      <c r="C12" s="59" t="s">
        <v>1037</v>
      </c>
      <c r="D12" s="255" t="s">
        <v>1037</v>
      </c>
      <c r="E12" s="253" t="s">
        <v>329</v>
      </c>
      <c r="F12" s="59">
        <v>111.64722828346049</v>
      </c>
      <c r="G12" s="255">
        <v>283.83797716931133</v>
      </c>
      <c r="H12" s="256">
        <f t="shared" si="0"/>
        <v>0</v>
      </c>
      <c r="I12" s="256">
        <f t="shared" si="0"/>
        <v>0</v>
      </c>
      <c r="J12" s="257">
        <f>O7</f>
        <v>1.85</v>
      </c>
      <c r="K12" s="258">
        <f t="shared" si="1"/>
        <v>0</v>
      </c>
      <c r="L12" s="258">
        <f t="shared" si="1"/>
        <v>0</v>
      </c>
      <c r="N12" s="261" t="s">
        <v>364</v>
      </c>
      <c r="O12" s="262">
        <v>2</v>
      </c>
    </row>
    <row r="13" spans="1:15" x14ac:dyDescent="0.35">
      <c r="A13" s="253" t="s">
        <v>942</v>
      </c>
      <c r="B13" s="254" t="s">
        <v>893</v>
      </c>
      <c r="C13" s="59">
        <v>5.2593056567756475E-3</v>
      </c>
      <c r="D13" s="255">
        <v>2.4419698459697217</v>
      </c>
      <c r="E13" s="253" t="s">
        <v>329</v>
      </c>
      <c r="F13" s="59">
        <v>111.64722828346049</v>
      </c>
      <c r="G13" s="255">
        <v>283.83797716931133</v>
      </c>
      <c r="H13" s="256">
        <f t="shared" si="0"/>
        <v>4.7106459673345651E-5</v>
      </c>
      <c r="I13" s="256">
        <f t="shared" si="0"/>
        <v>8.6033936343658125E-3</v>
      </c>
      <c r="J13" s="257">
        <f>O7</f>
        <v>1.85</v>
      </c>
      <c r="K13" s="258">
        <f t="shared" si="1"/>
        <v>8.7146950395689457E-5</v>
      </c>
      <c r="L13" s="258">
        <f t="shared" si="1"/>
        <v>1.5916278223576753E-2</v>
      </c>
      <c r="N13" s="261" t="s">
        <v>365</v>
      </c>
      <c r="O13" s="262">
        <v>1.3</v>
      </c>
    </row>
    <row r="14" spans="1:15" x14ac:dyDescent="0.35">
      <c r="A14" s="253" t="s">
        <v>943</v>
      </c>
      <c r="B14" s="254" t="s">
        <v>894</v>
      </c>
      <c r="C14" s="59">
        <v>2.6871402437802838</v>
      </c>
      <c r="D14" s="255">
        <v>8.9254390969803715E-4</v>
      </c>
      <c r="E14" s="253" t="s">
        <v>329</v>
      </c>
      <c r="F14" s="59">
        <v>111.64722828346049</v>
      </c>
      <c r="G14" s="255">
        <v>283.83797716931133</v>
      </c>
      <c r="H14" s="256">
        <f t="shared" si="0"/>
        <v>2.406813214348608E-2</v>
      </c>
      <c r="I14" s="256">
        <f t="shared" si="0"/>
        <v>3.1445542227974253E-6</v>
      </c>
      <c r="J14" s="257">
        <f>O7</f>
        <v>1.85</v>
      </c>
      <c r="K14" s="258">
        <f t="shared" si="1"/>
        <v>4.4526044465449249E-2</v>
      </c>
      <c r="L14" s="258">
        <f t="shared" si="1"/>
        <v>5.8174253121752375E-6</v>
      </c>
      <c r="N14" s="261" t="s">
        <v>366</v>
      </c>
      <c r="O14" s="262">
        <v>3.65</v>
      </c>
    </row>
    <row r="15" spans="1:15" x14ac:dyDescent="0.35">
      <c r="A15" s="253" t="s">
        <v>944</v>
      </c>
      <c r="B15" s="254" t="s">
        <v>895</v>
      </c>
      <c r="C15" s="59">
        <v>24.015414004379718</v>
      </c>
      <c r="D15" s="255">
        <v>0.16109463295491064</v>
      </c>
      <c r="E15" s="253" t="s">
        <v>329</v>
      </c>
      <c r="F15" s="59">
        <v>111.64722828346049</v>
      </c>
      <c r="G15" s="255">
        <v>283.83797716931133</v>
      </c>
      <c r="H15" s="256">
        <f t="shared" si="0"/>
        <v>0.21510085269118481</v>
      </c>
      <c r="I15" s="256">
        <f t="shared" si="0"/>
        <v>5.6755841681755141E-4</v>
      </c>
      <c r="J15" s="257">
        <f>O7</f>
        <v>1.85</v>
      </c>
      <c r="K15" s="258">
        <f t="shared" si="1"/>
        <v>0.39793657747869193</v>
      </c>
      <c r="L15" s="258">
        <f t="shared" si="1"/>
        <v>1.0499830711124701E-3</v>
      </c>
      <c r="N15" s="261" t="s">
        <v>367</v>
      </c>
      <c r="O15" s="262">
        <v>6.45</v>
      </c>
    </row>
    <row r="16" spans="1:15" x14ac:dyDescent="0.35">
      <c r="A16" s="253" t="s">
        <v>945</v>
      </c>
      <c r="B16" s="254" t="s">
        <v>896</v>
      </c>
      <c r="C16" s="59">
        <v>4.968570288837058</v>
      </c>
      <c r="D16" s="255">
        <v>11.99652553929868</v>
      </c>
      <c r="E16" s="253" t="s">
        <v>329</v>
      </c>
      <c r="F16" s="59">
        <v>111.64722828346049</v>
      </c>
      <c r="G16" s="255">
        <v>283.83797716931133</v>
      </c>
      <c r="H16" s="256">
        <f t="shared" si="0"/>
        <v>4.4502406062624178E-2</v>
      </c>
      <c r="I16" s="256">
        <f t="shared" si="0"/>
        <v>4.2265399644328322E-2</v>
      </c>
      <c r="J16" s="257">
        <f>O7</f>
        <v>1.85</v>
      </c>
      <c r="K16" s="258">
        <f t="shared" si="1"/>
        <v>8.2329451215854735E-2</v>
      </c>
      <c r="L16" s="258">
        <f t="shared" si="1"/>
        <v>7.8190989342007397E-2</v>
      </c>
      <c r="N16" s="261" t="s">
        <v>368</v>
      </c>
      <c r="O16" s="262">
        <v>2.5</v>
      </c>
    </row>
    <row r="17" spans="1:15" x14ac:dyDescent="0.35">
      <c r="A17" s="253" t="s">
        <v>946</v>
      </c>
      <c r="B17" s="254" t="s">
        <v>901</v>
      </c>
      <c r="C17" s="59">
        <v>8.8746157847466187E-2</v>
      </c>
      <c r="D17" s="255">
        <v>2.3019460444452546E-2</v>
      </c>
      <c r="E17" s="253" t="s">
        <v>329</v>
      </c>
      <c r="F17" s="59">
        <v>111.64722828346049</v>
      </c>
      <c r="G17" s="255">
        <v>283.83797716931133</v>
      </c>
      <c r="H17" s="256">
        <f t="shared" si="0"/>
        <v>7.9488008087535403E-4</v>
      </c>
      <c r="I17" s="256">
        <f t="shared" si="0"/>
        <v>8.1100706374895269E-5</v>
      </c>
      <c r="J17" s="257">
        <f>O9</f>
        <v>2.7</v>
      </c>
      <c r="K17" s="258">
        <f t="shared" si="1"/>
        <v>2.1461762183634559E-3</v>
      </c>
      <c r="L17" s="258">
        <f t="shared" si="1"/>
        <v>2.1897190721221723E-4</v>
      </c>
      <c r="N17" s="261" t="s">
        <v>369</v>
      </c>
      <c r="O17" s="262">
        <v>1.25</v>
      </c>
    </row>
    <row r="18" spans="1:15" x14ac:dyDescent="0.35">
      <c r="A18" s="253" t="s">
        <v>947</v>
      </c>
      <c r="B18" s="254" t="s">
        <v>902</v>
      </c>
      <c r="C18" s="59">
        <v>6.6396021014930966</v>
      </c>
      <c r="D18" s="255">
        <v>0</v>
      </c>
      <c r="E18" s="253" t="s">
        <v>329</v>
      </c>
      <c r="F18" s="59">
        <v>111.64722828346049</v>
      </c>
      <c r="G18" s="255">
        <v>283.83797716931133</v>
      </c>
      <c r="H18" s="256">
        <f t="shared" si="0"/>
        <v>5.9469475450262411E-2</v>
      </c>
      <c r="I18" s="256">
        <f t="shared" si="0"/>
        <v>0</v>
      </c>
      <c r="J18" s="257">
        <f>O11</f>
        <v>3.25</v>
      </c>
      <c r="K18" s="258">
        <f t="shared" si="1"/>
        <v>0.19327579521335284</v>
      </c>
      <c r="L18" s="258">
        <f t="shared" si="1"/>
        <v>0</v>
      </c>
      <c r="N18" s="261" t="s">
        <v>370</v>
      </c>
      <c r="O18" s="262">
        <v>3.05</v>
      </c>
    </row>
    <row r="19" spans="1:15" x14ac:dyDescent="0.35">
      <c r="A19" s="253" t="s">
        <v>948</v>
      </c>
      <c r="B19" s="254" t="s">
        <v>903</v>
      </c>
      <c r="C19" s="59">
        <v>4.7073249544515861</v>
      </c>
      <c r="D19" s="255">
        <v>0.31371776563223702</v>
      </c>
      <c r="E19" s="253" t="s">
        <v>329</v>
      </c>
      <c r="F19" s="59">
        <v>111.64722828346049</v>
      </c>
      <c r="G19" s="255">
        <v>283.83797716931133</v>
      </c>
      <c r="H19" s="256">
        <f t="shared" si="0"/>
        <v>4.216248828408159E-2</v>
      </c>
      <c r="I19" s="256">
        <f t="shared" si="0"/>
        <v>1.1052705799305433E-3</v>
      </c>
      <c r="J19" s="257">
        <f>O10</f>
        <v>2.5</v>
      </c>
      <c r="K19" s="258">
        <f t="shared" si="1"/>
        <v>0.10540622071020397</v>
      </c>
      <c r="L19" s="258">
        <f t="shared" si="1"/>
        <v>2.763176449826358E-3</v>
      </c>
      <c r="N19" s="261" t="s">
        <v>371</v>
      </c>
      <c r="O19" s="262">
        <v>5.2</v>
      </c>
    </row>
    <row r="20" spans="1:15" x14ac:dyDescent="0.35">
      <c r="A20" s="253" t="s">
        <v>949</v>
      </c>
      <c r="B20" s="254" t="s">
        <v>904</v>
      </c>
      <c r="C20" s="59">
        <v>0.32744897253168614</v>
      </c>
      <c r="D20" s="255">
        <v>1.0923839655131924</v>
      </c>
      <c r="E20" s="253" t="s">
        <v>329</v>
      </c>
      <c r="F20" s="59">
        <v>111.64722828346049</v>
      </c>
      <c r="G20" s="255">
        <v>283.83797716931133</v>
      </c>
      <c r="H20" s="256">
        <f t="shared" si="0"/>
        <v>2.9328894014307985E-3</v>
      </c>
      <c r="I20" s="256">
        <f t="shared" si="0"/>
        <v>3.8486180616400666E-3</v>
      </c>
      <c r="J20" s="257">
        <f>O7</f>
        <v>1.85</v>
      </c>
      <c r="K20" s="258">
        <f t="shared" si="1"/>
        <v>5.4258453926469778E-3</v>
      </c>
      <c r="L20" s="258">
        <f t="shared" si="1"/>
        <v>7.1199434140341239E-3</v>
      </c>
      <c r="N20" s="261" t="s">
        <v>372</v>
      </c>
      <c r="O20" s="262">
        <v>17.2</v>
      </c>
    </row>
    <row r="21" spans="1:15" x14ac:dyDescent="0.35">
      <c r="A21" s="253" t="s">
        <v>950</v>
      </c>
      <c r="B21" s="254" t="s">
        <v>897</v>
      </c>
      <c r="C21" s="59">
        <v>2.325675002083518E-2</v>
      </c>
      <c r="D21" s="255">
        <v>2.8686556016364086</v>
      </c>
      <c r="E21" s="253" t="s">
        <v>329</v>
      </c>
      <c r="F21" s="59">
        <v>111.64722828346049</v>
      </c>
      <c r="G21" s="255">
        <v>283.83797716931133</v>
      </c>
      <c r="H21" s="256">
        <f t="shared" si="0"/>
        <v>2.0830566399542634E-4</v>
      </c>
      <c r="I21" s="256">
        <f t="shared" si="0"/>
        <v>1.0106665888212822E-2</v>
      </c>
      <c r="J21" s="257">
        <f>O7</f>
        <v>1.85</v>
      </c>
      <c r="K21" s="258">
        <f t="shared" si="1"/>
        <v>3.8536547839153877E-4</v>
      </c>
      <c r="L21" s="258">
        <f t="shared" si="1"/>
        <v>1.8697331893193721E-2</v>
      </c>
      <c r="N21" s="263" t="s">
        <v>373</v>
      </c>
      <c r="O21" s="264">
        <v>0.9</v>
      </c>
    </row>
    <row r="22" spans="1:15" x14ac:dyDescent="0.35">
      <c r="A22" s="253" t="s">
        <v>951</v>
      </c>
      <c r="B22" s="254" t="s">
        <v>898</v>
      </c>
      <c r="C22" s="59">
        <v>16.925733895615906</v>
      </c>
      <c r="D22" s="255">
        <v>7.0038939755817973</v>
      </c>
      <c r="E22" s="253" t="s">
        <v>329</v>
      </c>
      <c r="F22" s="59">
        <v>111.64722828346049</v>
      </c>
      <c r="G22" s="255">
        <v>283.83797716931133</v>
      </c>
      <c r="H22" s="256">
        <f t="shared" si="0"/>
        <v>0.15160012618175581</v>
      </c>
      <c r="I22" s="256">
        <f t="shared" si="0"/>
        <v>2.4675676050932134E-2</v>
      </c>
      <c r="J22" s="257">
        <f>O7</f>
        <v>1.85</v>
      </c>
      <c r="K22" s="258">
        <f t="shared" si="1"/>
        <v>0.28046023343624826</v>
      </c>
      <c r="L22" s="258">
        <f t="shared" si="1"/>
        <v>4.5650000694224452E-2</v>
      </c>
      <c r="N22" s="259" t="s">
        <v>374</v>
      </c>
      <c r="O22" s="260">
        <v>3.85</v>
      </c>
    </row>
    <row r="23" spans="1:15" x14ac:dyDescent="0.35">
      <c r="A23" s="253" t="s">
        <v>952</v>
      </c>
      <c r="B23" s="254" t="s">
        <v>953</v>
      </c>
      <c r="C23" s="59">
        <v>0</v>
      </c>
      <c r="D23" s="255">
        <v>3.2573589135591945</v>
      </c>
      <c r="E23" s="253" t="s">
        <v>329</v>
      </c>
      <c r="F23" s="59">
        <v>111.64722828346049</v>
      </c>
      <c r="G23" s="255">
        <v>283.83797716931133</v>
      </c>
      <c r="H23" s="256">
        <f t="shared" si="0"/>
        <v>0</v>
      </c>
      <c r="I23" s="256">
        <f t="shared" si="0"/>
        <v>1.1476120799776406E-2</v>
      </c>
      <c r="J23" s="257">
        <f>O11</f>
        <v>3.25</v>
      </c>
      <c r="K23" s="258">
        <f t="shared" si="1"/>
        <v>0</v>
      </c>
      <c r="L23" s="258">
        <f t="shared" si="1"/>
        <v>3.7297392599273317E-2</v>
      </c>
      <c r="N23" s="261" t="s">
        <v>375</v>
      </c>
      <c r="O23" s="262">
        <v>4.4000000000000004</v>
      </c>
    </row>
    <row r="24" spans="1:15" x14ac:dyDescent="0.35">
      <c r="A24" s="253" t="s">
        <v>954</v>
      </c>
      <c r="B24" s="254" t="s">
        <v>905</v>
      </c>
      <c r="C24" s="59">
        <v>0.9923110833069797</v>
      </c>
      <c r="D24" s="255">
        <v>6.6988128490730841</v>
      </c>
      <c r="E24" s="253" t="s">
        <v>329</v>
      </c>
      <c r="F24" s="59">
        <v>111.64722828346049</v>
      </c>
      <c r="G24" s="255">
        <v>283.83797716931133</v>
      </c>
      <c r="H24" s="256">
        <f t="shared" si="0"/>
        <v>8.8879150746815402E-3</v>
      </c>
      <c r="I24" s="256">
        <f t="shared" si="0"/>
        <v>2.3600833531438239E-2</v>
      </c>
      <c r="J24" s="257">
        <f>O11</f>
        <v>3.25</v>
      </c>
      <c r="K24" s="258">
        <f t="shared" si="1"/>
        <v>2.8885723992715006E-2</v>
      </c>
      <c r="L24" s="258">
        <f t="shared" si="1"/>
        <v>7.670270897717428E-2</v>
      </c>
      <c r="N24" s="261" t="s">
        <v>376</v>
      </c>
      <c r="O24" s="262">
        <v>3.3</v>
      </c>
    </row>
    <row r="25" spans="1:15" x14ac:dyDescent="0.35">
      <c r="A25" s="253" t="s">
        <v>955</v>
      </c>
      <c r="B25" s="254" t="s">
        <v>906</v>
      </c>
      <c r="C25" s="59">
        <v>7.4348803992278978E-3</v>
      </c>
      <c r="D25" s="255">
        <v>0.43643986480396002</v>
      </c>
      <c r="E25" s="253" t="s">
        <v>330</v>
      </c>
      <c r="F25" s="59">
        <v>23.178174159410538</v>
      </c>
      <c r="G25" s="255">
        <v>3.0541290118226452</v>
      </c>
      <c r="H25" s="256">
        <f t="shared" si="0"/>
        <v>3.207707539038088E-4</v>
      </c>
      <c r="I25" s="256">
        <f t="shared" si="0"/>
        <v>0.14290158114293317</v>
      </c>
      <c r="J25" s="257">
        <f>O12</f>
        <v>2</v>
      </c>
      <c r="K25" s="258">
        <f t="shared" si="1"/>
        <v>6.415415078076176E-4</v>
      </c>
      <c r="L25" s="258">
        <f t="shared" si="1"/>
        <v>0.28580316228586633</v>
      </c>
      <c r="N25" s="261" t="s">
        <v>377</v>
      </c>
      <c r="O25" s="262">
        <v>3.65</v>
      </c>
    </row>
    <row r="26" spans="1:15" x14ac:dyDescent="0.35">
      <c r="A26" s="253" t="s">
        <v>956</v>
      </c>
      <c r="B26" s="254" t="s">
        <v>366</v>
      </c>
      <c r="C26" s="59" t="s">
        <v>1037</v>
      </c>
      <c r="D26" s="255" t="s">
        <v>1037</v>
      </c>
      <c r="E26" s="253" t="s">
        <v>330</v>
      </c>
      <c r="F26" s="59">
        <v>23.178174159410538</v>
      </c>
      <c r="G26" s="255">
        <v>3.0541290118226452</v>
      </c>
      <c r="H26" s="256">
        <f t="shared" si="0"/>
        <v>0</v>
      </c>
      <c r="I26" s="256">
        <f t="shared" si="0"/>
        <v>0</v>
      </c>
      <c r="J26" s="257">
        <f>O14</f>
        <v>3.65</v>
      </c>
      <c r="K26" s="258">
        <f t="shared" si="1"/>
        <v>0</v>
      </c>
      <c r="L26" s="258">
        <f t="shared" si="1"/>
        <v>0</v>
      </c>
      <c r="N26" s="261" t="s">
        <v>378</v>
      </c>
      <c r="O26" s="262">
        <v>2.6</v>
      </c>
    </row>
    <row r="27" spans="1:15" x14ac:dyDescent="0.35">
      <c r="A27" s="253" t="s">
        <v>957</v>
      </c>
      <c r="B27" s="254" t="s">
        <v>907</v>
      </c>
      <c r="C27" s="59">
        <v>8.7780046484971397E-2</v>
      </c>
      <c r="D27" s="255">
        <v>0.51496555438441916</v>
      </c>
      <c r="E27" s="253" t="s">
        <v>330</v>
      </c>
      <c r="F27" s="59">
        <v>23.178174159410538</v>
      </c>
      <c r="G27" s="255">
        <v>3.0541290118226452</v>
      </c>
      <c r="H27" s="256">
        <f t="shared" si="0"/>
        <v>3.7871855600555122E-3</v>
      </c>
      <c r="I27" s="256">
        <f t="shared" si="0"/>
        <v>0.16861290154769779</v>
      </c>
      <c r="J27" s="257">
        <f>O12</f>
        <v>2</v>
      </c>
      <c r="K27" s="258">
        <f t="shared" si="1"/>
        <v>7.5743711201110243E-3</v>
      </c>
      <c r="L27" s="258">
        <f t="shared" si="1"/>
        <v>0.33722580309539557</v>
      </c>
      <c r="N27" s="261" t="s">
        <v>379</v>
      </c>
      <c r="O27" s="262">
        <v>2.7</v>
      </c>
    </row>
    <row r="28" spans="1:15" x14ac:dyDescent="0.35">
      <c r="A28" s="253" t="s">
        <v>958</v>
      </c>
      <c r="B28" s="254" t="s">
        <v>908</v>
      </c>
      <c r="C28" s="59">
        <v>1.4438738726573756E-3</v>
      </c>
      <c r="D28" s="255">
        <v>9.1930972159306489E-5</v>
      </c>
      <c r="E28" s="253" t="s">
        <v>330</v>
      </c>
      <c r="F28" s="59">
        <v>23.178174159410538</v>
      </c>
      <c r="G28" s="255">
        <v>3.0541290118226452</v>
      </c>
      <c r="H28" s="256">
        <f t="shared" si="0"/>
        <v>6.2294547565609279E-5</v>
      </c>
      <c r="I28" s="256">
        <f t="shared" si="0"/>
        <v>3.0100552990210409E-5</v>
      </c>
      <c r="J28" s="257">
        <f>O12</f>
        <v>2</v>
      </c>
      <c r="K28" s="258">
        <f t="shared" si="1"/>
        <v>1.2458909513121856E-4</v>
      </c>
      <c r="L28" s="258">
        <f t="shared" si="1"/>
        <v>6.0201105980420818E-5</v>
      </c>
      <c r="N28" s="261" t="s">
        <v>380</v>
      </c>
      <c r="O28" s="262">
        <v>2</v>
      </c>
    </row>
    <row r="29" spans="1:15" x14ac:dyDescent="0.35">
      <c r="A29" s="253" t="s">
        <v>959</v>
      </c>
      <c r="B29" s="254" t="s">
        <v>909</v>
      </c>
      <c r="C29" s="59">
        <v>5.866611021180832</v>
      </c>
      <c r="D29" s="255">
        <v>0.35899961071471442</v>
      </c>
      <c r="E29" s="253" t="s">
        <v>330</v>
      </c>
      <c r="F29" s="59">
        <v>23.178174159410538</v>
      </c>
      <c r="G29" s="255">
        <v>3.0541290118226452</v>
      </c>
      <c r="H29" s="256">
        <f t="shared" si="0"/>
        <v>0.25310928206995709</v>
      </c>
      <c r="I29" s="256">
        <f t="shared" si="0"/>
        <v>0.11754566009654922</v>
      </c>
      <c r="J29" s="257">
        <f>O12</f>
        <v>2</v>
      </c>
      <c r="K29" s="258">
        <f t="shared" si="1"/>
        <v>0.50621856413991417</v>
      </c>
      <c r="L29" s="258">
        <f t="shared" si="1"/>
        <v>0.23509132019309845</v>
      </c>
      <c r="N29" s="263" t="s">
        <v>381</v>
      </c>
      <c r="O29" s="264">
        <v>1.1499999999999999</v>
      </c>
    </row>
    <row r="30" spans="1:15" x14ac:dyDescent="0.35">
      <c r="A30" s="253" t="s">
        <v>960</v>
      </c>
      <c r="B30" s="254" t="s">
        <v>368</v>
      </c>
      <c r="C30" s="59">
        <v>0.46248931356970663</v>
      </c>
      <c r="D30" s="255">
        <v>1.697605211621994</v>
      </c>
      <c r="E30" s="253" t="s">
        <v>330</v>
      </c>
      <c r="F30" s="59">
        <v>23.178174159410538</v>
      </c>
      <c r="G30" s="255">
        <v>3.0541290118226452</v>
      </c>
      <c r="H30" s="256">
        <f t="shared" si="0"/>
        <v>1.9953655986398394E-2</v>
      </c>
      <c r="I30" s="256">
        <f t="shared" si="0"/>
        <v>0.55583939154190998</v>
      </c>
      <c r="J30" s="257">
        <f>O16</f>
        <v>2.5</v>
      </c>
      <c r="K30" s="258">
        <f t="shared" si="1"/>
        <v>4.9884139965995986E-2</v>
      </c>
      <c r="L30" s="258">
        <f t="shared" si="1"/>
        <v>1.3895984788547748</v>
      </c>
      <c r="N30" s="259" t="s">
        <v>382</v>
      </c>
      <c r="O30" s="260">
        <v>3.75</v>
      </c>
    </row>
    <row r="31" spans="1:15" x14ac:dyDescent="0.35">
      <c r="A31" s="253" t="s">
        <v>961</v>
      </c>
      <c r="B31" s="254" t="s">
        <v>910</v>
      </c>
      <c r="C31" s="59" t="s">
        <v>1037</v>
      </c>
      <c r="D31" s="255" t="s">
        <v>1037</v>
      </c>
      <c r="E31" s="253" t="s">
        <v>330</v>
      </c>
      <c r="F31" s="59">
        <v>23.178174159410538</v>
      </c>
      <c r="G31" s="255">
        <v>3.0541290118226452</v>
      </c>
      <c r="H31" s="256">
        <f t="shared" si="0"/>
        <v>0</v>
      </c>
      <c r="I31" s="256">
        <f t="shared" si="0"/>
        <v>0</v>
      </c>
      <c r="J31" s="257">
        <f>O17</f>
        <v>1.25</v>
      </c>
      <c r="K31" s="258">
        <f t="shared" si="1"/>
        <v>0</v>
      </c>
      <c r="L31" s="258">
        <f t="shared" si="1"/>
        <v>0</v>
      </c>
      <c r="N31" s="261" t="s">
        <v>383</v>
      </c>
      <c r="O31" s="262">
        <v>3.7</v>
      </c>
    </row>
    <row r="32" spans="1:15" x14ac:dyDescent="0.35">
      <c r="A32" s="253" t="s">
        <v>962</v>
      </c>
      <c r="B32" s="254" t="s">
        <v>911</v>
      </c>
      <c r="C32" s="59">
        <v>16.752415023903144</v>
      </c>
      <c r="D32" s="255">
        <v>4.6026839325398312E-2</v>
      </c>
      <c r="E32" s="253" t="s">
        <v>330</v>
      </c>
      <c r="F32" s="59">
        <v>23.178174159410538</v>
      </c>
      <c r="G32" s="255">
        <v>3.0541290118226452</v>
      </c>
      <c r="H32" s="256">
        <f t="shared" si="0"/>
        <v>0.7227668110821196</v>
      </c>
      <c r="I32" s="256">
        <f t="shared" si="0"/>
        <v>1.5070365117919621E-2</v>
      </c>
      <c r="J32" s="257">
        <f>O17</f>
        <v>1.25</v>
      </c>
      <c r="K32" s="258">
        <f t="shared" si="1"/>
        <v>0.90345851385264953</v>
      </c>
      <c r="L32" s="258">
        <f t="shared" si="1"/>
        <v>1.8837956397399526E-2</v>
      </c>
      <c r="N32" s="261" t="s">
        <v>384</v>
      </c>
      <c r="O32" s="262">
        <v>4.05</v>
      </c>
    </row>
    <row r="33" spans="1:15" x14ac:dyDescent="0.35">
      <c r="A33" s="253" t="s">
        <v>963</v>
      </c>
      <c r="B33" s="254" t="s">
        <v>964</v>
      </c>
      <c r="C33" s="59">
        <v>0</v>
      </c>
      <c r="D33" s="255">
        <v>213.5826156471482</v>
      </c>
      <c r="E33" s="253" t="s">
        <v>965</v>
      </c>
      <c r="F33" s="59">
        <v>875.17413278574713</v>
      </c>
      <c r="G33" s="255">
        <v>2069.8675979588529</v>
      </c>
      <c r="H33" s="256">
        <f t="shared" si="0"/>
        <v>0</v>
      </c>
      <c r="I33" s="256">
        <f t="shared" si="0"/>
        <v>0.10318660761575632</v>
      </c>
      <c r="J33" s="257">
        <f>O19</f>
        <v>5.2</v>
      </c>
      <c r="K33" s="258">
        <f t="shared" si="1"/>
        <v>0</v>
      </c>
      <c r="L33" s="258">
        <f t="shared" si="1"/>
        <v>0.53657035960193289</v>
      </c>
      <c r="N33" s="261" t="s">
        <v>385</v>
      </c>
      <c r="O33" s="262">
        <v>3.4</v>
      </c>
    </row>
    <row r="34" spans="1:15" x14ac:dyDescent="0.35">
      <c r="A34" s="253" t="s">
        <v>966</v>
      </c>
      <c r="B34" s="254" t="s">
        <v>967</v>
      </c>
      <c r="C34" s="59">
        <v>124.85025572702587</v>
      </c>
      <c r="D34" s="255">
        <v>31.074431937146514</v>
      </c>
      <c r="E34" s="253" t="s">
        <v>965</v>
      </c>
      <c r="F34" s="59">
        <v>875.17413278574713</v>
      </c>
      <c r="G34" s="255">
        <v>2069.8675979588529</v>
      </c>
      <c r="H34" s="256">
        <f t="shared" si="0"/>
        <v>0.1426576164101398</v>
      </c>
      <c r="I34" s="256">
        <f t="shared" si="0"/>
        <v>1.5012763119626479E-2</v>
      </c>
      <c r="J34" s="257">
        <f>O21</f>
        <v>0.9</v>
      </c>
      <c r="K34" s="258">
        <f t="shared" si="1"/>
        <v>0.12839185476912582</v>
      </c>
      <c r="L34" s="258">
        <f t="shared" si="1"/>
        <v>1.3511486807663831E-2</v>
      </c>
      <c r="N34" s="265" t="s">
        <v>386</v>
      </c>
      <c r="O34" s="262">
        <v>2.95</v>
      </c>
    </row>
    <row r="35" spans="1:15" x14ac:dyDescent="0.35">
      <c r="A35" s="253" t="s">
        <v>968</v>
      </c>
      <c r="B35" s="254" t="s">
        <v>969</v>
      </c>
      <c r="C35" s="59">
        <v>0.41576439563333517</v>
      </c>
      <c r="D35" s="255">
        <v>5.9087952189829913</v>
      </c>
      <c r="E35" s="253" t="s">
        <v>970</v>
      </c>
      <c r="F35" s="59">
        <v>531.70281205523463</v>
      </c>
      <c r="G35" s="255">
        <v>417.24974614816006</v>
      </c>
      <c r="H35" s="256">
        <f t="shared" si="0"/>
        <v>7.8194883722026379E-4</v>
      </c>
      <c r="I35" s="256">
        <f t="shared" si="0"/>
        <v>1.4161291345363343E-2</v>
      </c>
      <c r="J35" s="257">
        <f>O22</f>
        <v>3.85</v>
      </c>
      <c r="K35" s="258">
        <f t="shared" si="1"/>
        <v>3.0105030232980157E-3</v>
      </c>
      <c r="L35" s="258">
        <f t="shared" si="1"/>
        <v>5.4520971679648873E-2</v>
      </c>
      <c r="N35" s="265" t="s">
        <v>387</v>
      </c>
      <c r="O35" s="262">
        <v>2.1</v>
      </c>
    </row>
    <row r="36" spans="1:15" x14ac:dyDescent="0.35">
      <c r="A36" s="253" t="s">
        <v>971</v>
      </c>
      <c r="B36" s="254" t="s">
        <v>972</v>
      </c>
      <c r="C36" s="59">
        <v>208.43674450031722</v>
      </c>
      <c r="D36" s="255">
        <v>10.563095019364471</v>
      </c>
      <c r="E36" s="253" t="s">
        <v>970</v>
      </c>
      <c r="F36" s="59">
        <v>531.70281205523463</v>
      </c>
      <c r="G36" s="255">
        <v>417.24974614816006</v>
      </c>
      <c r="H36" s="256">
        <f t="shared" ref="H36:I67" si="2">IFERROR(C36/F36,0)</f>
        <v>0.39201738221889315</v>
      </c>
      <c r="I36" s="256">
        <f t="shared" si="2"/>
        <v>2.5316001068610958E-2</v>
      </c>
      <c r="J36" s="257">
        <f>O17</f>
        <v>1.25</v>
      </c>
      <c r="K36" s="258">
        <f t="shared" ref="K36:L67" si="3">$J36*H36</f>
        <v>0.49002172777361641</v>
      </c>
      <c r="L36" s="258">
        <f t="shared" si="3"/>
        <v>3.1645001335763701E-2</v>
      </c>
      <c r="N36" s="265" t="s">
        <v>388</v>
      </c>
      <c r="O36" s="262">
        <v>3.3</v>
      </c>
    </row>
    <row r="37" spans="1:15" x14ac:dyDescent="0.35">
      <c r="A37" s="253" t="s">
        <v>973</v>
      </c>
      <c r="B37" s="254" t="s">
        <v>974</v>
      </c>
      <c r="C37" s="59">
        <v>10.431246339547208</v>
      </c>
      <c r="D37" s="255">
        <v>37.230388658455425</v>
      </c>
      <c r="E37" s="253" t="s">
        <v>970</v>
      </c>
      <c r="F37" s="59">
        <v>531.70281205523463</v>
      </c>
      <c r="G37" s="255">
        <v>417.24974614816006</v>
      </c>
      <c r="H37" s="256">
        <f t="shared" si="2"/>
        <v>1.9618565301970949E-2</v>
      </c>
      <c r="I37" s="256">
        <f t="shared" si="2"/>
        <v>8.9228067847009276E-2</v>
      </c>
      <c r="J37" s="257">
        <f>O25</f>
        <v>3.65</v>
      </c>
      <c r="K37" s="258">
        <f t="shared" si="3"/>
        <v>7.1607763352193959E-2</v>
      </c>
      <c r="L37" s="258">
        <f t="shared" si="3"/>
        <v>0.32568244764158383</v>
      </c>
      <c r="N37" s="265" t="s">
        <v>389</v>
      </c>
      <c r="O37" s="262">
        <v>2.9</v>
      </c>
    </row>
    <row r="38" spans="1:15" x14ac:dyDescent="0.35">
      <c r="A38" s="253" t="s">
        <v>975</v>
      </c>
      <c r="B38" s="254" t="s">
        <v>976</v>
      </c>
      <c r="C38" s="59">
        <v>13.991776270649559</v>
      </c>
      <c r="D38" s="255">
        <v>8.6505472307984874</v>
      </c>
      <c r="E38" s="253" t="s">
        <v>970</v>
      </c>
      <c r="F38" s="59">
        <v>531.70281205523463</v>
      </c>
      <c r="G38" s="255">
        <v>417.24974614816006</v>
      </c>
      <c r="H38" s="256">
        <f t="shared" si="2"/>
        <v>2.6315031542838742E-2</v>
      </c>
      <c r="I38" s="256">
        <f t="shared" si="2"/>
        <v>2.0732300763885398E-2</v>
      </c>
      <c r="J38" s="257">
        <f>O28</f>
        <v>2</v>
      </c>
      <c r="K38" s="258">
        <f t="shared" si="3"/>
        <v>5.2630063085677484E-2</v>
      </c>
      <c r="L38" s="258">
        <f t="shared" si="3"/>
        <v>4.1464601527770796E-2</v>
      </c>
      <c r="N38" s="265" t="s">
        <v>390</v>
      </c>
      <c r="O38" s="262">
        <v>2.95</v>
      </c>
    </row>
    <row r="39" spans="1:15" x14ac:dyDescent="0.35">
      <c r="A39" s="253" t="s">
        <v>977</v>
      </c>
      <c r="B39" s="254" t="s">
        <v>978</v>
      </c>
      <c r="C39" s="59">
        <v>65.873968510933963</v>
      </c>
      <c r="D39" s="255">
        <v>75.127303474959461</v>
      </c>
      <c r="E39" s="253" t="s">
        <v>970</v>
      </c>
      <c r="F39" s="59">
        <v>531.70281205523463</v>
      </c>
      <c r="G39" s="255">
        <v>417.24974614816006</v>
      </c>
      <c r="H39" s="256">
        <f t="shared" si="2"/>
        <v>0.12389245837595986</v>
      </c>
      <c r="I39" s="256">
        <f t="shared" si="2"/>
        <v>0.18005356304826298</v>
      </c>
      <c r="J39" s="257">
        <f>O24</f>
        <v>3.3</v>
      </c>
      <c r="K39" s="258">
        <f t="shared" si="3"/>
        <v>0.40884511264066753</v>
      </c>
      <c r="L39" s="258">
        <f t="shared" si="3"/>
        <v>0.59417675805926784</v>
      </c>
      <c r="N39" s="265" t="s">
        <v>391</v>
      </c>
      <c r="O39" s="262">
        <v>4.2</v>
      </c>
    </row>
    <row r="40" spans="1:15" x14ac:dyDescent="0.35">
      <c r="A40" s="253" t="s">
        <v>979</v>
      </c>
      <c r="B40" s="254" t="s">
        <v>980</v>
      </c>
      <c r="C40" s="59" t="s">
        <v>1037</v>
      </c>
      <c r="D40" s="255">
        <v>0.66045996492057379</v>
      </c>
      <c r="E40" s="253" t="s">
        <v>970</v>
      </c>
      <c r="F40" s="59">
        <v>531.70281205523463</v>
      </c>
      <c r="G40" s="255">
        <v>417.24974614816006</v>
      </c>
      <c r="H40" s="256">
        <f t="shared" si="2"/>
        <v>0</v>
      </c>
      <c r="I40" s="256">
        <f t="shared" si="2"/>
        <v>1.5828888358054337E-3</v>
      </c>
      <c r="J40" s="257">
        <f>O26</f>
        <v>2.6</v>
      </c>
      <c r="K40" s="258">
        <f t="shared" si="3"/>
        <v>0</v>
      </c>
      <c r="L40" s="258">
        <f t="shared" si="3"/>
        <v>4.115510973094128E-3</v>
      </c>
      <c r="N40" s="265" t="s">
        <v>392</v>
      </c>
      <c r="O40" s="262">
        <v>3.75</v>
      </c>
    </row>
    <row r="41" spans="1:15" x14ac:dyDescent="0.35">
      <c r="A41" s="253" t="s">
        <v>981</v>
      </c>
      <c r="B41" s="254" t="s">
        <v>982</v>
      </c>
      <c r="C41" s="59" t="s">
        <v>1037</v>
      </c>
      <c r="D41" s="255" t="s">
        <v>1037</v>
      </c>
      <c r="E41" s="253" t="s">
        <v>970</v>
      </c>
      <c r="F41" s="59">
        <v>531.70281205523463</v>
      </c>
      <c r="G41" s="255">
        <v>417.24974614816006</v>
      </c>
      <c r="H41" s="256">
        <f t="shared" si="2"/>
        <v>0</v>
      </c>
      <c r="I41" s="256">
        <f t="shared" si="2"/>
        <v>0</v>
      </c>
      <c r="J41" s="257">
        <f>O26</f>
        <v>2.6</v>
      </c>
      <c r="K41" s="258">
        <f t="shared" si="3"/>
        <v>0</v>
      </c>
      <c r="L41" s="258">
        <f t="shared" si="3"/>
        <v>0</v>
      </c>
      <c r="N41" s="265" t="s">
        <v>393</v>
      </c>
      <c r="O41" s="262">
        <v>2.8</v>
      </c>
    </row>
    <row r="42" spans="1:15" x14ac:dyDescent="0.35">
      <c r="A42" s="253" t="s">
        <v>983</v>
      </c>
      <c r="B42" s="254" t="s">
        <v>984</v>
      </c>
      <c r="C42" s="59">
        <v>9.4301701316248272E-3</v>
      </c>
      <c r="D42" s="255">
        <v>0.4757692283656676</v>
      </c>
      <c r="E42" s="253" t="s">
        <v>970</v>
      </c>
      <c r="F42" s="59">
        <v>531.70281205523463</v>
      </c>
      <c r="G42" s="255">
        <v>417.24974614816006</v>
      </c>
      <c r="H42" s="256">
        <f t="shared" si="2"/>
        <v>1.7735791343990857E-5</v>
      </c>
      <c r="I42" s="256">
        <f t="shared" si="2"/>
        <v>1.1402504920799354E-3</v>
      </c>
      <c r="J42" s="257">
        <f>O26</f>
        <v>2.6</v>
      </c>
      <c r="K42" s="258">
        <f t="shared" si="3"/>
        <v>4.6113057494376228E-5</v>
      </c>
      <c r="L42" s="258">
        <f t="shared" si="3"/>
        <v>2.9646512794078319E-3</v>
      </c>
      <c r="N42" s="265" t="s">
        <v>394</v>
      </c>
      <c r="O42" s="262">
        <v>4.3</v>
      </c>
    </row>
    <row r="43" spans="1:15" x14ac:dyDescent="0.35">
      <c r="A43" s="253" t="s">
        <v>985</v>
      </c>
      <c r="B43" s="254" t="s">
        <v>986</v>
      </c>
      <c r="C43" s="59">
        <v>1.0163314431952735</v>
      </c>
      <c r="D43" s="255">
        <v>2.40713579106911E-2</v>
      </c>
      <c r="E43" s="253" t="s">
        <v>970</v>
      </c>
      <c r="F43" s="59">
        <v>531.70281205523463</v>
      </c>
      <c r="G43" s="255">
        <v>417.24974614816006</v>
      </c>
      <c r="H43" s="256">
        <f t="shared" si="2"/>
        <v>1.9114652398898623E-3</v>
      </c>
      <c r="I43" s="256">
        <f t="shared" si="2"/>
        <v>5.7690527394937392E-5</v>
      </c>
      <c r="J43" s="257">
        <f>O26</f>
        <v>2.6</v>
      </c>
      <c r="K43" s="258">
        <f t="shared" si="3"/>
        <v>4.9698096237136419E-3</v>
      </c>
      <c r="L43" s="258">
        <f t="shared" si="3"/>
        <v>1.4999537122683724E-4</v>
      </c>
      <c r="N43" s="265" t="s">
        <v>395</v>
      </c>
      <c r="O43" s="262">
        <v>4.4000000000000004</v>
      </c>
    </row>
    <row r="44" spans="1:15" x14ac:dyDescent="0.35">
      <c r="A44" s="253" t="s">
        <v>987</v>
      </c>
      <c r="B44" s="254" t="s">
        <v>988</v>
      </c>
      <c r="C44" s="59">
        <v>0.63778216262721432</v>
      </c>
      <c r="D44" s="255">
        <v>25.632190649583727</v>
      </c>
      <c r="E44" s="253" t="s">
        <v>970</v>
      </c>
      <c r="F44" s="59">
        <v>531.70281205523463</v>
      </c>
      <c r="G44" s="255">
        <v>417.24974614816006</v>
      </c>
      <c r="H44" s="256">
        <f t="shared" si="2"/>
        <v>1.1995087258650043E-3</v>
      </c>
      <c r="I44" s="256">
        <f t="shared" si="2"/>
        <v>6.1431291178022825E-2</v>
      </c>
      <c r="J44" s="257">
        <f>O27</f>
        <v>2.7</v>
      </c>
      <c r="K44" s="258">
        <f t="shared" si="3"/>
        <v>3.2386735598355118E-3</v>
      </c>
      <c r="L44" s="258">
        <f t="shared" si="3"/>
        <v>0.16586448618066163</v>
      </c>
      <c r="N44" s="265" t="s">
        <v>396</v>
      </c>
      <c r="O44" s="262">
        <v>4.05</v>
      </c>
    </row>
    <row r="45" spans="1:15" x14ac:dyDescent="0.35">
      <c r="A45" s="253" t="s">
        <v>989</v>
      </c>
      <c r="B45" s="254" t="s">
        <v>990</v>
      </c>
      <c r="C45" s="59">
        <v>137.25244820674268</v>
      </c>
      <c r="D45" s="255">
        <v>106.79958122519818</v>
      </c>
      <c r="E45" s="253" t="s">
        <v>970</v>
      </c>
      <c r="F45" s="59">
        <v>531.70281205523463</v>
      </c>
      <c r="G45" s="255">
        <v>417.24974614816006</v>
      </c>
      <c r="H45" s="256">
        <f t="shared" si="2"/>
        <v>0.25813752550265723</v>
      </c>
      <c r="I45" s="256">
        <f t="shared" si="2"/>
        <v>0.25596080575511004</v>
      </c>
      <c r="J45" s="257">
        <f>O28</f>
        <v>2</v>
      </c>
      <c r="K45" s="258">
        <f t="shared" si="3"/>
        <v>0.51627505100531446</v>
      </c>
      <c r="L45" s="258">
        <f t="shared" si="3"/>
        <v>0.51192161151022009</v>
      </c>
      <c r="N45" s="265" t="s">
        <v>397</v>
      </c>
      <c r="O45" s="262">
        <v>3.75</v>
      </c>
    </row>
    <row r="46" spans="1:15" x14ac:dyDescent="0.35">
      <c r="A46" s="253" t="s">
        <v>991</v>
      </c>
      <c r="B46" s="254" t="s">
        <v>992</v>
      </c>
      <c r="C46" s="59">
        <v>0.9330317584464467</v>
      </c>
      <c r="D46" s="255">
        <v>3.1738964402102283</v>
      </c>
      <c r="E46" s="253" t="s">
        <v>970</v>
      </c>
      <c r="F46" s="59">
        <v>531.70281205523463</v>
      </c>
      <c r="G46" s="255">
        <v>417.24974614816006</v>
      </c>
      <c r="H46" s="256">
        <f t="shared" si="2"/>
        <v>1.7547993677895406E-3</v>
      </c>
      <c r="I46" s="256">
        <f t="shared" si="2"/>
        <v>7.6067067014660766E-3</v>
      </c>
      <c r="J46" s="257">
        <f>O12</f>
        <v>2</v>
      </c>
      <c r="K46" s="258">
        <f t="shared" si="3"/>
        <v>3.5095987355790812E-3</v>
      </c>
      <c r="L46" s="258">
        <f t="shared" si="3"/>
        <v>1.5213413402932153E-2</v>
      </c>
      <c r="N46" s="265" t="s">
        <v>398</v>
      </c>
      <c r="O46" s="262">
        <v>2.8</v>
      </c>
    </row>
    <row r="47" spans="1:15" x14ac:dyDescent="0.35">
      <c r="A47" s="253" t="s">
        <v>993</v>
      </c>
      <c r="B47" s="254" t="s">
        <v>994</v>
      </c>
      <c r="C47" s="59">
        <v>2.941122798179534</v>
      </c>
      <c r="D47" s="255">
        <v>17.103984352720406</v>
      </c>
      <c r="E47" s="253" t="s">
        <v>970</v>
      </c>
      <c r="F47" s="59">
        <v>531.70281205523463</v>
      </c>
      <c r="G47" s="255">
        <v>417.24974614816006</v>
      </c>
      <c r="H47" s="256">
        <f t="shared" si="2"/>
        <v>5.5315163499154163E-3</v>
      </c>
      <c r="I47" s="256">
        <f t="shared" si="2"/>
        <v>4.099219834311655E-2</v>
      </c>
      <c r="J47" s="257">
        <f>O29</f>
        <v>1.1499999999999999</v>
      </c>
      <c r="K47" s="258">
        <f t="shared" si="3"/>
        <v>6.3612438024027284E-3</v>
      </c>
      <c r="L47" s="258">
        <f t="shared" si="3"/>
        <v>4.714102809458403E-2</v>
      </c>
      <c r="N47" s="265" t="s">
        <v>399</v>
      </c>
      <c r="O47" s="262">
        <v>2.8</v>
      </c>
    </row>
    <row r="48" spans="1:15" x14ac:dyDescent="0.35">
      <c r="A48" s="253" t="s">
        <v>995</v>
      </c>
      <c r="B48" s="254" t="s">
        <v>996</v>
      </c>
      <c r="C48" s="59">
        <v>39.569674621482605</v>
      </c>
      <c r="D48" s="255">
        <v>2.688535312865854</v>
      </c>
      <c r="E48" s="253" t="s">
        <v>970</v>
      </c>
      <c r="F48" s="59">
        <v>531.70281205523463</v>
      </c>
      <c r="G48" s="255">
        <v>417.24974614816006</v>
      </c>
      <c r="H48" s="256">
        <f t="shared" si="2"/>
        <v>7.4420660798333343E-2</v>
      </c>
      <c r="I48" s="256">
        <f t="shared" si="2"/>
        <v>6.4434678215746343E-3</v>
      </c>
      <c r="J48" s="257">
        <f>O29</f>
        <v>1.1499999999999999</v>
      </c>
      <c r="K48" s="258">
        <f t="shared" si="3"/>
        <v>8.5583759918083341E-2</v>
      </c>
      <c r="L48" s="258">
        <f t="shared" si="3"/>
        <v>7.409987994810829E-3</v>
      </c>
      <c r="N48" s="266" t="s">
        <v>400</v>
      </c>
      <c r="O48" s="264">
        <v>2.8</v>
      </c>
    </row>
    <row r="49" spans="1:15" x14ac:dyDescent="0.35">
      <c r="A49" s="253" t="s">
        <v>997</v>
      </c>
      <c r="B49" s="254" t="s">
        <v>998</v>
      </c>
      <c r="C49" s="59">
        <v>0</v>
      </c>
      <c r="D49" s="255">
        <v>21.078329302943402</v>
      </c>
      <c r="E49" s="253" t="s">
        <v>970</v>
      </c>
      <c r="F49" s="59">
        <v>531.70281205523463</v>
      </c>
      <c r="G49" s="255">
        <v>417.24974614816006</v>
      </c>
      <c r="H49" s="256">
        <f t="shared" si="2"/>
        <v>0</v>
      </c>
      <c r="I49" s="256">
        <f t="shared" si="2"/>
        <v>5.0517296888800876E-2</v>
      </c>
      <c r="J49" s="257">
        <f>O10</f>
        <v>2.5</v>
      </c>
      <c r="K49" s="258">
        <f t="shared" si="3"/>
        <v>0</v>
      </c>
      <c r="L49" s="258">
        <f t="shared" si="3"/>
        <v>0.12629324222200219</v>
      </c>
      <c r="N49" s="267" t="s">
        <v>48</v>
      </c>
      <c r="O49" s="260">
        <v>1.9</v>
      </c>
    </row>
    <row r="50" spans="1:15" x14ac:dyDescent="0.35">
      <c r="A50" s="253" t="s">
        <v>999</v>
      </c>
      <c r="B50" s="254" t="s">
        <v>382</v>
      </c>
      <c r="C50" s="59">
        <v>5.3589621036800033</v>
      </c>
      <c r="D50" s="255">
        <v>45.957008804823992</v>
      </c>
      <c r="E50" s="253" t="s">
        <v>970</v>
      </c>
      <c r="F50" s="59">
        <v>531.70281205523463</v>
      </c>
      <c r="G50" s="255">
        <v>417.24974614816006</v>
      </c>
      <c r="H50" s="256">
        <f t="shared" si="2"/>
        <v>1.0078867333737744E-2</v>
      </c>
      <c r="I50" s="256">
        <f t="shared" si="2"/>
        <v>0.11014268847153533</v>
      </c>
      <c r="J50" s="257">
        <f t="shared" ref="J50:J55" si="4">O30</f>
        <v>3.75</v>
      </c>
      <c r="K50" s="258">
        <f t="shared" si="3"/>
        <v>3.7795752501516539E-2</v>
      </c>
      <c r="L50" s="258">
        <f t="shared" si="3"/>
        <v>0.41303508176825748</v>
      </c>
      <c r="N50" s="265" t="s">
        <v>242</v>
      </c>
      <c r="O50" s="262">
        <v>1.9</v>
      </c>
    </row>
    <row r="51" spans="1:15" x14ac:dyDescent="0.35">
      <c r="A51" s="253" t="s">
        <v>1000</v>
      </c>
      <c r="B51" s="254" t="s">
        <v>1001</v>
      </c>
      <c r="C51" s="59">
        <v>0.65365257720393277</v>
      </c>
      <c r="D51" s="255">
        <v>16.025048239131287</v>
      </c>
      <c r="E51" s="253" t="s">
        <v>970</v>
      </c>
      <c r="F51" s="59">
        <v>531.70281205523463</v>
      </c>
      <c r="G51" s="255">
        <v>417.24974614816006</v>
      </c>
      <c r="H51" s="256">
        <f t="shared" si="2"/>
        <v>1.2293570061766566E-3</v>
      </c>
      <c r="I51" s="256">
        <f t="shared" si="2"/>
        <v>3.8406370254425504E-2</v>
      </c>
      <c r="J51" s="257">
        <f t="shared" si="4"/>
        <v>3.7</v>
      </c>
      <c r="K51" s="258">
        <f t="shared" si="3"/>
        <v>4.5486209228536292E-3</v>
      </c>
      <c r="L51" s="258">
        <f t="shared" si="3"/>
        <v>0.14210356994137438</v>
      </c>
      <c r="N51" s="265" t="s">
        <v>401</v>
      </c>
      <c r="O51" s="262">
        <v>1.9</v>
      </c>
    </row>
    <row r="52" spans="1:15" x14ac:dyDescent="0.35">
      <c r="A52" s="253" t="s">
        <v>1002</v>
      </c>
      <c r="B52" s="254" t="s">
        <v>1003</v>
      </c>
      <c r="C52" s="59">
        <v>17.352972034059938</v>
      </c>
      <c r="D52" s="255">
        <v>5.3259758431729374</v>
      </c>
      <c r="E52" s="253" t="s">
        <v>970</v>
      </c>
      <c r="F52" s="59">
        <v>531.70281205523463</v>
      </c>
      <c r="G52" s="255">
        <v>417.24974614816006</v>
      </c>
      <c r="H52" s="256">
        <f t="shared" si="2"/>
        <v>3.2636600071728167E-2</v>
      </c>
      <c r="I52" s="256">
        <f t="shared" si="2"/>
        <v>1.2764479528962376E-2</v>
      </c>
      <c r="J52" s="257">
        <f t="shared" si="4"/>
        <v>4.05</v>
      </c>
      <c r="K52" s="258">
        <f t="shared" si="3"/>
        <v>0.13217823029049908</v>
      </c>
      <c r="L52" s="258">
        <f t="shared" si="3"/>
        <v>5.1696142092297621E-2</v>
      </c>
      <c r="N52" s="265" t="s">
        <v>402</v>
      </c>
      <c r="O52" s="262">
        <v>1.9</v>
      </c>
    </row>
    <row r="53" spans="1:15" x14ac:dyDescent="0.35">
      <c r="A53" s="253" t="s">
        <v>1004</v>
      </c>
      <c r="B53" s="254" t="s">
        <v>385</v>
      </c>
      <c r="C53" s="59">
        <v>8.2520520298861761</v>
      </c>
      <c r="D53" s="255">
        <v>9.4531192868095761</v>
      </c>
      <c r="E53" s="253" t="s">
        <v>970</v>
      </c>
      <c r="F53" s="59">
        <v>531.70281205523463</v>
      </c>
      <c r="G53" s="255">
        <v>417.24974614816006</v>
      </c>
      <c r="H53" s="256">
        <f t="shared" si="2"/>
        <v>1.5520045865450364E-2</v>
      </c>
      <c r="I53" s="256">
        <f t="shared" si="2"/>
        <v>2.2655781996456612E-2</v>
      </c>
      <c r="J53" s="257">
        <f t="shared" si="4"/>
        <v>3.4</v>
      </c>
      <c r="K53" s="258">
        <f t="shared" si="3"/>
        <v>5.2768155942531238E-2</v>
      </c>
      <c r="L53" s="258">
        <f t="shared" si="3"/>
        <v>7.7029658787952482E-2</v>
      </c>
      <c r="N53" s="266" t="s">
        <v>403</v>
      </c>
      <c r="O53" s="264">
        <v>1.9</v>
      </c>
    </row>
    <row r="54" spans="1:15" x14ac:dyDescent="0.35">
      <c r="A54" s="253" t="s">
        <v>1005</v>
      </c>
      <c r="B54" s="254" t="s">
        <v>1006</v>
      </c>
      <c r="C54" s="59">
        <v>18.575852132517838</v>
      </c>
      <c r="D54" s="255">
        <v>25.371646536942634</v>
      </c>
      <c r="E54" s="253" t="s">
        <v>970</v>
      </c>
      <c r="F54" s="59">
        <v>531.70281205523463</v>
      </c>
      <c r="G54" s="255">
        <v>417.24974614816006</v>
      </c>
      <c r="H54" s="256">
        <f t="shared" si="2"/>
        <v>3.4936531670229594E-2</v>
      </c>
      <c r="I54" s="256">
        <f t="shared" si="2"/>
        <v>6.0806859132116732E-2</v>
      </c>
      <c r="J54" s="257">
        <f t="shared" si="4"/>
        <v>2.95</v>
      </c>
      <c r="K54" s="258">
        <f t="shared" si="3"/>
        <v>0.10306276842717731</v>
      </c>
      <c r="L54" s="258">
        <f t="shared" si="3"/>
        <v>0.17938023443974438</v>
      </c>
      <c r="N54" s="267" t="s">
        <v>404</v>
      </c>
      <c r="O54" s="260">
        <v>1.9</v>
      </c>
    </row>
    <row r="55" spans="1:15" x14ac:dyDescent="0.35">
      <c r="A55" s="253" t="s">
        <v>1007</v>
      </c>
      <c r="B55" s="254" t="s">
        <v>1008</v>
      </c>
      <c r="C55" s="59">
        <v>275.87460753628108</v>
      </c>
      <c r="D55" s="255">
        <v>435.47431525899492</v>
      </c>
      <c r="E55" s="253" t="s">
        <v>965</v>
      </c>
      <c r="F55" s="59">
        <v>875.17413278574713</v>
      </c>
      <c r="G55" s="255">
        <v>2069.8675979588529</v>
      </c>
      <c r="H55" s="256">
        <f t="shared" si="2"/>
        <v>0.31522253366670105</v>
      </c>
      <c r="I55" s="256">
        <f t="shared" si="2"/>
        <v>0.21038752222046803</v>
      </c>
      <c r="J55" s="257">
        <f t="shared" si="4"/>
        <v>2.1</v>
      </c>
      <c r="K55" s="258">
        <f t="shared" si="3"/>
        <v>0.66196732070007225</v>
      </c>
      <c r="L55" s="258">
        <f t="shared" si="3"/>
        <v>0.44181379666298287</v>
      </c>
      <c r="N55" s="265" t="s">
        <v>405</v>
      </c>
      <c r="O55" s="262">
        <v>1.9</v>
      </c>
    </row>
    <row r="56" spans="1:15" x14ac:dyDescent="0.35">
      <c r="A56" s="253" t="s">
        <v>1009</v>
      </c>
      <c r="B56" s="254" t="s">
        <v>1010</v>
      </c>
      <c r="C56" s="59">
        <v>0</v>
      </c>
      <c r="D56" s="255">
        <v>25.200615131582829</v>
      </c>
      <c r="E56" s="253" t="s">
        <v>965</v>
      </c>
      <c r="F56" s="59">
        <v>875.17413278574713</v>
      </c>
      <c r="G56" s="255">
        <v>2069.8675979588529</v>
      </c>
      <c r="H56" s="256">
        <f t="shared" si="2"/>
        <v>0</v>
      </c>
      <c r="I56" s="256">
        <f t="shared" si="2"/>
        <v>1.2174988949261186E-2</v>
      </c>
      <c r="J56" s="257">
        <f>O37</f>
        <v>2.9</v>
      </c>
      <c r="K56" s="258">
        <f t="shared" si="3"/>
        <v>0</v>
      </c>
      <c r="L56" s="258">
        <f t="shared" si="3"/>
        <v>3.5307467952857441E-2</v>
      </c>
      <c r="N56" s="265" t="s">
        <v>406</v>
      </c>
      <c r="O56" s="262">
        <v>1.9</v>
      </c>
    </row>
    <row r="57" spans="1:15" x14ac:dyDescent="0.35">
      <c r="A57" s="253" t="s">
        <v>1011</v>
      </c>
      <c r="B57" s="254" t="s">
        <v>1012</v>
      </c>
      <c r="C57" s="59">
        <v>197.91425381774579</v>
      </c>
      <c r="D57" s="255">
        <v>414.1073140034668</v>
      </c>
      <c r="E57" s="253" t="s">
        <v>965</v>
      </c>
      <c r="F57" s="59">
        <v>875.17413278574713</v>
      </c>
      <c r="G57" s="255">
        <v>2069.8675979588529</v>
      </c>
      <c r="H57" s="256">
        <f t="shared" si="2"/>
        <v>0.22614271423650215</v>
      </c>
      <c r="I57" s="256">
        <f t="shared" si="2"/>
        <v>0.20006463911596478</v>
      </c>
      <c r="J57" s="257">
        <f>O36</f>
        <v>3.3</v>
      </c>
      <c r="K57" s="258">
        <f t="shared" si="3"/>
        <v>0.74627095698045709</v>
      </c>
      <c r="L57" s="258">
        <f t="shared" si="3"/>
        <v>0.66021330908268372</v>
      </c>
      <c r="N57" s="265" t="s">
        <v>407</v>
      </c>
      <c r="O57" s="262">
        <v>1.9</v>
      </c>
    </row>
    <row r="58" spans="1:15" x14ac:dyDescent="0.35">
      <c r="A58" s="253" t="s">
        <v>1013</v>
      </c>
      <c r="B58" s="254" t="s">
        <v>1014</v>
      </c>
      <c r="C58" s="59">
        <v>133.73761204566432</v>
      </c>
      <c r="D58" s="255">
        <v>42.742907503354196</v>
      </c>
      <c r="E58" s="253" t="s">
        <v>965</v>
      </c>
      <c r="F58" s="59">
        <v>875.17413278574713</v>
      </c>
      <c r="G58" s="255">
        <v>2069.8675979588529</v>
      </c>
      <c r="H58" s="256">
        <f t="shared" si="2"/>
        <v>0.15281257413306668</v>
      </c>
      <c r="I58" s="256">
        <f t="shared" si="2"/>
        <v>2.0650068412831828E-2</v>
      </c>
      <c r="J58" s="257">
        <f>O37</f>
        <v>2.9</v>
      </c>
      <c r="K58" s="258">
        <f t="shared" si="3"/>
        <v>0.44315646498589334</v>
      </c>
      <c r="L58" s="258">
        <f t="shared" si="3"/>
        <v>5.9885198397212298E-2</v>
      </c>
      <c r="N58" s="265" t="s">
        <v>408</v>
      </c>
      <c r="O58" s="262">
        <v>1.9</v>
      </c>
    </row>
    <row r="59" spans="1:15" x14ac:dyDescent="0.35">
      <c r="A59" s="253" t="s">
        <v>1015</v>
      </c>
      <c r="B59" s="254" t="s">
        <v>1016</v>
      </c>
      <c r="C59" s="59">
        <v>76.094049346042937</v>
      </c>
      <c r="D59" s="255">
        <v>192.42577883027192</v>
      </c>
      <c r="E59" s="253" t="s">
        <v>965</v>
      </c>
      <c r="F59" s="59">
        <v>875.17413278574713</v>
      </c>
      <c r="G59" s="255">
        <v>2069.8675979588529</v>
      </c>
      <c r="H59" s="256">
        <f t="shared" si="2"/>
        <v>8.6947324532810039E-2</v>
      </c>
      <c r="I59" s="256">
        <f t="shared" si="2"/>
        <v>9.2965259720007062E-2</v>
      </c>
      <c r="J59" s="257">
        <f>O40</f>
        <v>3.75</v>
      </c>
      <c r="K59" s="258">
        <f t="shared" si="3"/>
        <v>0.32605246699803764</v>
      </c>
      <c r="L59" s="258">
        <f t="shared" si="3"/>
        <v>0.34861972395002649</v>
      </c>
      <c r="N59" s="265" t="s">
        <v>409</v>
      </c>
      <c r="O59" s="262">
        <v>1.9</v>
      </c>
    </row>
    <row r="60" spans="1:15" x14ac:dyDescent="0.35">
      <c r="A60" s="253" t="s">
        <v>1017</v>
      </c>
      <c r="B60" s="254" t="s">
        <v>1018</v>
      </c>
      <c r="C60" s="59">
        <v>25.525622285234551</v>
      </c>
      <c r="D60" s="255">
        <v>269.15188260397065</v>
      </c>
      <c r="E60" s="253" t="s">
        <v>965</v>
      </c>
      <c r="F60" s="59">
        <v>875.17413278574713</v>
      </c>
      <c r="G60" s="255">
        <v>2069.8675979588529</v>
      </c>
      <c r="H60" s="256">
        <f t="shared" si="2"/>
        <v>2.9166335394288354E-2</v>
      </c>
      <c r="I60" s="256">
        <f t="shared" si="2"/>
        <v>0.13003338129906855</v>
      </c>
      <c r="J60" s="257">
        <f>O44</f>
        <v>4.05</v>
      </c>
      <c r="K60" s="258">
        <f t="shared" si="3"/>
        <v>0.11812365834686783</v>
      </c>
      <c r="L60" s="258">
        <f t="shared" si="3"/>
        <v>0.52663519426122762</v>
      </c>
      <c r="N60" s="266" t="s">
        <v>410</v>
      </c>
      <c r="O60" s="264">
        <v>1.9</v>
      </c>
    </row>
    <row r="61" spans="1:15" x14ac:dyDescent="0.35">
      <c r="A61" s="253" t="s">
        <v>1019</v>
      </c>
      <c r="B61" s="254" t="s">
        <v>1020</v>
      </c>
      <c r="C61" s="59">
        <v>0</v>
      </c>
      <c r="D61" s="255">
        <v>203.14420530898502</v>
      </c>
      <c r="E61" s="253" t="s">
        <v>965</v>
      </c>
      <c r="F61" s="59">
        <v>875.17413278574713</v>
      </c>
      <c r="G61" s="255">
        <v>2069.8675979588529</v>
      </c>
      <c r="H61" s="256">
        <f t="shared" si="2"/>
        <v>0</v>
      </c>
      <c r="I61" s="256">
        <f t="shared" si="2"/>
        <v>9.8143574743288164E-2</v>
      </c>
      <c r="J61" s="257">
        <f>O43</f>
        <v>4.4000000000000004</v>
      </c>
      <c r="K61" s="258">
        <f t="shared" si="3"/>
        <v>0</v>
      </c>
      <c r="L61" s="258">
        <f t="shared" si="3"/>
        <v>0.43183172887046795</v>
      </c>
      <c r="N61" s="265"/>
      <c r="O61" s="265"/>
    </row>
    <row r="62" spans="1:15" x14ac:dyDescent="0.35">
      <c r="A62" s="253" t="s">
        <v>1021</v>
      </c>
      <c r="B62" s="254" t="s">
        <v>1022</v>
      </c>
      <c r="C62" s="59">
        <v>17.113058756810915</v>
      </c>
      <c r="D62" s="255">
        <v>219.13930824301343</v>
      </c>
      <c r="E62" s="253" t="s">
        <v>965</v>
      </c>
      <c r="F62" s="59">
        <v>875.17413278574713</v>
      </c>
      <c r="G62" s="255">
        <v>2069.8675979588529</v>
      </c>
      <c r="H62" s="256">
        <f t="shared" si="2"/>
        <v>1.9553890038247271E-2</v>
      </c>
      <c r="I62" s="256">
        <f t="shared" si="2"/>
        <v>0.10587117188515442</v>
      </c>
      <c r="J62" s="257">
        <f>O41</f>
        <v>2.8</v>
      </c>
      <c r="K62" s="258">
        <f t="shared" si="3"/>
        <v>5.4750892107092351E-2</v>
      </c>
      <c r="L62" s="258">
        <f t="shared" si="3"/>
        <v>0.29643928127843239</v>
      </c>
      <c r="N62" s="242"/>
    </row>
    <row r="63" spans="1:15" x14ac:dyDescent="0.35">
      <c r="A63" s="253" t="s">
        <v>45</v>
      </c>
      <c r="B63" s="254" t="s">
        <v>46</v>
      </c>
      <c r="C63" s="59">
        <v>24.064673270941572</v>
      </c>
      <c r="D63" s="255">
        <v>23.824223490918847</v>
      </c>
      <c r="E63" s="253" t="s">
        <v>965</v>
      </c>
      <c r="F63" s="59">
        <v>875.17413278574713</v>
      </c>
      <c r="G63" s="255">
        <v>2069.8675979588529</v>
      </c>
      <c r="H63" s="256">
        <f t="shared" si="2"/>
        <v>2.7497011588244559E-2</v>
      </c>
      <c r="I63" s="256">
        <f t="shared" si="2"/>
        <v>1.1510022918573389E-2</v>
      </c>
      <c r="J63" s="257">
        <f>O45</f>
        <v>3.75</v>
      </c>
      <c r="K63" s="258">
        <f t="shared" si="3"/>
        <v>0.10311379345591709</v>
      </c>
      <c r="L63" s="258">
        <f t="shared" si="3"/>
        <v>4.3162585944650209E-2</v>
      </c>
      <c r="N63" s="242"/>
    </row>
    <row r="64" spans="1:15" x14ac:dyDescent="0.35">
      <c r="A64" s="253" t="s">
        <v>1023</v>
      </c>
      <c r="B64" s="254" t="s">
        <v>1024</v>
      </c>
      <c r="C64" s="59" t="s">
        <v>1037</v>
      </c>
      <c r="D64" s="255" t="s">
        <v>1037</v>
      </c>
      <c r="E64" s="253" t="s">
        <v>965</v>
      </c>
      <c r="F64" s="59">
        <v>875.17413278574713</v>
      </c>
      <c r="G64" s="255">
        <v>2069.8675979588529</v>
      </c>
      <c r="H64" s="256">
        <f t="shared" si="2"/>
        <v>0</v>
      </c>
      <c r="I64" s="256">
        <f t="shared" si="2"/>
        <v>0</v>
      </c>
      <c r="J64" s="257">
        <f>O46</f>
        <v>2.8</v>
      </c>
      <c r="K64" s="258">
        <f t="shared" si="3"/>
        <v>0</v>
      </c>
      <c r="L64" s="258">
        <f t="shared" si="3"/>
        <v>0</v>
      </c>
      <c r="N64" s="242"/>
    </row>
    <row r="65" spans="1:15" x14ac:dyDescent="0.35">
      <c r="A65" s="253" t="s">
        <v>1025</v>
      </c>
      <c r="B65" s="254" t="s">
        <v>1026</v>
      </c>
      <c r="C65" s="59" t="s">
        <v>1037</v>
      </c>
      <c r="D65" s="255" t="s">
        <v>1037</v>
      </c>
      <c r="E65" s="253" t="s">
        <v>965</v>
      </c>
      <c r="F65" s="59">
        <v>875.17413278574713</v>
      </c>
      <c r="G65" s="255">
        <v>2069.8675979588529</v>
      </c>
      <c r="H65" s="256">
        <f t="shared" si="2"/>
        <v>0</v>
      </c>
      <c r="I65" s="256">
        <f t="shared" si="2"/>
        <v>0</v>
      </c>
      <c r="J65" s="257">
        <f>O48</f>
        <v>2.8</v>
      </c>
      <c r="K65" s="258">
        <f t="shared" si="3"/>
        <v>0</v>
      </c>
      <c r="L65" s="258">
        <f t="shared" si="3"/>
        <v>0</v>
      </c>
      <c r="N65" s="242"/>
    </row>
    <row r="66" spans="1:15" x14ac:dyDescent="0.35">
      <c r="A66" s="253" t="s">
        <v>47</v>
      </c>
      <c r="B66" s="254" t="s">
        <v>48</v>
      </c>
      <c r="C66" s="59" t="s">
        <v>1037</v>
      </c>
      <c r="D66" s="255" t="s">
        <v>1037</v>
      </c>
      <c r="E66" s="253" t="s">
        <v>965</v>
      </c>
      <c r="F66" s="59">
        <v>875.17413278574713</v>
      </c>
      <c r="G66" s="255">
        <v>2069.8675979588529</v>
      </c>
      <c r="H66" s="256">
        <f t="shared" si="2"/>
        <v>0</v>
      </c>
      <c r="I66" s="256">
        <f t="shared" si="2"/>
        <v>0</v>
      </c>
      <c r="J66" s="257">
        <f>O49</f>
        <v>1.9</v>
      </c>
      <c r="K66" s="258">
        <f t="shared" si="3"/>
        <v>0</v>
      </c>
      <c r="L66" s="258">
        <f t="shared" si="3"/>
        <v>0</v>
      </c>
      <c r="N66" s="242"/>
    </row>
    <row r="67" spans="1:15" x14ac:dyDescent="0.35">
      <c r="A67" s="253" t="s">
        <v>49</v>
      </c>
      <c r="B67" s="254" t="s">
        <v>50</v>
      </c>
      <c r="C67" s="59">
        <v>1.0502593457709777</v>
      </c>
      <c r="D67" s="255" t="s">
        <v>1037</v>
      </c>
      <c r="E67" s="253" t="s">
        <v>1027</v>
      </c>
      <c r="F67" s="59">
        <v>581.05334723624378</v>
      </c>
      <c r="G67" s="255">
        <v>662.73189276936841</v>
      </c>
      <c r="H67" s="256">
        <f t="shared" si="2"/>
        <v>1.8075093289910346E-3</v>
      </c>
      <c r="I67" s="256">
        <f t="shared" si="2"/>
        <v>0</v>
      </c>
      <c r="J67" s="257">
        <f>O50</f>
        <v>1.9</v>
      </c>
      <c r="K67" s="258">
        <f t="shared" si="3"/>
        <v>3.4342677250829654E-3</v>
      </c>
      <c r="L67" s="258">
        <f t="shared" si="3"/>
        <v>0</v>
      </c>
      <c r="N67" s="242"/>
    </row>
    <row r="68" spans="1:15" x14ac:dyDescent="0.35">
      <c r="A68" s="253" t="s">
        <v>51</v>
      </c>
      <c r="B68" s="254" t="s">
        <v>52</v>
      </c>
      <c r="C68" s="59">
        <v>181.0436881800901</v>
      </c>
      <c r="D68" s="255">
        <v>662.73189276936841</v>
      </c>
      <c r="E68" s="253" t="s">
        <v>1027</v>
      </c>
      <c r="F68" s="59">
        <v>581.05334723624378</v>
      </c>
      <c r="G68" s="255">
        <v>662.73189276936841</v>
      </c>
      <c r="H68" s="256">
        <f t="shared" ref="H68:I78" si="5">IFERROR(C68/F68,0)</f>
        <v>0.31157842742188291</v>
      </c>
      <c r="I68" s="256">
        <f t="shared" si="5"/>
        <v>1</v>
      </c>
      <c r="J68" s="257">
        <f>O51</f>
        <v>1.9</v>
      </c>
      <c r="K68" s="258">
        <f t="shared" ref="K68:L78" si="6">$J68*H68</f>
        <v>0.59199901210157746</v>
      </c>
      <c r="L68" s="258">
        <f t="shared" si="6"/>
        <v>1.9</v>
      </c>
      <c r="N68" s="242"/>
    </row>
    <row r="69" spans="1:15" x14ac:dyDescent="0.35">
      <c r="A69" s="253" t="s">
        <v>1028</v>
      </c>
      <c r="B69" s="254" t="s">
        <v>1029</v>
      </c>
      <c r="C69" s="59">
        <v>398.95939971038274</v>
      </c>
      <c r="D69" s="255">
        <v>0</v>
      </c>
      <c r="E69" s="253" t="s">
        <v>1027</v>
      </c>
      <c r="F69" s="59">
        <v>581.05334723624378</v>
      </c>
      <c r="G69" s="255">
        <v>662.73189276936841</v>
      </c>
      <c r="H69" s="256">
        <f t="shared" si="5"/>
        <v>0.68661406324912611</v>
      </c>
      <c r="I69" s="256">
        <f t="shared" si="5"/>
        <v>0</v>
      </c>
      <c r="J69" s="257">
        <f>O58</f>
        <v>1.9</v>
      </c>
      <c r="K69" s="258">
        <f t="shared" si="6"/>
        <v>1.3045667201733395</v>
      </c>
      <c r="L69" s="258">
        <f t="shared" si="6"/>
        <v>0</v>
      </c>
      <c r="N69" s="242"/>
    </row>
    <row r="70" spans="1:15" x14ac:dyDescent="0.35">
      <c r="A70" s="253" t="s">
        <v>1030</v>
      </c>
      <c r="B70" s="254" t="s">
        <v>1031</v>
      </c>
      <c r="C70" s="59" t="s">
        <v>1037</v>
      </c>
      <c r="D70" s="255" t="s">
        <v>1037</v>
      </c>
      <c r="E70" s="253" t="s">
        <v>1027</v>
      </c>
      <c r="F70" s="59">
        <v>581.05334723624378</v>
      </c>
      <c r="G70" s="255">
        <v>662.73189276936841</v>
      </c>
      <c r="H70" s="256">
        <f t="shared" si="5"/>
        <v>0</v>
      </c>
      <c r="I70" s="256">
        <f t="shared" si="5"/>
        <v>0</v>
      </c>
      <c r="J70" s="257">
        <f>O58</f>
        <v>1.9</v>
      </c>
      <c r="K70" s="258">
        <f t="shared" si="6"/>
        <v>0</v>
      </c>
      <c r="L70" s="258">
        <f t="shared" si="6"/>
        <v>0</v>
      </c>
      <c r="N70" s="242"/>
      <c r="O70" s="45"/>
    </row>
    <row r="71" spans="1:15" x14ac:dyDescent="0.35">
      <c r="A71" s="253" t="s">
        <v>53</v>
      </c>
      <c r="B71" s="254" t="s">
        <v>54</v>
      </c>
      <c r="C71" s="59" t="s">
        <v>1037</v>
      </c>
      <c r="D71" s="255" t="s">
        <v>1037</v>
      </c>
      <c r="E71" s="253" t="s">
        <v>1027</v>
      </c>
      <c r="F71" s="59">
        <v>581.05334723624378</v>
      </c>
      <c r="G71" s="255">
        <v>662.73189276936841</v>
      </c>
      <c r="H71" s="256">
        <f t="shared" si="5"/>
        <v>0</v>
      </c>
      <c r="I71" s="256">
        <f t="shared" si="5"/>
        <v>0</v>
      </c>
      <c r="J71" s="257">
        <f>O54</f>
        <v>1.9</v>
      </c>
      <c r="K71" s="258">
        <f t="shared" si="6"/>
        <v>0</v>
      </c>
      <c r="L71" s="258">
        <f t="shared" si="6"/>
        <v>0</v>
      </c>
      <c r="N71" s="242"/>
      <c r="O71" s="45"/>
    </row>
    <row r="72" spans="1:15" x14ac:dyDescent="0.35">
      <c r="A72" s="253" t="s">
        <v>55</v>
      </c>
      <c r="B72" s="254" t="s">
        <v>56</v>
      </c>
      <c r="C72" s="59" t="s">
        <v>1037</v>
      </c>
      <c r="D72" s="255" t="s">
        <v>1037</v>
      </c>
      <c r="E72" s="253" t="s">
        <v>1027</v>
      </c>
      <c r="F72" s="59">
        <v>581.05334723624378</v>
      </c>
      <c r="G72" s="255">
        <v>662.73189276936841</v>
      </c>
      <c r="H72" s="256">
        <f t="shared" si="5"/>
        <v>0</v>
      </c>
      <c r="I72" s="256">
        <f t="shared" si="5"/>
        <v>0</v>
      </c>
      <c r="J72" s="257">
        <f>O55</f>
        <v>1.9</v>
      </c>
      <c r="K72" s="258">
        <f t="shared" si="6"/>
        <v>0</v>
      </c>
      <c r="L72" s="258">
        <f t="shared" si="6"/>
        <v>0</v>
      </c>
      <c r="N72" s="242"/>
      <c r="O72" s="45"/>
    </row>
    <row r="73" spans="1:15" x14ac:dyDescent="0.35">
      <c r="A73" s="253" t="s">
        <v>57</v>
      </c>
      <c r="B73" s="254" t="s">
        <v>58</v>
      </c>
      <c r="C73" s="59" t="s">
        <v>1037</v>
      </c>
      <c r="D73" s="255" t="s">
        <v>1037</v>
      </c>
      <c r="E73" s="253" t="s">
        <v>1027</v>
      </c>
      <c r="F73" s="59">
        <v>581.05334723624378</v>
      </c>
      <c r="G73" s="255">
        <v>662.73189276936841</v>
      </c>
      <c r="H73" s="256">
        <f t="shared" si="5"/>
        <v>0</v>
      </c>
      <c r="I73" s="256">
        <f t="shared" si="5"/>
        <v>0</v>
      </c>
      <c r="J73" s="257">
        <f>O60</f>
        <v>1.9</v>
      </c>
      <c r="K73" s="258">
        <f t="shared" si="6"/>
        <v>0</v>
      </c>
      <c r="L73" s="258">
        <f t="shared" si="6"/>
        <v>0</v>
      </c>
      <c r="N73" s="242"/>
      <c r="O73" s="45"/>
    </row>
    <row r="74" spans="1:15" x14ac:dyDescent="0.35">
      <c r="A74" s="253" t="s">
        <v>59</v>
      </c>
      <c r="B74" s="254" t="s">
        <v>60</v>
      </c>
      <c r="C74" s="59" t="s">
        <v>1037</v>
      </c>
      <c r="D74" s="255" t="s">
        <v>1037</v>
      </c>
      <c r="E74" s="253" t="s">
        <v>1027</v>
      </c>
      <c r="F74" s="59">
        <v>581.05334723624378</v>
      </c>
      <c r="G74" s="255">
        <v>662.73189276936841</v>
      </c>
      <c r="H74" s="256">
        <f t="shared" si="5"/>
        <v>0</v>
      </c>
      <c r="I74" s="256">
        <f t="shared" si="5"/>
        <v>0</v>
      </c>
      <c r="J74" s="257">
        <f>O57</f>
        <v>1.9</v>
      </c>
      <c r="K74" s="258">
        <f t="shared" si="6"/>
        <v>0</v>
      </c>
      <c r="L74" s="258">
        <f t="shared" si="6"/>
        <v>0</v>
      </c>
      <c r="N74" s="242"/>
      <c r="O74" s="45"/>
    </row>
    <row r="75" spans="1:15" x14ac:dyDescent="0.35">
      <c r="A75" s="253" t="s">
        <v>65</v>
      </c>
      <c r="B75" s="254" t="s">
        <v>66</v>
      </c>
      <c r="C75" s="59" t="s">
        <v>1037</v>
      </c>
      <c r="D75" s="255" t="s">
        <v>1037</v>
      </c>
      <c r="E75" s="253" t="s">
        <v>1032</v>
      </c>
      <c r="F75" s="59">
        <v>0</v>
      </c>
      <c r="G75" s="255">
        <v>0</v>
      </c>
      <c r="H75" s="256">
        <f t="shared" si="5"/>
        <v>0</v>
      </c>
      <c r="I75" s="256">
        <f t="shared" si="5"/>
        <v>0</v>
      </c>
      <c r="J75" s="257">
        <f>O59</f>
        <v>1.9</v>
      </c>
      <c r="K75" s="258">
        <f t="shared" si="6"/>
        <v>0</v>
      </c>
      <c r="L75" s="258">
        <f t="shared" si="6"/>
        <v>0</v>
      </c>
      <c r="N75" s="242"/>
      <c r="O75" s="45"/>
    </row>
    <row r="76" spans="1:15" x14ac:dyDescent="0.35">
      <c r="A76" s="253" t="s">
        <v>61</v>
      </c>
      <c r="B76" s="254" t="s">
        <v>62</v>
      </c>
      <c r="C76" s="59" t="s">
        <v>1037</v>
      </c>
      <c r="D76" s="255" t="s">
        <v>1037</v>
      </c>
      <c r="E76" s="253" t="s">
        <v>1027</v>
      </c>
      <c r="F76" s="59">
        <v>581.05334723624378</v>
      </c>
      <c r="G76" s="255">
        <v>662.73189276936841</v>
      </c>
      <c r="H76" s="256">
        <f t="shared" si="5"/>
        <v>0</v>
      </c>
      <c r="I76" s="256">
        <f t="shared" si="5"/>
        <v>0</v>
      </c>
      <c r="J76" s="257">
        <f>O59</f>
        <v>1.9</v>
      </c>
      <c r="K76" s="258">
        <f t="shared" si="6"/>
        <v>0</v>
      </c>
      <c r="L76" s="258">
        <f t="shared" si="6"/>
        <v>0</v>
      </c>
      <c r="N76" s="242"/>
      <c r="O76" s="45"/>
    </row>
    <row r="77" spans="1:15" x14ac:dyDescent="0.35">
      <c r="A77" s="253" t="s">
        <v>1033</v>
      </c>
      <c r="B77" s="254" t="s">
        <v>1034</v>
      </c>
      <c r="C77" s="59" t="s">
        <v>1037</v>
      </c>
      <c r="D77" s="255" t="s">
        <v>1037</v>
      </c>
      <c r="E77" s="253" t="s">
        <v>1027</v>
      </c>
      <c r="F77" s="59">
        <v>581.05334723624378</v>
      </c>
      <c r="G77" s="255">
        <v>662.73189276936841</v>
      </c>
      <c r="H77" s="256">
        <f t="shared" si="5"/>
        <v>0</v>
      </c>
      <c r="I77" s="256">
        <f t="shared" si="5"/>
        <v>0</v>
      </c>
      <c r="J77" s="257">
        <f>O59</f>
        <v>1.9</v>
      </c>
      <c r="K77" s="258">
        <f t="shared" si="6"/>
        <v>0</v>
      </c>
      <c r="L77" s="258">
        <f t="shared" si="6"/>
        <v>0</v>
      </c>
      <c r="N77" s="242"/>
      <c r="O77" s="45"/>
    </row>
    <row r="78" spans="1:15" x14ac:dyDescent="0.35">
      <c r="A78" s="253" t="s">
        <v>63</v>
      </c>
      <c r="B78" s="254" t="s">
        <v>64</v>
      </c>
      <c r="C78" s="59" t="s">
        <v>1037</v>
      </c>
      <c r="D78" s="255" t="s">
        <v>1037</v>
      </c>
      <c r="E78" s="253" t="s">
        <v>1027</v>
      </c>
      <c r="F78" s="59">
        <v>581.05334723624378</v>
      </c>
      <c r="G78" s="255">
        <v>662.73189276936841</v>
      </c>
      <c r="H78" s="256">
        <f t="shared" si="5"/>
        <v>0</v>
      </c>
      <c r="I78" s="256">
        <f t="shared" si="5"/>
        <v>0</v>
      </c>
      <c r="J78" s="257">
        <f>O58</f>
        <v>1.9</v>
      </c>
      <c r="K78" s="258">
        <f t="shared" si="6"/>
        <v>0</v>
      </c>
      <c r="L78" s="258">
        <f t="shared" si="6"/>
        <v>0</v>
      </c>
      <c r="N78" s="242"/>
      <c r="O78" s="45"/>
    </row>
    <row r="79" spans="1:15" x14ac:dyDescent="0.35">
      <c r="A79" s="244"/>
      <c r="C79" s="268">
        <f>SUM(C4:C78)</f>
        <v>2122.7556945200963</v>
      </c>
      <c r="D79" s="268">
        <f>SUM(D4:D78)</f>
        <v>3436.7413430575161</v>
      </c>
      <c r="E79" s="244"/>
      <c r="L79" s="242"/>
      <c r="M79" s="242"/>
      <c r="N79" s="242"/>
    </row>
    <row r="80" spans="1:15" s="270" customFormat="1" x14ac:dyDescent="0.35">
      <c r="A80" s="269"/>
      <c r="D80" s="271"/>
      <c r="E80" s="269"/>
      <c r="H80" s="271"/>
      <c r="O80" s="272"/>
    </row>
    <row r="82" spans="1:9" x14ac:dyDescent="0.35">
      <c r="A82" s="273" t="s">
        <v>122</v>
      </c>
      <c r="B82" s="242"/>
    </row>
    <row r="83" spans="1:9" x14ac:dyDescent="0.35">
      <c r="A83" s="242"/>
      <c r="B83" s="274" t="s">
        <v>1036</v>
      </c>
      <c r="C83" s="274" t="s">
        <v>1035</v>
      </c>
      <c r="E83" s="242"/>
      <c r="F83" s="242"/>
      <c r="G83" s="242"/>
      <c r="H83" s="242"/>
      <c r="I83" s="242"/>
    </row>
    <row r="84" spans="1:9" x14ac:dyDescent="0.35">
      <c r="A84" s="275"/>
      <c r="B84" s="276" t="s">
        <v>226</v>
      </c>
      <c r="C84" s="276" t="s">
        <v>227</v>
      </c>
      <c r="E84" s="242"/>
      <c r="F84" s="242"/>
      <c r="G84" s="242"/>
      <c r="H84" s="242"/>
      <c r="I84" s="242"/>
    </row>
    <row r="85" spans="1:9" x14ac:dyDescent="0.35">
      <c r="A85" s="277" t="s">
        <v>329</v>
      </c>
      <c r="B85" s="257">
        <f>SUMIF($E$4:$E$78,$A85,L$4:L$78)</f>
        <v>4.2882088130186702</v>
      </c>
      <c r="C85" s="257">
        <f>SUMIF($E$4:$E$78,$A85,K$4:K$78)</f>
        <v>2.8393127723566627</v>
      </c>
      <c r="E85" s="242"/>
      <c r="F85" s="242"/>
      <c r="G85" s="242"/>
      <c r="H85" s="242"/>
      <c r="I85" s="242"/>
    </row>
    <row r="86" spans="1:9" x14ac:dyDescent="0.35">
      <c r="A86" s="277" t="s">
        <v>330</v>
      </c>
      <c r="B86" s="257">
        <f>SUMIF($E$4:$E$78,$A86,L$4:L$78)</f>
        <v>2.2666169219325152</v>
      </c>
      <c r="C86" s="257">
        <f>SUMIF($E$4:$E$78,$A86,K$4:K$78)</f>
        <v>1.4679017196816095</v>
      </c>
      <c r="E86" s="242"/>
      <c r="F86" s="242"/>
      <c r="G86" s="242"/>
      <c r="H86" s="242"/>
      <c r="I86" s="242"/>
    </row>
    <row r="87" spans="1:9" x14ac:dyDescent="0.35">
      <c r="A87" s="277" t="s">
        <v>965</v>
      </c>
      <c r="B87" s="257">
        <f>SUMIF($E$4:$E$78,$A87,L$4:L$78)</f>
        <v>3.3939901328101376</v>
      </c>
      <c r="C87" s="257">
        <f>SUMIF($E$4:$E$78,$A87,K$4:K$78)</f>
        <v>2.5818274083434636</v>
      </c>
      <c r="E87" s="242"/>
      <c r="F87" s="242"/>
      <c r="G87" s="242"/>
      <c r="H87" s="242"/>
      <c r="I87" s="242"/>
    </row>
    <row r="88" spans="1:9" x14ac:dyDescent="0.35">
      <c r="A88" s="277" t="s">
        <v>970</v>
      </c>
      <c r="B88" s="257">
        <f>SUMIF($E$4:$E$78,$A88,L$4:L$78)</f>
        <v>2.7918083943026009</v>
      </c>
      <c r="C88" s="257">
        <f>SUMIF($E$4:$E$78,$A88,K$4:K$78)</f>
        <v>1.9764529476624542</v>
      </c>
      <c r="E88" s="242"/>
      <c r="F88" s="242"/>
      <c r="G88" s="242"/>
      <c r="H88" s="242"/>
      <c r="I88" s="242"/>
    </row>
    <row r="89" spans="1:9" x14ac:dyDescent="0.35">
      <c r="A89" s="277" t="s">
        <v>1027</v>
      </c>
      <c r="B89" s="257">
        <f>SUMIF($E$4:$E$78,$A89,L$4:L$78)</f>
        <v>1.9</v>
      </c>
      <c r="C89" s="257">
        <f>SUMIF($E$4:$E$78,$A89,K$4:K$78)</f>
        <v>1.9</v>
      </c>
      <c r="E89" s="242"/>
      <c r="F89" s="242"/>
      <c r="G89" s="242"/>
      <c r="H89" s="242"/>
      <c r="I89" s="242"/>
    </row>
    <row r="90" spans="1:9" x14ac:dyDescent="0.35">
      <c r="C90" s="242"/>
      <c r="D90" s="242"/>
      <c r="E90" s="242"/>
      <c r="F90" s="242"/>
      <c r="G90" s="242"/>
      <c r="H90" s="242"/>
      <c r="I90" s="242"/>
    </row>
  </sheetData>
  <mergeCells count="2">
    <mergeCell ref="N2:O2"/>
    <mergeCell ref="A3:B3"/>
  </mergeCells>
  <pageMargins left="0.75" right="0.75" top="1" bottom="1" header="0.5" footer="0.5"/>
  <pageSetup orientation="portrait" r:id="rId1"/>
  <headerFooter alignWithMargins="0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7A2B1-10D2-4C4C-AABB-78EEF2C2F4E0}">
  <dimension ref="A1:AME22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O5" sqref="O5"/>
    </sheetView>
  </sheetViews>
  <sheetFormatPr defaultRowHeight="12.5" x14ac:dyDescent="0.25"/>
  <cols>
    <col min="1" max="1" width="10.7265625" style="17" customWidth="1"/>
    <col min="2" max="2" width="9.1796875" style="17" customWidth="1"/>
    <col min="3" max="3" width="8.1796875" style="17" customWidth="1"/>
    <col min="4" max="5" width="9.1796875" style="17" customWidth="1"/>
    <col min="7" max="13" width="9.1796875" style="17" customWidth="1"/>
    <col min="14" max="14" width="18" style="17" bestFit="1" customWidth="1"/>
    <col min="15" max="1019" width="9.1796875" style="17" customWidth="1"/>
  </cols>
  <sheetData>
    <row r="1" spans="1:15" s="1" customFormat="1" ht="13" x14ac:dyDescent="0.3">
      <c r="A1" s="3" t="s">
        <v>436</v>
      </c>
      <c r="C1" s="17"/>
    </row>
    <row r="2" spans="1:15" s="1" customFormat="1" x14ac:dyDescent="0.25">
      <c r="A2" s="17"/>
      <c r="C2" s="17"/>
    </row>
    <row r="3" spans="1:15" s="1" customFormat="1" x14ac:dyDescent="0.25">
      <c r="A3" s="39"/>
      <c r="C3" s="47"/>
      <c r="N3" s="45"/>
    </row>
    <row r="4" spans="1:15" s="1" customFormat="1" ht="14.5" x14ac:dyDescent="0.35">
      <c r="A4" s="1" t="s">
        <v>347</v>
      </c>
      <c r="B4" s="40">
        <f>AVERAGE(O5:O6)</f>
        <v>3.5637607926876664</v>
      </c>
      <c r="C4" s="40"/>
      <c r="O4" s="45"/>
    </row>
    <row r="5" spans="1:15" s="1" customFormat="1" ht="14.5" x14ac:dyDescent="0.35">
      <c r="A5" s="1" t="s">
        <v>348</v>
      </c>
      <c r="B5" s="59">
        <f>AVERAGE(O7:O8)</f>
        <v>1.8672593208070625</v>
      </c>
      <c r="C5" s="40"/>
      <c r="N5" t="s">
        <v>437</v>
      </c>
      <c r="O5" s="59">
        <f>tradelas_calc!C85</f>
        <v>2.8393127723566627</v>
      </c>
    </row>
    <row r="6" spans="1:15" s="1" customFormat="1" ht="14.5" x14ac:dyDescent="0.35">
      <c r="A6" s="1" t="s">
        <v>345</v>
      </c>
      <c r="B6" s="40">
        <f>AVERAGE(O11:O12)</f>
        <v>2.3841306709825276</v>
      </c>
      <c r="C6" s="40"/>
      <c r="N6" t="s">
        <v>438</v>
      </c>
      <c r="O6" s="59">
        <f>tradelas_calc!B85</f>
        <v>4.2882088130186702</v>
      </c>
    </row>
    <row r="7" spans="1:15" s="1" customFormat="1" ht="14.5" x14ac:dyDescent="0.35">
      <c r="A7" s="1" t="s">
        <v>352</v>
      </c>
      <c r="B7" s="40">
        <f>AVERAGE(O9:O10)</f>
        <v>2.9879087705768006</v>
      </c>
      <c r="C7" s="40"/>
      <c r="N7" t="s">
        <v>439</v>
      </c>
      <c r="O7" s="59">
        <f>tradelas_calc!C86</f>
        <v>1.4679017196816095</v>
      </c>
    </row>
    <row r="8" spans="1:15" s="1" customFormat="1" ht="14.5" x14ac:dyDescent="0.35">
      <c r="A8" s="1" t="s">
        <v>353</v>
      </c>
      <c r="B8" s="40">
        <f>AVERAGE(O9:O10)</f>
        <v>2.9879087705768006</v>
      </c>
      <c r="C8" s="40"/>
      <c r="N8" t="s">
        <v>440</v>
      </c>
      <c r="O8" s="59">
        <f>tradelas_calc!B86</f>
        <v>2.2666169219325152</v>
      </c>
    </row>
    <row r="9" spans="1:15" s="1" customFormat="1" ht="14.5" x14ac:dyDescent="0.35">
      <c r="A9" s="1" t="s">
        <v>349</v>
      </c>
      <c r="B9" s="40">
        <f>B6</f>
        <v>2.3841306709825276</v>
      </c>
      <c r="C9" s="40"/>
      <c r="N9" t="s">
        <v>441</v>
      </c>
      <c r="O9" s="59">
        <f>tradelas_calc!C87</f>
        <v>2.5818274083434636</v>
      </c>
    </row>
    <row r="10" spans="1:15" s="1" customFormat="1" ht="14.5" x14ac:dyDescent="0.35">
      <c r="A10" s="1" t="s">
        <v>184</v>
      </c>
      <c r="B10" s="40">
        <f>B9</f>
        <v>2.3841306709825276</v>
      </c>
      <c r="C10" s="40"/>
      <c r="N10" t="s">
        <v>442</v>
      </c>
      <c r="O10" s="59">
        <f>tradelas_calc!B87</f>
        <v>3.3939901328101376</v>
      </c>
    </row>
    <row r="11" spans="1:15" s="1" customFormat="1" ht="14.5" x14ac:dyDescent="0.35">
      <c r="A11" s="1" t="s">
        <v>346</v>
      </c>
      <c r="B11" s="40">
        <f>B10</f>
        <v>2.3841306709825276</v>
      </c>
      <c r="C11" s="40"/>
      <c r="N11" t="s">
        <v>443</v>
      </c>
      <c r="O11" s="59">
        <f>tradelas_calc!C88</f>
        <v>1.9764529476624542</v>
      </c>
    </row>
    <row r="12" spans="1:15" s="1" customFormat="1" ht="14.5" x14ac:dyDescent="0.35">
      <c r="A12" s="1" t="s">
        <v>185</v>
      </c>
      <c r="B12" s="40">
        <f>B11</f>
        <v>2.3841306709825276</v>
      </c>
      <c r="C12" s="40"/>
      <c r="I12" s="53"/>
      <c r="N12" t="s">
        <v>444</v>
      </c>
      <c r="O12" s="59">
        <f>tradelas_calc!B88</f>
        <v>2.7918083943026009</v>
      </c>
    </row>
    <row r="13" spans="1:15" s="1" customFormat="1" ht="14.5" x14ac:dyDescent="0.35">
      <c r="A13" s="1" t="s">
        <v>186</v>
      </c>
      <c r="B13" s="40">
        <f>O13</f>
        <v>1.9</v>
      </c>
      <c r="C13" s="40"/>
      <c r="N13" t="s">
        <v>445</v>
      </c>
      <c r="O13" s="59">
        <f>tradelas_calc!C89</f>
        <v>1.9</v>
      </c>
    </row>
    <row r="14" spans="1:15" x14ac:dyDescent="0.25">
      <c r="A14" s="17" t="s">
        <v>187</v>
      </c>
      <c r="B14" s="87">
        <f>O13</f>
        <v>1.9</v>
      </c>
    </row>
    <row r="15" spans="1:15" x14ac:dyDescent="0.25">
      <c r="A15" s="17" t="s">
        <v>350</v>
      </c>
      <c r="B15" s="87">
        <f>O13</f>
        <v>1.9</v>
      </c>
    </row>
    <row r="16" spans="1:15" x14ac:dyDescent="0.25">
      <c r="A16" s="17" t="s">
        <v>188</v>
      </c>
      <c r="B16" s="87">
        <f>B15</f>
        <v>1.9</v>
      </c>
    </row>
    <row r="17" spans="1:2" x14ac:dyDescent="0.25">
      <c r="A17" s="17" t="s">
        <v>189</v>
      </c>
      <c r="B17" s="87">
        <f t="shared" ref="B17:B22" si="0">B16</f>
        <v>1.9</v>
      </c>
    </row>
    <row r="18" spans="1:2" x14ac:dyDescent="0.25">
      <c r="A18" s="17" t="s">
        <v>190</v>
      </c>
      <c r="B18" s="87">
        <f t="shared" si="0"/>
        <v>1.9</v>
      </c>
    </row>
    <row r="19" spans="1:2" x14ac:dyDescent="0.25">
      <c r="A19" s="17" t="s">
        <v>191</v>
      </c>
      <c r="B19" s="87">
        <f t="shared" si="0"/>
        <v>1.9</v>
      </c>
    </row>
    <row r="20" spans="1:2" x14ac:dyDescent="0.25">
      <c r="A20" s="17" t="s">
        <v>67</v>
      </c>
      <c r="B20" s="87">
        <f t="shared" si="0"/>
        <v>1.9</v>
      </c>
    </row>
    <row r="21" spans="1:2" x14ac:dyDescent="0.25">
      <c r="A21" s="17" t="s">
        <v>192</v>
      </c>
      <c r="B21" s="87">
        <f t="shared" si="0"/>
        <v>1.9</v>
      </c>
    </row>
    <row r="22" spans="1:2" x14ac:dyDescent="0.25">
      <c r="A22" s="17" t="s">
        <v>193</v>
      </c>
      <c r="B22" s="87">
        <f t="shared" si="0"/>
        <v>1.9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F98"/>
  <sheetViews>
    <sheetView zoomScaleNormal="100" workbookViewId="0">
      <pane xSplit="1" ySplit="3" topLeftCell="B4" activePane="bottomRight" state="frozen"/>
      <selection pane="topRight" activeCell="B1" sqref="B1"/>
      <selection pane="bottomLeft" activeCell="A35" sqref="A35"/>
      <selection pane="bottomRight" activeCell="L13" sqref="L13"/>
    </sheetView>
  </sheetViews>
  <sheetFormatPr defaultRowHeight="14.5" x14ac:dyDescent="0.35"/>
  <cols>
    <col min="1" max="1" width="9.1796875" style="17" customWidth="1"/>
    <col min="2" max="2" width="5.1796875" style="41" bestFit="1" customWidth="1"/>
    <col min="3" max="5" width="9.1796875" style="17" customWidth="1"/>
    <col min="6" max="6" width="30.453125" style="61" bestFit="1" customWidth="1"/>
    <col min="7" max="7" width="10.54296875" style="61" customWidth="1"/>
    <col min="8" max="1020" width="9.1796875" style="17" customWidth="1"/>
  </cols>
  <sheetData>
    <row r="1" spans="1:7" x14ac:dyDescent="0.35">
      <c r="A1" s="38" t="s">
        <v>228</v>
      </c>
    </row>
    <row r="2" spans="1:7" x14ac:dyDescent="0.35">
      <c r="F2" s="294" t="s">
        <v>1048</v>
      </c>
      <c r="G2" s="294"/>
    </row>
    <row r="3" spans="1:7" ht="29" x14ac:dyDescent="0.35">
      <c r="F3" s="62"/>
      <c r="G3" s="63" t="s">
        <v>355</v>
      </c>
    </row>
    <row r="4" spans="1:7" s="1" customFormat="1" x14ac:dyDescent="0.35">
      <c r="A4" s="29" t="s">
        <v>687</v>
      </c>
      <c r="B4" s="60">
        <f>$G$11</f>
        <v>0.24</v>
      </c>
      <c r="F4" s="64" t="s">
        <v>356</v>
      </c>
      <c r="G4" s="65">
        <v>0.24</v>
      </c>
    </row>
    <row r="5" spans="1:7" s="1" customFormat="1" x14ac:dyDescent="0.35">
      <c r="A5" s="29" t="s">
        <v>688</v>
      </c>
      <c r="B5" s="60">
        <f>$G$11</f>
        <v>0.24</v>
      </c>
      <c r="F5" s="64" t="s">
        <v>357</v>
      </c>
      <c r="G5" s="65">
        <v>0.24</v>
      </c>
    </row>
    <row r="6" spans="1:7" s="1" customFormat="1" x14ac:dyDescent="0.35">
      <c r="A6" s="29" t="s">
        <v>689</v>
      </c>
      <c r="B6" s="60">
        <f>$G$19</f>
        <v>0.2</v>
      </c>
      <c r="F6" s="64" t="s">
        <v>358</v>
      </c>
      <c r="G6" s="65">
        <v>0.24</v>
      </c>
    </row>
    <row r="7" spans="1:7" s="1" customFormat="1" x14ac:dyDescent="0.35">
      <c r="A7" s="29" t="s">
        <v>690</v>
      </c>
      <c r="B7" s="60">
        <f>$G$26</f>
        <v>1.1200000000000001</v>
      </c>
      <c r="F7" s="64" t="s">
        <v>359</v>
      </c>
      <c r="G7" s="65">
        <v>0.24</v>
      </c>
    </row>
    <row r="8" spans="1:7" s="1" customFormat="1" x14ac:dyDescent="0.35">
      <c r="A8" s="29" t="s">
        <v>691</v>
      </c>
      <c r="B8" s="60">
        <f>$G$26</f>
        <v>1.1200000000000001</v>
      </c>
      <c r="F8" s="64" t="s">
        <v>360</v>
      </c>
      <c r="G8" s="65">
        <v>0.24</v>
      </c>
    </row>
    <row r="9" spans="1:7" s="1" customFormat="1" x14ac:dyDescent="0.35">
      <c r="A9" s="29" t="s">
        <v>692</v>
      </c>
      <c r="B9" s="60">
        <f>$G$30</f>
        <v>1.26</v>
      </c>
      <c r="F9" s="64" t="s">
        <v>361</v>
      </c>
      <c r="G9" s="65">
        <v>0.24</v>
      </c>
    </row>
    <row r="10" spans="1:7" s="1" customFormat="1" x14ac:dyDescent="0.35">
      <c r="A10" s="29" t="s">
        <v>693</v>
      </c>
      <c r="B10" s="60">
        <f>$G$42</f>
        <v>1.26</v>
      </c>
      <c r="F10" s="64" t="s">
        <v>362</v>
      </c>
      <c r="G10" s="65">
        <v>0.24</v>
      </c>
    </row>
    <row r="11" spans="1:7" s="1" customFormat="1" x14ac:dyDescent="0.35">
      <c r="A11" s="29" t="s">
        <v>694</v>
      </c>
      <c r="B11" s="60">
        <f>$G$42</f>
        <v>1.26</v>
      </c>
      <c r="F11" s="64" t="s">
        <v>363</v>
      </c>
      <c r="G11" s="65">
        <v>0.24</v>
      </c>
    </row>
    <row r="12" spans="1:7" s="1" customFormat="1" x14ac:dyDescent="0.35">
      <c r="A12" s="29" t="s">
        <v>695</v>
      </c>
      <c r="B12" s="60">
        <f>$G$49</f>
        <v>1.68</v>
      </c>
      <c r="F12" s="64" t="s">
        <v>364</v>
      </c>
      <c r="G12" s="65">
        <v>0.24</v>
      </c>
    </row>
    <row r="13" spans="1:7" s="1" customFormat="1" x14ac:dyDescent="0.35">
      <c r="A13" s="29" t="s">
        <v>696</v>
      </c>
      <c r="B13" s="60">
        <f>$G$50</f>
        <v>1.68</v>
      </c>
      <c r="F13" s="64" t="s">
        <v>365</v>
      </c>
      <c r="G13" s="65">
        <v>0.24</v>
      </c>
    </row>
    <row r="14" spans="1:7" s="1" customFormat="1" x14ac:dyDescent="0.35">
      <c r="A14" s="29" t="s">
        <v>697</v>
      </c>
      <c r="B14" s="60">
        <f>$G$50</f>
        <v>1.68</v>
      </c>
      <c r="F14" s="64" t="s">
        <v>366</v>
      </c>
      <c r="G14" s="65">
        <v>0.24</v>
      </c>
    </row>
    <row r="15" spans="1:7" s="1" customFormat="1" x14ac:dyDescent="0.35">
      <c r="A15" s="29" t="s">
        <v>698</v>
      </c>
      <c r="B15" s="60">
        <f t="shared" ref="B15:B22" si="0">$G$54</f>
        <v>1.26</v>
      </c>
      <c r="F15" s="64" t="s">
        <v>367</v>
      </c>
      <c r="G15" s="65">
        <v>0.24</v>
      </c>
    </row>
    <row r="16" spans="1:7" s="1" customFormat="1" x14ac:dyDescent="0.35">
      <c r="A16" s="29" t="s">
        <v>699</v>
      </c>
      <c r="B16" s="60">
        <f t="shared" si="0"/>
        <v>1.26</v>
      </c>
      <c r="F16" s="64" t="s">
        <v>368</v>
      </c>
      <c r="G16" s="65">
        <v>0.2</v>
      </c>
    </row>
    <row r="17" spans="1:7" s="1" customFormat="1" x14ac:dyDescent="0.35">
      <c r="A17" s="29" t="s">
        <v>700</v>
      </c>
      <c r="B17" s="60">
        <f t="shared" si="0"/>
        <v>1.26</v>
      </c>
      <c r="F17" s="64" t="s">
        <v>369</v>
      </c>
      <c r="G17" s="65">
        <v>0.2</v>
      </c>
    </row>
    <row r="18" spans="1:7" s="1" customFormat="1" x14ac:dyDescent="0.35">
      <c r="A18" s="29" t="s">
        <v>701</v>
      </c>
      <c r="B18" s="60">
        <f t="shared" si="0"/>
        <v>1.26</v>
      </c>
      <c r="F18" s="64" t="s">
        <v>370</v>
      </c>
      <c r="G18" s="65">
        <v>0.2</v>
      </c>
    </row>
    <row r="19" spans="1:7" s="1" customFormat="1" x14ac:dyDescent="0.35">
      <c r="A19" s="29" t="s">
        <v>702</v>
      </c>
      <c r="B19" s="60">
        <f t="shared" si="0"/>
        <v>1.26</v>
      </c>
      <c r="F19" s="64" t="s">
        <v>371</v>
      </c>
      <c r="G19" s="65">
        <v>0.2</v>
      </c>
    </row>
    <row r="20" spans="1:7" s="1" customFormat="1" x14ac:dyDescent="0.35">
      <c r="A20" s="1" t="s">
        <v>703</v>
      </c>
      <c r="B20" s="60">
        <f t="shared" si="0"/>
        <v>1.26</v>
      </c>
      <c r="F20" s="64" t="s">
        <v>372</v>
      </c>
      <c r="G20" s="65">
        <v>0.2</v>
      </c>
    </row>
    <row r="21" spans="1:7" s="1" customFormat="1" x14ac:dyDescent="0.35">
      <c r="A21" s="29" t="s">
        <v>704</v>
      </c>
      <c r="B21" s="60">
        <f t="shared" si="0"/>
        <v>1.26</v>
      </c>
      <c r="F21" s="66" t="s">
        <v>373</v>
      </c>
      <c r="G21" s="67">
        <v>0.2</v>
      </c>
    </row>
    <row r="22" spans="1:7" s="1" customFormat="1" x14ac:dyDescent="0.35">
      <c r="A22" s="29" t="s">
        <v>705</v>
      </c>
      <c r="B22" s="60">
        <f t="shared" si="0"/>
        <v>1.26</v>
      </c>
      <c r="F22" s="68" t="s">
        <v>374</v>
      </c>
      <c r="G22" s="69">
        <v>1.1200000000000001</v>
      </c>
    </row>
    <row r="23" spans="1:7" s="1" customFormat="1" x14ac:dyDescent="0.35">
      <c r="A23" s="29" t="s">
        <v>497</v>
      </c>
      <c r="B23" s="60">
        <f>B4</f>
        <v>0.24</v>
      </c>
      <c r="F23" s="64" t="s">
        <v>375</v>
      </c>
      <c r="G23" s="65">
        <v>1.1200000000000001</v>
      </c>
    </row>
    <row r="24" spans="1:7" s="1" customFormat="1" x14ac:dyDescent="0.35">
      <c r="A24" s="29" t="s">
        <v>498</v>
      </c>
      <c r="B24" s="60">
        <f t="shared" ref="B24:B41" si="1">B5</f>
        <v>0.24</v>
      </c>
      <c r="F24" s="64" t="s">
        <v>376</v>
      </c>
      <c r="G24" s="65">
        <v>1.1200000000000001</v>
      </c>
    </row>
    <row r="25" spans="1:7" s="1" customFormat="1" x14ac:dyDescent="0.35">
      <c r="A25" s="29" t="s">
        <v>499</v>
      </c>
      <c r="B25" s="60">
        <f t="shared" si="1"/>
        <v>0.2</v>
      </c>
      <c r="F25" s="64" t="s">
        <v>377</v>
      </c>
      <c r="G25" s="65">
        <v>1.1200000000000001</v>
      </c>
    </row>
    <row r="26" spans="1:7" s="1" customFormat="1" x14ac:dyDescent="0.35">
      <c r="A26" s="29" t="s">
        <v>500</v>
      </c>
      <c r="B26" s="60">
        <f t="shared" si="1"/>
        <v>1.1200000000000001</v>
      </c>
      <c r="F26" s="64" t="s">
        <v>378</v>
      </c>
      <c r="G26" s="65">
        <v>1.1200000000000001</v>
      </c>
    </row>
    <row r="27" spans="1:7" s="1" customFormat="1" x14ac:dyDescent="0.35">
      <c r="A27" s="29" t="s">
        <v>501</v>
      </c>
      <c r="B27" s="60">
        <f t="shared" si="1"/>
        <v>1.1200000000000001</v>
      </c>
      <c r="F27" s="64" t="s">
        <v>379</v>
      </c>
      <c r="G27" s="65">
        <v>1.1200000000000001</v>
      </c>
    </row>
    <row r="28" spans="1:7" s="1" customFormat="1" x14ac:dyDescent="0.35">
      <c r="A28" s="29" t="s">
        <v>502</v>
      </c>
      <c r="B28" s="60">
        <f t="shared" si="1"/>
        <v>1.26</v>
      </c>
      <c r="F28" s="64" t="s">
        <v>380</v>
      </c>
      <c r="G28" s="65">
        <v>1.1200000000000001</v>
      </c>
    </row>
    <row r="29" spans="1:7" s="1" customFormat="1" x14ac:dyDescent="0.35">
      <c r="A29" s="29" t="s">
        <v>503</v>
      </c>
      <c r="B29" s="60">
        <f t="shared" si="1"/>
        <v>1.26</v>
      </c>
      <c r="F29" s="66" t="s">
        <v>381</v>
      </c>
      <c r="G29" s="67">
        <v>1.1200000000000001</v>
      </c>
    </row>
    <row r="30" spans="1:7" s="1" customFormat="1" x14ac:dyDescent="0.35">
      <c r="A30" s="29" t="s">
        <v>504</v>
      </c>
      <c r="B30" s="60">
        <f t="shared" si="1"/>
        <v>1.26</v>
      </c>
      <c r="F30" s="68" t="s">
        <v>382</v>
      </c>
      <c r="G30" s="69">
        <v>1.26</v>
      </c>
    </row>
    <row r="31" spans="1:7" s="1" customFormat="1" x14ac:dyDescent="0.35">
      <c r="A31" s="29" t="s">
        <v>505</v>
      </c>
      <c r="B31" s="60">
        <f t="shared" si="1"/>
        <v>1.68</v>
      </c>
      <c r="F31" s="64" t="s">
        <v>383</v>
      </c>
      <c r="G31" s="65">
        <v>1.26</v>
      </c>
    </row>
    <row r="32" spans="1:7" s="1" customFormat="1" x14ac:dyDescent="0.35">
      <c r="A32" s="29" t="s">
        <v>506</v>
      </c>
      <c r="B32" s="60">
        <f t="shared" si="1"/>
        <v>1.68</v>
      </c>
      <c r="F32" s="64" t="s">
        <v>384</v>
      </c>
      <c r="G32" s="65">
        <v>1.26</v>
      </c>
    </row>
    <row r="33" spans="1:7" s="1" customFormat="1" x14ac:dyDescent="0.35">
      <c r="A33" s="29" t="s">
        <v>507</v>
      </c>
      <c r="B33" s="60">
        <f t="shared" si="1"/>
        <v>1.68</v>
      </c>
      <c r="F33" s="64" t="s">
        <v>385</v>
      </c>
      <c r="G33" s="65">
        <v>1.26</v>
      </c>
    </row>
    <row r="34" spans="1:7" s="1" customFormat="1" x14ac:dyDescent="0.35">
      <c r="A34" s="29" t="s">
        <v>508</v>
      </c>
      <c r="B34" s="60">
        <f t="shared" si="1"/>
        <v>1.26</v>
      </c>
      <c r="F34" s="70" t="s">
        <v>386</v>
      </c>
      <c r="G34" s="65">
        <v>1.26</v>
      </c>
    </row>
    <row r="35" spans="1:7" s="1" customFormat="1" x14ac:dyDescent="0.35">
      <c r="A35" s="29" t="s">
        <v>509</v>
      </c>
      <c r="B35" s="60">
        <f t="shared" si="1"/>
        <v>1.26</v>
      </c>
      <c r="F35" s="70" t="s">
        <v>387</v>
      </c>
      <c r="G35" s="65">
        <v>1.26</v>
      </c>
    </row>
    <row r="36" spans="1:7" s="1" customFormat="1" x14ac:dyDescent="0.35">
      <c r="A36" s="29" t="s">
        <v>510</v>
      </c>
      <c r="B36" s="60">
        <f t="shared" si="1"/>
        <v>1.26</v>
      </c>
      <c r="F36" s="70" t="s">
        <v>388</v>
      </c>
      <c r="G36" s="65">
        <v>1.26</v>
      </c>
    </row>
    <row r="37" spans="1:7" s="1" customFormat="1" x14ac:dyDescent="0.35">
      <c r="A37" s="29" t="s">
        <v>511</v>
      </c>
      <c r="B37" s="60">
        <f t="shared" si="1"/>
        <v>1.26</v>
      </c>
      <c r="F37" s="70" t="s">
        <v>389</v>
      </c>
      <c r="G37" s="65">
        <v>1.26</v>
      </c>
    </row>
    <row r="38" spans="1:7" s="1" customFormat="1" x14ac:dyDescent="0.35">
      <c r="A38" s="29" t="s">
        <v>512</v>
      </c>
      <c r="B38" s="60">
        <f t="shared" si="1"/>
        <v>1.26</v>
      </c>
      <c r="F38" s="70" t="s">
        <v>390</v>
      </c>
      <c r="G38" s="65">
        <v>1.26</v>
      </c>
    </row>
    <row r="39" spans="1:7" s="1" customFormat="1" x14ac:dyDescent="0.35">
      <c r="A39" s="1" t="s">
        <v>513</v>
      </c>
      <c r="B39" s="60">
        <f t="shared" si="1"/>
        <v>1.26</v>
      </c>
      <c r="F39" s="70" t="s">
        <v>391</v>
      </c>
      <c r="G39" s="65">
        <v>1.26</v>
      </c>
    </row>
    <row r="40" spans="1:7" s="1" customFormat="1" x14ac:dyDescent="0.35">
      <c r="A40" s="29" t="s">
        <v>514</v>
      </c>
      <c r="B40" s="60">
        <f t="shared" si="1"/>
        <v>1.26</v>
      </c>
      <c r="F40" s="70" t="s">
        <v>392</v>
      </c>
      <c r="G40" s="65">
        <v>1.26</v>
      </c>
    </row>
    <row r="41" spans="1:7" s="1" customFormat="1" x14ac:dyDescent="0.35">
      <c r="A41" s="29" t="s">
        <v>515</v>
      </c>
      <c r="B41" s="60">
        <f t="shared" si="1"/>
        <v>1.26</v>
      </c>
      <c r="F41" s="70" t="s">
        <v>393</v>
      </c>
      <c r="G41" s="65">
        <v>1.26</v>
      </c>
    </row>
    <row r="42" spans="1:7" s="1" customFormat="1" x14ac:dyDescent="0.35">
      <c r="A42" s="29" t="s">
        <v>516</v>
      </c>
      <c r="B42" s="60">
        <f>B23</f>
        <v>0.24</v>
      </c>
      <c r="F42" s="70" t="s">
        <v>394</v>
      </c>
      <c r="G42" s="65">
        <v>1.26</v>
      </c>
    </row>
    <row r="43" spans="1:7" s="1" customFormat="1" x14ac:dyDescent="0.35">
      <c r="A43" s="29" t="s">
        <v>517</v>
      </c>
      <c r="B43" s="60">
        <f t="shared" ref="B43:B60" si="2">B24</f>
        <v>0.24</v>
      </c>
      <c r="F43" s="70" t="s">
        <v>395</v>
      </c>
      <c r="G43" s="65">
        <v>1.26</v>
      </c>
    </row>
    <row r="44" spans="1:7" s="1" customFormat="1" x14ac:dyDescent="0.35">
      <c r="A44" s="29" t="s">
        <v>518</v>
      </c>
      <c r="B44" s="60">
        <f t="shared" si="2"/>
        <v>0.2</v>
      </c>
      <c r="F44" s="70" t="s">
        <v>396</v>
      </c>
      <c r="G44" s="65">
        <v>1.26</v>
      </c>
    </row>
    <row r="45" spans="1:7" s="1" customFormat="1" x14ac:dyDescent="0.35">
      <c r="A45" s="29" t="s">
        <v>519</v>
      </c>
      <c r="B45" s="60">
        <f t="shared" si="2"/>
        <v>1.1200000000000001</v>
      </c>
      <c r="F45" s="70" t="s">
        <v>397</v>
      </c>
      <c r="G45" s="65">
        <v>1.26</v>
      </c>
    </row>
    <row r="46" spans="1:7" s="1" customFormat="1" x14ac:dyDescent="0.35">
      <c r="A46" s="29" t="s">
        <v>520</v>
      </c>
      <c r="B46" s="60">
        <f t="shared" si="2"/>
        <v>1.1200000000000001</v>
      </c>
      <c r="F46" s="70" t="s">
        <v>398</v>
      </c>
      <c r="G46" s="65">
        <v>1.26</v>
      </c>
    </row>
    <row r="47" spans="1:7" s="1" customFormat="1" x14ac:dyDescent="0.35">
      <c r="A47" s="29" t="s">
        <v>521</v>
      </c>
      <c r="B47" s="60">
        <f t="shared" si="2"/>
        <v>1.26</v>
      </c>
      <c r="F47" s="70" t="s">
        <v>399</v>
      </c>
      <c r="G47" s="65">
        <v>1.26</v>
      </c>
    </row>
    <row r="48" spans="1:7" s="1" customFormat="1" x14ac:dyDescent="0.35">
      <c r="A48" s="29" t="s">
        <v>604</v>
      </c>
      <c r="B48" s="60">
        <f t="shared" si="2"/>
        <v>1.26</v>
      </c>
      <c r="F48" s="71" t="s">
        <v>400</v>
      </c>
      <c r="G48" s="67">
        <v>1.26</v>
      </c>
    </row>
    <row r="49" spans="1:7" s="1" customFormat="1" x14ac:dyDescent="0.35">
      <c r="A49" s="29" t="s">
        <v>522</v>
      </c>
      <c r="B49" s="60">
        <f t="shared" si="2"/>
        <v>1.26</v>
      </c>
      <c r="F49" s="72" t="s">
        <v>48</v>
      </c>
      <c r="G49" s="69">
        <v>1.68</v>
      </c>
    </row>
    <row r="50" spans="1:7" s="1" customFormat="1" x14ac:dyDescent="0.35">
      <c r="A50" s="29" t="s">
        <v>523</v>
      </c>
      <c r="B50" s="60">
        <f t="shared" si="2"/>
        <v>1.68</v>
      </c>
      <c r="F50" s="70" t="s">
        <v>242</v>
      </c>
      <c r="G50" s="65">
        <v>1.68</v>
      </c>
    </row>
    <row r="51" spans="1:7" s="1" customFormat="1" x14ac:dyDescent="0.35">
      <c r="A51" s="29" t="s">
        <v>524</v>
      </c>
      <c r="B51" s="60">
        <f t="shared" si="2"/>
        <v>1.68</v>
      </c>
      <c r="F51" s="70" t="s">
        <v>401</v>
      </c>
      <c r="G51" s="65">
        <v>1.68</v>
      </c>
    </row>
    <row r="52" spans="1:7" s="1" customFormat="1" x14ac:dyDescent="0.35">
      <c r="A52" s="29" t="s">
        <v>525</v>
      </c>
      <c r="B52" s="60">
        <f t="shared" si="2"/>
        <v>1.68</v>
      </c>
      <c r="F52" s="70" t="s">
        <v>402</v>
      </c>
      <c r="G52" s="65">
        <v>1.68</v>
      </c>
    </row>
    <row r="53" spans="1:7" s="1" customFormat="1" x14ac:dyDescent="0.35">
      <c r="A53" s="29" t="s">
        <v>526</v>
      </c>
      <c r="B53" s="60">
        <f t="shared" si="2"/>
        <v>1.26</v>
      </c>
      <c r="F53" s="71" t="s">
        <v>403</v>
      </c>
      <c r="G53" s="67">
        <v>1.68</v>
      </c>
    </row>
    <row r="54" spans="1:7" s="1" customFormat="1" x14ac:dyDescent="0.35">
      <c r="A54" s="29" t="s">
        <v>527</v>
      </c>
      <c r="B54" s="60">
        <f t="shared" si="2"/>
        <v>1.26</v>
      </c>
      <c r="F54" s="72" t="s">
        <v>404</v>
      </c>
      <c r="G54" s="69">
        <v>1.26</v>
      </c>
    </row>
    <row r="55" spans="1:7" s="1" customFormat="1" x14ac:dyDescent="0.35">
      <c r="A55" s="29" t="s">
        <v>528</v>
      </c>
      <c r="B55" s="60">
        <f t="shared" si="2"/>
        <v>1.26</v>
      </c>
      <c r="F55" s="70" t="s">
        <v>405</v>
      </c>
      <c r="G55" s="65">
        <v>1.26</v>
      </c>
    </row>
    <row r="56" spans="1:7" s="1" customFormat="1" x14ac:dyDescent="0.35">
      <c r="A56" s="29" t="s">
        <v>529</v>
      </c>
      <c r="B56" s="60">
        <f t="shared" si="2"/>
        <v>1.26</v>
      </c>
      <c r="F56" s="70" t="s">
        <v>406</v>
      </c>
      <c r="G56" s="65">
        <v>1.26</v>
      </c>
    </row>
    <row r="57" spans="1:7" s="1" customFormat="1" x14ac:dyDescent="0.35">
      <c r="A57" s="29" t="s">
        <v>530</v>
      </c>
      <c r="B57" s="60">
        <f t="shared" si="2"/>
        <v>1.26</v>
      </c>
      <c r="F57" s="70" t="s">
        <v>407</v>
      </c>
      <c r="G57" s="65">
        <v>1.26</v>
      </c>
    </row>
    <row r="58" spans="1:7" s="1" customFormat="1" x14ac:dyDescent="0.35">
      <c r="A58" s="1" t="s">
        <v>531</v>
      </c>
      <c r="B58" s="60">
        <f t="shared" si="2"/>
        <v>1.26</v>
      </c>
      <c r="F58" s="70" t="s">
        <v>408</v>
      </c>
      <c r="G58" s="65">
        <v>1.26</v>
      </c>
    </row>
    <row r="59" spans="1:7" s="1" customFormat="1" x14ac:dyDescent="0.35">
      <c r="A59" s="29" t="s">
        <v>532</v>
      </c>
      <c r="B59" s="60">
        <f t="shared" si="2"/>
        <v>1.26</v>
      </c>
      <c r="F59" s="70" t="s">
        <v>409</v>
      </c>
      <c r="G59" s="65">
        <v>1.26</v>
      </c>
    </row>
    <row r="60" spans="1:7" s="1" customFormat="1" x14ac:dyDescent="0.35">
      <c r="A60" s="29" t="s">
        <v>533</v>
      </c>
      <c r="B60" s="60">
        <f t="shared" si="2"/>
        <v>1.26</v>
      </c>
      <c r="F60" s="71" t="s">
        <v>410</v>
      </c>
      <c r="G60" s="67">
        <v>1.26</v>
      </c>
    </row>
    <row r="61" spans="1:7" s="1" customFormat="1" x14ac:dyDescent="0.35">
      <c r="A61" s="29" t="s">
        <v>534</v>
      </c>
      <c r="B61" s="60">
        <f>B42</f>
        <v>0.24</v>
      </c>
      <c r="F61" s="70"/>
      <c r="G61" s="65"/>
    </row>
    <row r="62" spans="1:7" s="1" customFormat="1" x14ac:dyDescent="0.35">
      <c r="A62" s="29" t="s">
        <v>535</v>
      </c>
      <c r="B62" s="60">
        <f t="shared" ref="B62:B79" si="3">B43</f>
        <v>0.24</v>
      </c>
      <c r="F62" s="70"/>
      <c r="G62" s="65"/>
    </row>
    <row r="63" spans="1:7" s="1" customFormat="1" x14ac:dyDescent="0.35">
      <c r="A63" s="29" t="s">
        <v>536</v>
      </c>
      <c r="B63" s="60">
        <f t="shared" si="3"/>
        <v>0.2</v>
      </c>
      <c r="F63" s="70"/>
      <c r="G63" s="65"/>
    </row>
    <row r="64" spans="1:7" s="1" customFormat="1" x14ac:dyDescent="0.35">
      <c r="A64" s="29" t="s">
        <v>537</v>
      </c>
      <c r="B64" s="60">
        <f t="shared" si="3"/>
        <v>1.1200000000000001</v>
      </c>
      <c r="F64" s="70"/>
      <c r="G64" s="65"/>
    </row>
    <row r="65" spans="1:8" s="1" customFormat="1" x14ac:dyDescent="0.35">
      <c r="A65" s="29" t="s">
        <v>538</v>
      </c>
      <c r="B65" s="60">
        <f t="shared" si="3"/>
        <v>1.1200000000000001</v>
      </c>
      <c r="F65" s="70"/>
      <c r="G65" s="65"/>
    </row>
    <row r="66" spans="1:8" s="1" customFormat="1" x14ac:dyDescent="0.35">
      <c r="A66" s="29" t="s">
        <v>539</v>
      </c>
      <c r="B66" s="60">
        <f t="shared" si="3"/>
        <v>1.26</v>
      </c>
      <c r="F66" s="70"/>
      <c r="G66" s="65"/>
    </row>
    <row r="67" spans="1:8" s="1" customFormat="1" x14ac:dyDescent="0.35">
      <c r="A67" s="29" t="s">
        <v>540</v>
      </c>
      <c r="B67" s="60">
        <f t="shared" si="3"/>
        <v>1.26</v>
      </c>
      <c r="F67" s="70"/>
      <c r="G67" s="65"/>
    </row>
    <row r="68" spans="1:8" s="1" customFormat="1" ht="12.5" x14ac:dyDescent="0.25">
      <c r="A68" s="29" t="s">
        <v>541</v>
      </c>
      <c r="B68" s="60">
        <f t="shared" si="3"/>
        <v>1.26</v>
      </c>
    </row>
    <row r="69" spans="1:8" s="1" customFormat="1" ht="12.5" x14ac:dyDescent="0.25">
      <c r="A69" s="29" t="s">
        <v>542</v>
      </c>
      <c r="B69" s="60">
        <f t="shared" si="3"/>
        <v>1.68</v>
      </c>
    </row>
    <row r="70" spans="1:8" s="1" customFormat="1" ht="12.5" x14ac:dyDescent="0.25">
      <c r="A70" s="29" t="s">
        <v>543</v>
      </c>
      <c r="B70" s="60">
        <f t="shared" si="3"/>
        <v>1.68</v>
      </c>
    </row>
    <row r="71" spans="1:8" s="1" customFormat="1" ht="12.5" x14ac:dyDescent="0.25">
      <c r="A71" s="29" t="s">
        <v>544</v>
      </c>
      <c r="B71" s="60">
        <f t="shared" si="3"/>
        <v>1.68</v>
      </c>
    </row>
    <row r="72" spans="1:8" s="1" customFormat="1" ht="12.5" x14ac:dyDescent="0.25">
      <c r="A72" s="29" t="s">
        <v>545</v>
      </c>
      <c r="B72" s="60">
        <f t="shared" si="3"/>
        <v>1.26</v>
      </c>
    </row>
    <row r="73" spans="1:8" s="1" customFormat="1" ht="12.5" x14ac:dyDescent="0.25">
      <c r="A73" s="29" t="s">
        <v>546</v>
      </c>
      <c r="B73" s="60">
        <f t="shared" si="3"/>
        <v>1.26</v>
      </c>
    </row>
    <row r="74" spans="1:8" s="1" customFormat="1" ht="12.5" x14ac:dyDescent="0.25">
      <c r="A74" s="29" t="s">
        <v>547</v>
      </c>
      <c r="B74" s="60">
        <f t="shared" si="3"/>
        <v>1.26</v>
      </c>
    </row>
    <row r="75" spans="1:8" s="1" customFormat="1" ht="12.5" x14ac:dyDescent="0.25">
      <c r="A75" s="29" t="s">
        <v>548</v>
      </c>
      <c r="B75" s="60">
        <f t="shared" si="3"/>
        <v>1.26</v>
      </c>
    </row>
    <row r="76" spans="1:8" ht="12.5" x14ac:dyDescent="0.25">
      <c r="A76" s="29" t="s">
        <v>549</v>
      </c>
      <c r="B76" s="60">
        <f t="shared" si="3"/>
        <v>1.26</v>
      </c>
      <c r="E76" s="1"/>
      <c r="F76" s="1"/>
      <c r="G76" s="1"/>
      <c r="H76" s="1"/>
    </row>
    <row r="77" spans="1:8" ht="12.5" x14ac:dyDescent="0.25">
      <c r="A77" s="17" t="s">
        <v>550</v>
      </c>
      <c r="B77" s="60">
        <f t="shared" si="3"/>
        <v>1.26</v>
      </c>
      <c r="E77" s="1"/>
      <c r="F77" s="1"/>
      <c r="G77" s="1"/>
      <c r="H77" s="1"/>
    </row>
    <row r="78" spans="1:8" ht="12.5" x14ac:dyDescent="0.25">
      <c r="A78" s="29" t="s">
        <v>551</v>
      </c>
      <c r="B78" s="60">
        <f t="shared" si="3"/>
        <v>1.26</v>
      </c>
      <c r="E78" s="1"/>
      <c r="F78" s="1"/>
      <c r="G78" s="1"/>
      <c r="H78" s="1"/>
    </row>
    <row r="79" spans="1:8" ht="12.5" x14ac:dyDescent="0.25">
      <c r="A79" s="29" t="s">
        <v>552</v>
      </c>
      <c r="B79" s="60">
        <f t="shared" si="3"/>
        <v>1.26</v>
      </c>
      <c r="E79" s="1"/>
      <c r="F79" s="1"/>
      <c r="G79" s="1"/>
      <c r="H79" s="1"/>
    </row>
    <row r="80" spans="1:8" x14ac:dyDescent="0.35">
      <c r="A80" s="29" t="s">
        <v>553</v>
      </c>
      <c r="B80" s="60">
        <f>B61</f>
        <v>0.24</v>
      </c>
    </row>
    <row r="81" spans="1:2" x14ac:dyDescent="0.35">
      <c r="A81" s="29" t="s">
        <v>554</v>
      </c>
      <c r="B81" s="60">
        <f t="shared" ref="B81:B98" si="4">B62</f>
        <v>0.24</v>
      </c>
    </row>
    <row r="82" spans="1:2" x14ac:dyDescent="0.35">
      <c r="A82" s="29" t="s">
        <v>555</v>
      </c>
      <c r="B82" s="60">
        <f t="shared" si="4"/>
        <v>0.2</v>
      </c>
    </row>
    <row r="83" spans="1:2" x14ac:dyDescent="0.35">
      <c r="A83" s="29" t="s">
        <v>556</v>
      </c>
      <c r="B83" s="60">
        <f t="shared" si="4"/>
        <v>1.1200000000000001</v>
      </c>
    </row>
    <row r="84" spans="1:2" x14ac:dyDescent="0.35">
      <c r="A84" s="29" t="s">
        <v>557</v>
      </c>
      <c r="B84" s="60">
        <f t="shared" si="4"/>
        <v>1.1200000000000001</v>
      </c>
    </row>
    <row r="85" spans="1:2" x14ac:dyDescent="0.35">
      <c r="A85" s="29" t="s">
        <v>558</v>
      </c>
      <c r="B85" s="60">
        <f t="shared" si="4"/>
        <v>1.26</v>
      </c>
    </row>
    <row r="86" spans="1:2" x14ac:dyDescent="0.35">
      <c r="A86" s="29" t="s">
        <v>605</v>
      </c>
      <c r="B86" s="60">
        <f t="shared" si="4"/>
        <v>1.26</v>
      </c>
    </row>
    <row r="87" spans="1:2" x14ac:dyDescent="0.35">
      <c r="A87" s="29" t="s">
        <v>559</v>
      </c>
      <c r="B87" s="60">
        <f t="shared" si="4"/>
        <v>1.26</v>
      </c>
    </row>
    <row r="88" spans="1:2" x14ac:dyDescent="0.35">
      <c r="A88" s="29" t="s">
        <v>560</v>
      </c>
      <c r="B88" s="60">
        <f t="shared" si="4"/>
        <v>1.68</v>
      </c>
    </row>
    <row r="89" spans="1:2" x14ac:dyDescent="0.35">
      <c r="A89" s="29" t="s">
        <v>561</v>
      </c>
      <c r="B89" s="60">
        <f t="shared" si="4"/>
        <v>1.68</v>
      </c>
    </row>
    <row r="90" spans="1:2" x14ac:dyDescent="0.35">
      <c r="A90" s="29" t="s">
        <v>562</v>
      </c>
      <c r="B90" s="60">
        <f t="shared" si="4"/>
        <v>1.68</v>
      </c>
    </row>
    <row r="91" spans="1:2" x14ac:dyDescent="0.35">
      <c r="A91" s="29" t="s">
        <v>563</v>
      </c>
      <c r="B91" s="60">
        <f t="shared" si="4"/>
        <v>1.26</v>
      </c>
    </row>
    <row r="92" spans="1:2" x14ac:dyDescent="0.35">
      <c r="A92" s="29" t="s">
        <v>564</v>
      </c>
      <c r="B92" s="60">
        <f t="shared" si="4"/>
        <v>1.26</v>
      </c>
    </row>
    <row r="93" spans="1:2" x14ac:dyDescent="0.35">
      <c r="A93" s="29" t="s">
        <v>565</v>
      </c>
      <c r="B93" s="60">
        <f t="shared" si="4"/>
        <v>1.26</v>
      </c>
    </row>
    <row r="94" spans="1:2" x14ac:dyDescent="0.35">
      <c r="A94" s="29" t="s">
        <v>566</v>
      </c>
      <c r="B94" s="60">
        <f t="shared" si="4"/>
        <v>1.26</v>
      </c>
    </row>
    <row r="95" spans="1:2" x14ac:dyDescent="0.35">
      <c r="A95" s="29" t="s">
        <v>567</v>
      </c>
      <c r="B95" s="60">
        <f t="shared" si="4"/>
        <v>1.26</v>
      </c>
    </row>
    <row r="96" spans="1:2" x14ac:dyDescent="0.35">
      <c r="A96" s="17" t="s">
        <v>568</v>
      </c>
      <c r="B96" s="60">
        <f t="shared" si="4"/>
        <v>1.26</v>
      </c>
    </row>
    <row r="97" spans="1:2" x14ac:dyDescent="0.35">
      <c r="A97" s="29" t="s">
        <v>569</v>
      </c>
      <c r="B97" s="60">
        <f t="shared" si="4"/>
        <v>1.26</v>
      </c>
    </row>
    <row r="98" spans="1:2" x14ac:dyDescent="0.35">
      <c r="A98" s="29" t="s">
        <v>570</v>
      </c>
      <c r="B98" s="60">
        <f t="shared" si="4"/>
        <v>1.26</v>
      </c>
    </row>
  </sheetData>
  <mergeCells count="1">
    <mergeCell ref="F2:G2"/>
  </mergeCells>
  <pageMargins left="0.75" right="0.75" top="1" bottom="1" header="0.51180555555555496" footer="0.51180555555555496"/>
  <pageSetup firstPageNumber="0" orientation="portrait" horizontalDpi="300" verticalDpi="300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A50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15" sqref="I15"/>
    </sheetView>
  </sheetViews>
  <sheetFormatPr defaultColWidth="8.54296875" defaultRowHeight="12.5" x14ac:dyDescent="0.25"/>
  <cols>
    <col min="1" max="1" width="8.54296875" customWidth="1"/>
    <col min="10" max="10" width="7.453125" bestFit="1" customWidth="1"/>
    <col min="11" max="11" width="7.1796875" bestFit="1" customWidth="1"/>
    <col min="12" max="12" width="7.453125" bestFit="1" customWidth="1"/>
    <col min="13" max="13" width="7.1796875" bestFit="1" customWidth="1"/>
    <col min="14" max="14" width="7.453125" bestFit="1" customWidth="1"/>
    <col min="15" max="15" width="7.1796875" bestFit="1" customWidth="1"/>
    <col min="16" max="16" width="7.453125" bestFit="1" customWidth="1"/>
    <col min="17" max="20" width="7.453125" customWidth="1"/>
    <col min="21" max="21" width="28.1796875" customWidth="1"/>
    <col min="22" max="22" width="7.81640625" bestFit="1" customWidth="1"/>
    <col min="23" max="23" width="6.90625" bestFit="1" customWidth="1"/>
    <col min="24" max="24" width="6.81640625" bestFit="1" customWidth="1"/>
    <col min="25" max="25" width="6.90625" bestFit="1" customWidth="1"/>
    <col min="26" max="26" width="9.90625" bestFit="1" customWidth="1"/>
    <col min="27" max="27" width="9.7265625" bestFit="1" customWidth="1"/>
    <col min="28" max="28" width="9.90625" bestFit="1" customWidth="1"/>
  </cols>
  <sheetData>
    <row r="1" spans="1:28" ht="13" x14ac:dyDescent="0.3">
      <c r="A1" s="24" t="s">
        <v>1042</v>
      </c>
      <c r="U1" s="24" t="s">
        <v>1046</v>
      </c>
    </row>
    <row r="2" spans="1:28" x14ac:dyDescent="0.25">
      <c r="A2" s="82"/>
      <c r="B2" s="82" t="s">
        <v>712</v>
      </c>
      <c r="C2" s="82" t="s">
        <v>590</v>
      </c>
      <c r="D2" s="82" t="s">
        <v>591</v>
      </c>
      <c r="E2" s="82" t="s">
        <v>592</v>
      </c>
      <c r="I2" s="51" t="s">
        <v>1047</v>
      </c>
      <c r="U2" s="82"/>
      <c r="V2" s="82" t="s">
        <v>712</v>
      </c>
      <c r="W2" s="82" t="s">
        <v>590</v>
      </c>
      <c r="X2" s="82" t="s">
        <v>591</v>
      </c>
      <c r="Y2" s="82" t="s">
        <v>592</v>
      </c>
      <c r="Z2" t="s">
        <v>714</v>
      </c>
      <c r="AA2" t="s">
        <v>715</v>
      </c>
      <c r="AB2" t="s">
        <v>716</v>
      </c>
    </row>
    <row r="3" spans="1:28" x14ac:dyDescent="0.25">
      <c r="A3" s="50" t="s">
        <v>329</v>
      </c>
      <c r="B3" s="112">
        <f>AVERAGE(J5:K5)</f>
        <v>1.4320142353849306</v>
      </c>
      <c r="C3" s="112">
        <f>L5</f>
        <v>1.0582544080322833</v>
      </c>
      <c r="D3" s="112">
        <f>M5</f>
        <v>1.1050716966191765</v>
      </c>
      <c r="E3" s="112">
        <f>N5</f>
        <v>1.1598773361359849</v>
      </c>
      <c r="U3" s="50" t="s">
        <v>329</v>
      </c>
      <c r="V3" s="112">
        <v>1.2329369619647499</v>
      </c>
      <c r="W3" s="112">
        <v>0.86441506150948799</v>
      </c>
      <c r="X3" s="112">
        <v>0.95109172997109104</v>
      </c>
      <c r="Y3" s="112">
        <v>0.90970449701997702</v>
      </c>
      <c r="Z3" s="42">
        <v>1.2329369619647499</v>
      </c>
      <c r="AA3" s="42">
        <v>1.2329369619647499</v>
      </c>
      <c r="AB3" s="42">
        <v>1.2329369619647499</v>
      </c>
    </row>
    <row r="4" spans="1:28" x14ac:dyDescent="0.25">
      <c r="A4" s="50" t="s">
        <v>330</v>
      </c>
      <c r="B4" s="112">
        <f>AVERAGE(J6:K6)</f>
        <v>1.096477492821796</v>
      </c>
      <c r="C4" s="112">
        <f>L6</f>
        <v>1.3086609479896105</v>
      </c>
      <c r="D4" s="112">
        <f>M6</f>
        <v>1.1630586434461441</v>
      </c>
      <c r="E4" s="112">
        <f>N6</f>
        <v>1.4820901499335171</v>
      </c>
      <c r="J4" s="51" t="s">
        <v>2</v>
      </c>
      <c r="K4" s="51" t="s">
        <v>473</v>
      </c>
      <c r="L4" t="s">
        <v>594</v>
      </c>
      <c r="M4" t="s">
        <v>595</v>
      </c>
      <c r="N4" t="s">
        <v>596</v>
      </c>
      <c r="U4" s="50" t="s">
        <v>330</v>
      </c>
      <c r="V4" s="112">
        <v>0.94404622206778499</v>
      </c>
      <c r="W4" s="112">
        <v>1.06895489899721</v>
      </c>
      <c r="X4" s="112">
        <v>1.00099881359483</v>
      </c>
      <c r="Y4" s="112">
        <v>1.16241953556497</v>
      </c>
      <c r="Z4" s="42">
        <v>0.94404622206778399</v>
      </c>
      <c r="AA4" s="42">
        <v>0.94404622206778399</v>
      </c>
      <c r="AB4" s="42">
        <v>0.94404622206778399</v>
      </c>
    </row>
    <row r="5" spans="1:28" x14ac:dyDescent="0.25">
      <c r="A5" s="50" t="s">
        <v>331</v>
      </c>
      <c r="B5" s="112">
        <f>AVERAGE(J8:K8)</f>
        <v>2.490859066621621</v>
      </c>
      <c r="C5" s="112">
        <f>L8</f>
        <v>3.0316456846935869</v>
      </c>
      <c r="D5" s="112">
        <f>M8</f>
        <v>3.3740725107215797</v>
      </c>
      <c r="E5" s="112">
        <f>N8</f>
        <v>3.1286341728145537</v>
      </c>
      <c r="I5" t="s">
        <v>1038</v>
      </c>
      <c r="J5" s="42">
        <v>1.6017373435191753</v>
      </c>
      <c r="K5" s="42">
        <v>1.2622911272506858</v>
      </c>
      <c r="L5" s="42">
        <v>1.0582544080322833</v>
      </c>
      <c r="M5" s="42">
        <v>1.1050716966191765</v>
      </c>
      <c r="N5" s="42">
        <v>1.1598773361359849</v>
      </c>
      <c r="U5" s="50" t="s">
        <v>331</v>
      </c>
      <c r="V5" s="112">
        <v>2.1445821796997002</v>
      </c>
      <c r="W5" s="112">
        <v>2.4763423342427799</v>
      </c>
      <c r="X5" s="112">
        <v>2.90393145629172</v>
      </c>
      <c r="Y5" s="112">
        <v>2.45382204468395</v>
      </c>
      <c r="Z5" s="42">
        <v>2.1445821796997002</v>
      </c>
      <c r="AA5" s="42">
        <v>2.1445821796997002</v>
      </c>
      <c r="AB5" s="42">
        <v>2.1445821796997002</v>
      </c>
    </row>
    <row r="6" spans="1:28" x14ac:dyDescent="0.25">
      <c r="A6" s="50" t="s">
        <v>333</v>
      </c>
      <c r="B6" s="112">
        <f>AVERAGE(J7:K7)</f>
        <v>0.56772897005166034</v>
      </c>
      <c r="C6" s="112">
        <f>L7</f>
        <v>0.36926789630608814</v>
      </c>
      <c r="D6" s="112">
        <f>M7</f>
        <v>0.31604731330999025</v>
      </c>
      <c r="E6" s="112">
        <f>N7</f>
        <v>0.25212579713300193</v>
      </c>
      <c r="I6" t="s">
        <v>1039</v>
      </c>
      <c r="J6" s="42">
        <v>1.0303633142249535</v>
      </c>
      <c r="K6" s="42">
        <v>1.1625916714186382</v>
      </c>
      <c r="L6" s="42">
        <v>1.3086609479896105</v>
      </c>
      <c r="M6" s="42">
        <v>1.1630586434461441</v>
      </c>
      <c r="N6" s="42">
        <v>1.4820901499335171</v>
      </c>
      <c r="U6" s="50" t="s">
        <v>332</v>
      </c>
      <c r="V6" s="112">
        <v>0.48880382209798001</v>
      </c>
      <c r="W6" s="112">
        <v>0.30162948424890301</v>
      </c>
      <c r="X6" s="112">
        <v>0.27200948760911098</v>
      </c>
      <c r="Y6" s="112">
        <v>0.197745023823577</v>
      </c>
      <c r="Z6" s="42">
        <v>0.48880382209798001</v>
      </c>
      <c r="AA6" s="42">
        <v>0.48880382209798001</v>
      </c>
      <c r="AB6" s="42">
        <v>0.48880382209798001</v>
      </c>
    </row>
    <row r="7" spans="1:28" x14ac:dyDescent="0.25">
      <c r="A7" s="50" t="s">
        <v>332</v>
      </c>
      <c r="B7" s="112">
        <f>AVERAGE(J7:K7)</f>
        <v>0.56772897005166034</v>
      </c>
      <c r="C7" s="112">
        <f>C6</f>
        <v>0.36926789630608814</v>
      </c>
      <c r="D7" s="112">
        <f>D6</f>
        <v>0.31604731330999025</v>
      </c>
      <c r="E7" s="112">
        <f>E6</f>
        <v>0.25212579713300193</v>
      </c>
      <c r="I7" t="s">
        <v>1040</v>
      </c>
      <c r="J7" s="42">
        <v>0.77081909724462627</v>
      </c>
      <c r="K7" s="42">
        <v>0.3646388428586943</v>
      </c>
      <c r="L7" s="42">
        <v>0.36926789630608814</v>
      </c>
      <c r="M7" s="42">
        <v>0.31604731330999025</v>
      </c>
      <c r="N7" s="42">
        <v>0.25212579713300193</v>
      </c>
      <c r="U7" s="50" t="s">
        <v>333</v>
      </c>
      <c r="V7" s="112">
        <v>0.48880382209798001</v>
      </c>
      <c r="W7" s="112">
        <v>0.30162948424890301</v>
      </c>
      <c r="X7" s="112">
        <v>0.27200948760911098</v>
      </c>
      <c r="Y7" s="112">
        <v>0.197745023823577</v>
      </c>
      <c r="Z7" s="42">
        <v>0.48880382209798001</v>
      </c>
      <c r="AA7" s="42">
        <v>0.48880382209798001</v>
      </c>
      <c r="AB7" s="42">
        <v>0.48880382209798001</v>
      </c>
    </row>
    <row r="8" spans="1:28" x14ac:dyDescent="0.25">
      <c r="A8" s="50" t="s">
        <v>334</v>
      </c>
      <c r="B8" s="112">
        <f>AVERAGE(J8:K8)</f>
        <v>2.490859066621621</v>
      </c>
      <c r="C8" s="112">
        <f>L8</f>
        <v>3.0316456846935869</v>
      </c>
      <c r="D8" s="112">
        <f>M8</f>
        <v>3.3740725107215797</v>
      </c>
      <c r="E8" s="112">
        <f>N8</f>
        <v>3.1286341728145537</v>
      </c>
      <c r="I8" t="s">
        <v>1041</v>
      </c>
      <c r="J8" s="42">
        <v>1.9180912004378652</v>
      </c>
      <c r="K8" s="42">
        <v>3.0636269328053771</v>
      </c>
      <c r="L8" s="42">
        <v>3.0316456846935869</v>
      </c>
      <c r="M8" s="42">
        <v>3.3740725107215797</v>
      </c>
      <c r="N8" s="42">
        <v>3.1286341728145537</v>
      </c>
      <c r="U8" s="50" t="s">
        <v>334</v>
      </c>
      <c r="V8" s="112">
        <v>2.1445821796997002</v>
      </c>
      <c r="W8" s="112">
        <v>2.4763423342427799</v>
      </c>
      <c r="X8" s="112">
        <v>2.90393145629172</v>
      </c>
      <c r="Y8" s="112">
        <v>2.45382204468395</v>
      </c>
      <c r="Z8" s="42">
        <v>2.1445821796997002</v>
      </c>
      <c r="AA8" s="42">
        <v>2.1445821796997002</v>
      </c>
      <c r="AB8" s="42">
        <v>2.1445821796997002</v>
      </c>
    </row>
    <row r="9" spans="1:28" x14ac:dyDescent="0.25">
      <c r="A9" s="50" t="s">
        <v>45</v>
      </c>
      <c r="B9" s="112">
        <f>AVERAGE(J8:K8)</f>
        <v>2.490859066621621</v>
      </c>
      <c r="C9" s="112">
        <f>C8</f>
        <v>3.0316456846935869</v>
      </c>
      <c r="D9" s="112">
        <f>D8</f>
        <v>3.3740725107215797</v>
      </c>
      <c r="E9" s="112">
        <f>E8</f>
        <v>3.1286341728145537</v>
      </c>
      <c r="I9" t="s">
        <v>64</v>
      </c>
      <c r="J9" s="42">
        <v>0.44782618506238148</v>
      </c>
      <c r="K9" s="42">
        <v>0.85964524738993853</v>
      </c>
      <c r="L9" s="42">
        <v>1.1305799050130547</v>
      </c>
      <c r="M9" s="42">
        <v>1.1187801585687884</v>
      </c>
      <c r="N9" s="42">
        <v>1.2078409579101796</v>
      </c>
      <c r="U9" s="50" t="s">
        <v>45</v>
      </c>
      <c r="V9" s="112">
        <v>2.1445821796997002</v>
      </c>
      <c r="W9" s="112">
        <v>2.4763423342427799</v>
      </c>
      <c r="X9" s="112">
        <v>2.90393145629172</v>
      </c>
      <c r="Y9" s="112">
        <v>2.45382204468395</v>
      </c>
      <c r="Z9" s="42">
        <v>2.1445821796997002</v>
      </c>
      <c r="AA9" s="42">
        <v>2.1445821796997002</v>
      </c>
      <c r="AB9" s="42">
        <v>2.1445821796997002</v>
      </c>
    </row>
    <row r="10" spans="1:28" x14ac:dyDescent="0.25">
      <c r="A10" s="50" t="s">
        <v>335</v>
      </c>
      <c r="B10" s="112">
        <f>AVERAGE(J8:K8)</f>
        <v>2.490859066621621</v>
      </c>
      <c r="C10" s="112">
        <f>C9</f>
        <v>3.0316456846935869</v>
      </c>
      <c r="D10" s="112">
        <f>D9</f>
        <v>3.3740725107215797</v>
      </c>
      <c r="E10" s="112">
        <f>E9</f>
        <v>3.1286341728145537</v>
      </c>
      <c r="U10" s="50" t="s">
        <v>335</v>
      </c>
      <c r="V10" s="112">
        <v>2.1445821796997002</v>
      </c>
      <c r="W10" s="112">
        <v>2.4763423342427799</v>
      </c>
      <c r="X10" s="112">
        <v>2.90393145629172</v>
      </c>
      <c r="Y10" s="112">
        <v>2.45382204468395</v>
      </c>
      <c r="Z10" s="42">
        <v>2.1445821796997002</v>
      </c>
      <c r="AA10" s="42">
        <v>2.1445821796997002</v>
      </c>
      <c r="AB10" s="42">
        <v>2.1445821796997002</v>
      </c>
    </row>
    <row r="11" spans="1:28" x14ac:dyDescent="0.25">
      <c r="A11" s="50" t="s">
        <v>49</v>
      </c>
      <c r="B11" s="112">
        <f>AVERAGE(J9:$K$9)</f>
        <v>0.65373571622616</v>
      </c>
      <c r="C11" s="112">
        <f>L9</f>
        <v>1.1305799050130547</v>
      </c>
      <c r="D11" s="112">
        <f>M9</f>
        <v>1.1187801585687884</v>
      </c>
      <c r="E11" s="112">
        <f>N9</f>
        <v>1.2078409579101796</v>
      </c>
      <c r="U11" s="50" t="s">
        <v>49</v>
      </c>
      <c r="V11" s="112">
        <v>0.56285399123499102</v>
      </c>
      <c r="W11" s="112">
        <v>0.92349277330242596</v>
      </c>
      <c r="X11" s="112">
        <v>0.96289006380842201</v>
      </c>
      <c r="Y11" s="112">
        <v>0.94732289084661003</v>
      </c>
      <c r="Z11" s="42">
        <v>0.56285399123499003</v>
      </c>
      <c r="AA11" s="42">
        <v>0.56285399123499003</v>
      </c>
      <c r="AB11" s="42">
        <v>0.56285399123499003</v>
      </c>
    </row>
    <row r="12" spans="1:28" x14ac:dyDescent="0.25">
      <c r="A12" s="50" t="s">
        <v>51</v>
      </c>
      <c r="B12" s="112">
        <f>AVERAGE(J$9:$K10)</f>
        <v>0.65373571622616</v>
      </c>
      <c r="C12" s="112">
        <f>C11</f>
        <v>1.1305799050130547</v>
      </c>
      <c r="D12" s="112">
        <f>D11</f>
        <v>1.1187801585687884</v>
      </c>
      <c r="E12" s="112">
        <f>E11</f>
        <v>1.2078409579101796</v>
      </c>
      <c r="U12" s="50" t="s">
        <v>51</v>
      </c>
      <c r="V12" s="112">
        <v>0.56285399123499102</v>
      </c>
      <c r="W12" s="112">
        <v>0.92349277330242596</v>
      </c>
      <c r="X12" s="112">
        <v>0.96289006380842201</v>
      </c>
      <c r="Y12" s="112">
        <v>0.94732289084661003</v>
      </c>
      <c r="Z12" s="42">
        <v>0.56285399123499003</v>
      </c>
      <c r="AA12" s="42">
        <v>0.56285399123499003</v>
      </c>
      <c r="AB12" s="42">
        <v>0.56285399123499003</v>
      </c>
    </row>
    <row r="13" spans="1:28" x14ac:dyDescent="0.25">
      <c r="A13" s="50" t="s">
        <v>336</v>
      </c>
      <c r="B13" s="112">
        <f>AVERAGE(J$9:$K11)</f>
        <v>0.65373571622616</v>
      </c>
      <c r="C13" s="112">
        <f t="shared" ref="C13:E19" si="0">C12</f>
        <v>1.1305799050130547</v>
      </c>
      <c r="D13" s="112">
        <f t="shared" si="0"/>
        <v>1.1187801585687884</v>
      </c>
      <c r="E13" s="112">
        <f t="shared" si="0"/>
        <v>1.2078409579101796</v>
      </c>
      <c r="U13" s="50" t="s">
        <v>336</v>
      </c>
      <c r="V13" s="112">
        <v>0.56285399123499102</v>
      </c>
      <c r="W13" s="112">
        <v>0.92349277330242596</v>
      </c>
      <c r="X13" s="112">
        <v>0.96289006380842201</v>
      </c>
      <c r="Y13" s="112">
        <v>0.94732289084661003</v>
      </c>
      <c r="Z13" s="42">
        <v>0.56285399123499003</v>
      </c>
      <c r="AA13" s="42">
        <v>0.56285399123499003</v>
      </c>
      <c r="AB13" s="42">
        <v>0.56285399123499003</v>
      </c>
    </row>
    <row r="14" spans="1:28" x14ac:dyDescent="0.25">
      <c r="A14" s="50" t="s">
        <v>53</v>
      </c>
      <c r="B14" s="112">
        <f>AVERAGE(J$9:$K12)</f>
        <v>0.65373571622616</v>
      </c>
      <c r="C14" s="112">
        <f t="shared" si="0"/>
        <v>1.1305799050130547</v>
      </c>
      <c r="D14" s="112">
        <f t="shared" si="0"/>
        <v>1.1187801585687884</v>
      </c>
      <c r="E14" s="112">
        <f t="shared" si="0"/>
        <v>1.2078409579101796</v>
      </c>
      <c r="U14" s="50" t="s">
        <v>53</v>
      </c>
      <c r="V14" s="112">
        <v>0.56285399123499102</v>
      </c>
      <c r="W14" s="112">
        <v>0.92349277330242596</v>
      </c>
      <c r="X14" s="112">
        <v>0.96289006380842201</v>
      </c>
      <c r="Y14" s="112">
        <v>0.94732289084661003</v>
      </c>
      <c r="Z14" s="42">
        <v>0.56285399123499003</v>
      </c>
      <c r="AA14" s="42">
        <v>0.56285399123499003</v>
      </c>
      <c r="AB14" s="42">
        <v>0.56285399123499003</v>
      </c>
    </row>
    <row r="15" spans="1:28" x14ac:dyDescent="0.25">
      <c r="A15" s="50" t="s">
        <v>55</v>
      </c>
      <c r="B15" s="112">
        <f>AVERAGE(J$9:$K13)</f>
        <v>0.65373571622616</v>
      </c>
      <c r="C15" s="112">
        <f t="shared" si="0"/>
        <v>1.1305799050130547</v>
      </c>
      <c r="D15" s="112">
        <f t="shared" si="0"/>
        <v>1.1187801585687884</v>
      </c>
      <c r="E15" s="112">
        <f t="shared" si="0"/>
        <v>1.2078409579101796</v>
      </c>
      <c r="U15" s="50" t="s">
        <v>55</v>
      </c>
      <c r="V15" s="112">
        <v>0.56285399123499102</v>
      </c>
      <c r="W15" s="112">
        <v>0.92349277330242596</v>
      </c>
      <c r="X15" s="112">
        <v>0.96289006380842201</v>
      </c>
      <c r="Y15" s="112">
        <v>0.94732289084661003</v>
      </c>
      <c r="Z15" s="42">
        <v>0.56285399123499003</v>
      </c>
      <c r="AA15" s="42">
        <v>0.56285399123499003</v>
      </c>
      <c r="AB15" s="42">
        <v>0.56285399123499003</v>
      </c>
    </row>
    <row r="16" spans="1:28" x14ac:dyDescent="0.25">
      <c r="A16" s="50" t="s">
        <v>57</v>
      </c>
      <c r="B16" s="112">
        <f>AVERAGE(J$9:$K14)</f>
        <v>0.65373571622616</v>
      </c>
      <c r="C16" s="112">
        <f t="shared" si="0"/>
        <v>1.1305799050130547</v>
      </c>
      <c r="D16" s="112">
        <f t="shared" si="0"/>
        <v>1.1187801585687884</v>
      </c>
      <c r="E16" s="112">
        <f t="shared" si="0"/>
        <v>1.2078409579101796</v>
      </c>
      <c r="U16" s="50" t="s">
        <v>57</v>
      </c>
      <c r="V16" s="112">
        <v>0.56285399123499102</v>
      </c>
      <c r="W16" s="112">
        <v>0.92349277330242596</v>
      </c>
      <c r="X16" s="112">
        <v>0.96289006380842201</v>
      </c>
      <c r="Y16" s="112">
        <v>0.94732289084661003</v>
      </c>
      <c r="Z16" s="42">
        <v>0.56285399123499003</v>
      </c>
      <c r="AA16" s="42">
        <v>0.56285399123499003</v>
      </c>
      <c r="AB16" s="42">
        <v>0.56285399123499003</v>
      </c>
    </row>
    <row r="17" spans="1:28" x14ac:dyDescent="0.25">
      <c r="A17" s="50" t="s">
        <v>59</v>
      </c>
      <c r="B17" s="112">
        <f>AVERAGE(J$9:$K15)</f>
        <v>0.65373571622616</v>
      </c>
      <c r="C17" s="112">
        <f t="shared" si="0"/>
        <v>1.1305799050130547</v>
      </c>
      <c r="D17" s="112">
        <f t="shared" si="0"/>
        <v>1.1187801585687884</v>
      </c>
      <c r="E17" s="112">
        <f t="shared" si="0"/>
        <v>1.2078409579101796</v>
      </c>
      <c r="U17" s="50" t="s">
        <v>59</v>
      </c>
      <c r="V17" s="112">
        <v>0.56285399123499102</v>
      </c>
      <c r="W17" s="112">
        <v>0.92349277330242596</v>
      </c>
      <c r="X17" s="112">
        <v>0.96289006380842201</v>
      </c>
      <c r="Y17" s="112">
        <v>0.94732289084661003</v>
      </c>
      <c r="Z17" s="42">
        <v>0.56285399123499003</v>
      </c>
      <c r="AA17" s="42">
        <v>0.56285399123499003</v>
      </c>
      <c r="AB17" s="42">
        <v>0.56285399123499003</v>
      </c>
    </row>
    <row r="18" spans="1:28" x14ac:dyDescent="0.25">
      <c r="A18" s="50" t="s">
        <v>61</v>
      </c>
      <c r="B18" s="112">
        <f>AVERAGE(J$9:$K16)</f>
        <v>0.65373571622616</v>
      </c>
      <c r="C18" s="112">
        <f t="shared" si="0"/>
        <v>1.1305799050130547</v>
      </c>
      <c r="D18" s="112">
        <f t="shared" si="0"/>
        <v>1.1187801585687884</v>
      </c>
      <c r="E18" s="112">
        <f t="shared" si="0"/>
        <v>1.2078409579101796</v>
      </c>
      <c r="U18" s="50" t="s">
        <v>61</v>
      </c>
      <c r="V18" s="112">
        <v>0.56285399123499102</v>
      </c>
      <c r="W18" s="112">
        <v>0.92349277330242596</v>
      </c>
      <c r="X18" s="112">
        <v>0.96289006380842201</v>
      </c>
      <c r="Y18" s="112">
        <v>0.94732289084661003</v>
      </c>
      <c r="Z18" s="42">
        <v>0.56285399123499003</v>
      </c>
      <c r="AA18" s="42">
        <v>0.56285399123499003</v>
      </c>
      <c r="AB18" s="42">
        <v>0.56285399123499003</v>
      </c>
    </row>
    <row r="19" spans="1:28" x14ac:dyDescent="0.25">
      <c r="A19" s="50" t="s">
        <v>63</v>
      </c>
      <c r="B19" s="112">
        <f>AVERAGE(J$9:$K17)</f>
        <v>0.65373571622616</v>
      </c>
      <c r="C19" s="112">
        <f t="shared" si="0"/>
        <v>1.1305799050130547</v>
      </c>
      <c r="D19" s="112">
        <f t="shared" si="0"/>
        <v>1.1187801585687884</v>
      </c>
      <c r="E19" s="112">
        <f t="shared" si="0"/>
        <v>1.2078409579101796</v>
      </c>
      <c r="U19" s="50" t="s">
        <v>63</v>
      </c>
      <c r="V19" s="112">
        <v>0.56285399123499102</v>
      </c>
      <c r="W19" s="112">
        <v>0.92349277330242596</v>
      </c>
      <c r="X19" s="112">
        <v>0.96289006380842201</v>
      </c>
      <c r="Y19" s="112">
        <v>0.94732289084661003</v>
      </c>
      <c r="Z19" s="42">
        <v>0.56285399123499003</v>
      </c>
      <c r="AA19" s="42">
        <v>0.56285399123499003</v>
      </c>
      <c r="AB19" s="42">
        <v>0.56285399123499003</v>
      </c>
    </row>
    <row r="20" spans="1:28" s="295" customFormat="1" x14ac:dyDescent="0.25">
      <c r="B20" s="296"/>
      <c r="C20" s="296"/>
      <c r="D20" s="296"/>
      <c r="E20" s="296"/>
      <c r="F20" s="296"/>
    </row>
    <row r="21" spans="1:28" ht="13" x14ac:dyDescent="0.3">
      <c r="A21" s="24" t="s">
        <v>225</v>
      </c>
      <c r="U21" s="297" t="s">
        <v>1049</v>
      </c>
    </row>
    <row r="22" spans="1:28" x14ac:dyDescent="0.25">
      <c r="A22" s="50" t="s">
        <v>712</v>
      </c>
      <c r="B22" s="42">
        <f t="array" ref="B22:B25">TRANSPOSE(V50:Y50)</f>
        <v>-4.5162723319899678</v>
      </c>
      <c r="C22" s="42"/>
      <c r="D22" s="42"/>
    </row>
    <row r="23" spans="1:28" x14ac:dyDescent="0.25">
      <c r="A23" s="50" t="s">
        <v>590</v>
      </c>
      <c r="B23" s="42">
        <v>-5.4068383293557201</v>
      </c>
      <c r="C23" s="42"/>
      <c r="D23" s="42"/>
    </row>
    <row r="24" spans="1:28" x14ac:dyDescent="0.25">
      <c r="A24" s="50" t="s">
        <v>591</v>
      </c>
      <c r="B24" s="42">
        <v>-5.7857880126146828</v>
      </c>
      <c r="C24" s="42"/>
      <c r="D24" s="42"/>
    </row>
    <row r="25" spans="1:28" x14ac:dyDescent="0.25">
      <c r="A25" s="50" t="s">
        <v>592</v>
      </c>
      <c r="B25" s="42">
        <v>-5.881959718398253</v>
      </c>
      <c r="C25" s="42"/>
    </row>
    <row r="40" spans="21:79" x14ac:dyDescent="0.25">
      <c r="AB40" t="s">
        <v>1116</v>
      </c>
    </row>
    <row r="41" spans="21:79" ht="14.5" x14ac:dyDescent="0.35">
      <c r="U41" s="48"/>
      <c r="V41" s="48" t="s">
        <v>589</v>
      </c>
      <c r="W41" s="48" t="s">
        <v>590</v>
      </c>
      <c r="X41" s="48" t="s">
        <v>591</v>
      </c>
      <c r="Y41" s="48" t="s">
        <v>592</v>
      </c>
      <c r="AB41" s="299" t="s">
        <v>1056</v>
      </c>
      <c r="AC41" s="299" t="s">
        <v>1057</v>
      </c>
      <c r="AD41" s="299" t="s">
        <v>1058</v>
      </c>
      <c r="AE41" s="299" t="s">
        <v>1059</v>
      </c>
      <c r="AF41" s="299" t="s">
        <v>1060</v>
      </c>
      <c r="AG41" s="299" t="s">
        <v>1061</v>
      </c>
      <c r="AH41" s="299" t="s">
        <v>1062</v>
      </c>
      <c r="AI41" s="299" t="s">
        <v>1063</v>
      </c>
      <c r="AJ41" s="299" t="s">
        <v>1064</v>
      </c>
      <c r="AK41" s="299" t="s">
        <v>1065</v>
      </c>
      <c r="AL41" s="299" t="s">
        <v>1066</v>
      </c>
      <c r="AM41" s="299" t="s">
        <v>1067</v>
      </c>
      <c r="AN41" s="299" t="s">
        <v>1068</v>
      </c>
      <c r="AO41" s="299" t="s">
        <v>1069</v>
      </c>
      <c r="AP41" s="299" t="s">
        <v>1070</v>
      </c>
      <c r="AQ41" s="299" t="s">
        <v>1071</v>
      </c>
      <c r="AR41" s="299" t="s">
        <v>1072</v>
      </c>
      <c r="AS41" s="299" t="s">
        <v>1073</v>
      </c>
      <c r="AT41" s="299" t="s">
        <v>1074</v>
      </c>
      <c r="AU41" s="299" t="s">
        <v>1075</v>
      </c>
      <c r="AV41" s="299" t="s">
        <v>1076</v>
      </c>
      <c r="AW41" s="299" t="s">
        <v>1077</v>
      </c>
      <c r="AX41" s="299" t="s">
        <v>1078</v>
      </c>
      <c r="AY41" s="299" t="s">
        <v>1079</v>
      </c>
      <c r="AZ41" s="299" t="s">
        <v>1080</v>
      </c>
      <c r="BA41" s="299" t="s">
        <v>1081</v>
      </c>
      <c r="BB41" s="299" t="s">
        <v>1082</v>
      </c>
      <c r="BC41" s="299" t="s">
        <v>1083</v>
      </c>
      <c r="BD41" s="299" t="s">
        <v>1084</v>
      </c>
      <c r="BE41" s="299" t="s">
        <v>1085</v>
      </c>
      <c r="BF41" s="299" t="s">
        <v>1086</v>
      </c>
      <c r="BG41" s="299" t="s">
        <v>1087</v>
      </c>
      <c r="BH41" s="299" t="s">
        <v>1088</v>
      </c>
      <c r="BI41" s="299" t="s">
        <v>1089</v>
      </c>
      <c r="BJ41" s="299" t="s">
        <v>1090</v>
      </c>
      <c r="BK41" s="299" t="s">
        <v>1091</v>
      </c>
      <c r="BL41" s="299" t="s">
        <v>1092</v>
      </c>
      <c r="BM41" s="299" t="s">
        <v>1093</v>
      </c>
      <c r="BN41" s="299" t="s">
        <v>1094</v>
      </c>
      <c r="BO41" s="299" t="s">
        <v>1095</v>
      </c>
      <c r="BP41" s="299" t="s">
        <v>1096</v>
      </c>
      <c r="BQ41" s="299" t="s">
        <v>1097</v>
      </c>
      <c r="BR41" s="299" t="s">
        <v>1098</v>
      </c>
      <c r="BS41" s="299" t="s">
        <v>1099</v>
      </c>
      <c r="BT41" s="299" t="s">
        <v>1100</v>
      </c>
      <c r="BU41" s="299" t="s">
        <v>1101</v>
      </c>
      <c r="BV41" s="299" t="s">
        <v>1102</v>
      </c>
      <c r="BW41" s="299" t="s">
        <v>1103</v>
      </c>
      <c r="BX41" s="299" t="s">
        <v>1104</v>
      </c>
      <c r="BY41" s="299" t="s">
        <v>1105</v>
      </c>
      <c r="BZ41" s="299" t="s">
        <v>1106</v>
      </c>
      <c r="CA41" s="299" t="s">
        <v>1107</v>
      </c>
    </row>
    <row r="42" spans="21:79" ht="14.5" x14ac:dyDescent="0.35">
      <c r="U42" s="48" t="s">
        <v>1050</v>
      </c>
      <c r="V42" s="301">
        <f>SAM!DT4</f>
        <v>4051.8349924938107</v>
      </c>
      <c r="W42" s="301">
        <f>SAM!DU4</f>
        <v>736.7620866961463</v>
      </c>
      <c r="X42" s="301">
        <f>SAM!DV4</f>
        <v>1914.7047485105024</v>
      </c>
      <c r="Y42" s="301">
        <f>SAM!DW4</f>
        <v>992.28363973608839</v>
      </c>
      <c r="AB42" s="299" t="s">
        <v>1108</v>
      </c>
      <c r="AC42" s="299" t="s">
        <v>1109</v>
      </c>
      <c r="AD42" s="299" t="s">
        <v>1110</v>
      </c>
      <c r="AE42" s="299" t="s">
        <v>1111</v>
      </c>
      <c r="AF42" s="299">
        <v>17.807236066304998</v>
      </c>
      <c r="AG42" s="299">
        <v>18.565099376692402</v>
      </c>
      <c r="AH42" s="299">
        <v>19.178790037182701</v>
      </c>
      <c r="AI42" s="299">
        <v>20.371723025782501</v>
      </c>
      <c r="AJ42" s="299">
        <v>22.619795673841999</v>
      </c>
      <c r="AK42" s="299">
        <v>24.685419747108501</v>
      </c>
      <c r="AL42" s="299">
        <v>26.101628963574701</v>
      </c>
      <c r="AM42" s="299">
        <v>27.794700702480601</v>
      </c>
      <c r="AN42" s="299">
        <v>29.920290391293999</v>
      </c>
      <c r="AO42" s="299">
        <v>33.291123499211501</v>
      </c>
      <c r="AP42" s="299">
        <v>37.788544659501802</v>
      </c>
      <c r="AQ42" s="299">
        <v>41.686634824620299</v>
      </c>
      <c r="AR42" s="299">
        <v>44.254788345168997</v>
      </c>
      <c r="AS42" s="299">
        <v>45.6764447583299</v>
      </c>
      <c r="AT42" s="299">
        <v>47.6484197830369</v>
      </c>
      <c r="AU42" s="299">
        <v>49.345235501970798</v>
      </c>
      <c r="AV42" s="299">
        <v>50.262433187881101</v>
      </c>
      <c r="AW42" s="299">
        <v>52.142688443997102</v>
      </c>
      <c r="AX42" s="299">
        <v>54.2331348364673</v>
      </c>
      <c r="AY42" s="299">
        <v>56.850969898336402</v>
      </c>
      <c r="AZ42" s="299">
        <v>59.9197604891108</v>
      </c>
      <c r="BA42" s="299">
        <v>62.457340753462802</v>
      </c>
      <c r="BB42" s="299">
        <v>64.349060980652595</v>
      </c>
      <c r="BC42" s="299">
        <v>66.248424521891494</v>
      </c>
      <c r="BD42" s="299">
        <v>67.9758134970225</v>
      </c>
      <c r="BE42" s="299">
        <v>69.882820352310802</v>
      </c>
      <c r="BF42" s="299">
        <v>71.931228517510405</v>
      </c>
      <c r="BG42" s="299">
        <v>73.612757608346001</v>
      </c>
      <c r="BH42" s="299">
        <v>74.755433058708903</v>
      </c>
      <c r="BI42" s="299">
        <v>76.391102265249003</v>
      </c>
      <c r="BJ42" s="299">
        <v>78.970720756871501</v>
      </c>
      <c r="BK42" s="299">
        <v>81.2025684592533</v>
      </c>
      <c r="BL42" s="299">
        <v>82.490466876552105</v>
      </c>
      <c r="BM42" s="299">
        <v>84.363078818618803</v>
      </c>
      <c r="BN42" s="299">
        <v>86.621678120172803</v>
      </c>
      <c r="BO42" s="299">
        <v>89.560532372110202</v>
      </c>
      <c r="BP42" s="299">
        <v>92.449705082727405</v>
      </c>
      <c r="BQ42" s="299">
        <v>95.086992378851505</v>
      </c>
      <c r="BR42" s="299">
        <v>98.737477385344505</v>
      </c>
      <c r="BS42" s="299">
        <v>98.386419971062395</v>
      </c>
      <c r="BT42" s="299">
        <v>100</v>
      </c>
      <c r="BU42" s="299">
        <v>103.156841568622</v>
      </c>
      <c r="BV42" s="299">
        <v>105.291504532868</v>
      </c>
      <c r="BW42" s="299">
        <v>106.83384887486601</v>
      </c>
      <c r="BX42" s="299">
        <v>108.566932118964</v>
      </c>
      <c r="BY42" s="299">
        <v>108.695721960694</v>
      </c>
      <c r="BZ42" s="299">
        <v>110.067008934269</v>
      </c>
      <c r="CA42" s="299" t="s">
        <v>1112</v>
      </c>
    </row>
    <row r="43" spans="21:79" ht="14.5" x14ac:dyDescent="0.35">
      <c r="U43" s="48" t="s">
        <v>1051</v>
      </c>
      <c r="V43" s="48">
        <f t="array" ref="V43:Y43">TRANSPOSE(Population!B8:B11)</f>
        <v>5220.0150000000003</v>
      </c>
      <c r="W43" s="48">
        <v>1564.8309999999999</v>
      </c>
      <c r="X43" s="48">
        <v>4908.6469999999999</v>
      </c>
      <c r="Y43" s="48">
        <v>2663.0749999999998</v>
      </c>
      <c r="AB43" s="299" t="s">
        <v>1108</v>
      </c>
      <c r="AC43" s="299" t="s">
        <v>1109</v>
      </c>
      <c r="AD43" s="299" t="s">
        <v>4</v>
      </c>
      <c r="AE43" s="299" t="s">
        <v>1113</v>
      </c>
      <c r="AF43" s="299">
        <v>11.895807225991099</v>
      </c>
      <c r="AG43" s="299">
        <v>12.3571507349242</v>
      </c>
      <c r="AH43" s="299">
        <v>13.1177190498793</v>
      </c>
      <c r="AI43" s="299">
        <v>14.598094405961</v>
      </c>
      <c r="AJ43" s="299">
        <v>17.021537416915798</v>
      </c>
      <c r="AK43" s="299">
        <v>22.409436710276001</v>
      </c>
      <c r="AL43" s="299">
        <v>22.652151568459601</v>
      </c>
      <c r="AM43" s="299">
        <v>25.221038215727301</v>
      </c>
      <c r="AN43" s="299">
        <v>26.083509715374099</v>
      </c>
      <c r="AO43" s="299">
        <v>28.601444770379299</v>
      </c>
      <c r="AP43" s="299">
        <v>31.098072795752199</v>
      </c>
      <c r="AQ43" s="299">
        <v>32.936962083449998</v>
      </c>
      <c r="AR43" s="299">
        <v>38.660215493811997</v>
      </c>
      <c r="AS43" s="299">
        <v>43.151366761740697</v>
      </c>
      <c r="AT43" s="299">
        <v>48.236335678781401</v>
      </c>
      <c r="AU43" s="299">
        <v>54.507087108860198</v>
      </c>
      <c r="AV43" s="299">
        <v>57.878229737638698</v>
      </c>
      <c r="AW43" s="299">
        <v>55.481652111780903</v>
      </c>
      <c r="AX43" s="299">
        <v>54.468178620208299</v>
      </c>
      <c r="AY43" s="299">
        <v>54.711819870924501</v>
      </c>
      <c r="AZ43" s="299">
        <v>54.889687247873198</v>
      </c>
      <c r="BA43" s="299">
        <v>53.927165348655699</v>
      </c>
      <c r="BB43" s="299">
        <v>53.867876223006199</v>
      </c>
      <c r="BC43" s="299">
        <v>53.551976350404402</v>
      </c>
      <c r="BD43" s="299">
        <v>70.845873188319402</v>
      </c>
      <c r="BE43" s="299">
        <v>76.417198214204305</v>
      </c>
      <c r="BF43" s="299">
        <v>78.521962174764795</v>
      </c>
      <c r="BG43" s="299">
        <v>79.898581560941196</v>
      </c>
      <c r="BH43" s="299">
        <v>80.822832935138706</v>
      </c>
      <c r="BI43" s="299">
        <v>81.491440312217705</v>
      </c>
      <c r="BJ43" s="299">
        <v>82.087942972160405</v>
      </c>
      <c r="BK43" s="299">
        <v>84.611608071919903</v>
      </c>
      <c r="BL43" s="299">
        <v>86.499440666025393</v>
      </c>
      <c r="BM43" s="299">
        <v>86.473220768884801</v>
      </c>
      <c r="BN43" s="299">
        <v>86.912404045985696</v>
      </c>
      <c r="BO43" s="299">
        <v>88.393828234415594</v>
      </c>
      <c r="BP43" s="299">
        <v>90.261995905665799</v>
      </c>
      <c r="BQ43" s="299">
        <v>95.545305179446999</v>
      </c>
      <c r="BR43" s="299">
        <v>101.058038553206</v>
      </c>
      <c r="BS43" s="299">
        <v>98.786232140725502</v>
      </c>
      <c r="BT43" s="299">
        <v>100</v>
      </c>
      <c r="BU43" s="299">
        <v>103.40322829787</v>
      </c>
      <c r="BV43" s="299">
        <v>104.87297950859001</v>
      </c>
      <c r="BW43" s="299">
        <v>105.605650288101</v>
      </c>
      <c r="BX43" s="299">
        <v>104.465378753092</v>
      </c>
      <c r="BY43" s="299">
        <v>104.616965810922</v>
      </c>
      <c r="BZ43" s="299">
        <v>105.490275694085</v>
      </c>
      <c r="CA43" s="299" t="s">
        <v>1112</v>
      </c>
    </row>
    <row r="44" spans="21:79" ht="14.5" x14ac:dyDescent="0.35">
      <c r="U44" s="298" t="s">
        <v>1052</v>
      </c>
      <c r="V44" s="298">
        <f>V42*10^9/(V43*1000)</f>
        <v>776211.36960215832</v>
      </c>
      <c r="W44" s="298">
        <f t="shared" ref="W44:Y44" si="1">W42*10^9/(W43*1000)</f>
        <v>470825.3394111864</v>
      </c>
      <c r="X44" s="298">
        <f t="shared" si="1"/>
        <v>390067.72100550367</v>
      </c>
      <c r="Y44" s="298">
        <f t="shared" si="1"/>
        <v>372608.22159949999</v>
      </c>
      <c r="AB44" s="299" t="s">
        <v>1114</v>
      </c>
      <c r="AC44" s="299" t="s">
        <v>1115</v>
      </c>
      <c r="AD44" s="299" t="s">
        <v>1110</v>
      </c>
      <c r="AE44" s="299" t="s">
        <v>1111</v>
      </c>
      <c r="AF44" s="299">
        <v>1</v>
      </c>
      <c r="AG44" s="299">
        <v>1</v>
      </c>
      <c r="AH44" s="299">
        <v>1</v>
      </c>
      <c r="AI44" s="299">
        <v>1</v>
      </c>
      <c r="AJ44" s="299">
        <v>1</v>
      </c>
      <c r="AK44" s="299">
        <v>1</v>
      </c>
      <c r="AL44" s="299">
        <v>1</v>
      </c>
      <c r="AM44" s="299">
        <v>1</v>
      </c>
      <c r="AN44" s="299">
        <v>1</v>
      </c>
      <c r="AO44" s="299">
        <v>1</v>
      </c>
      <c r="AP44" s="299">
        <v>1</v>
      </c>
      <c r="AQ44" s="299">
        <v>1</v>
      </c>
      <c r="AR44" s="299">
        <v>1</v>
      </c>
      <c r="AS44" s="299">
        <v>1</v>
      </c>
      <c r="AT44" s="299">
        <v>1</v>
      </c>
      <c r="AU44" s="299">
        <v>1</v>
      </c>
      <c r="AV44" s="299">
        <v>1</v>
      </c>
      <c r="AW44" s="299">
        <v>1</v>
      </c>
      <c r="AX44" s="299">
        <v>1</v>
      </c>
      <c r="AY44" s="299">
        <v>1</v>
      </c>
      <c r="AZ44" s="299">
        <v>1</v>
      </c>
      <c r="BA44" s="299">
        <v>1</v>
      </c>
      <c r="BB44" s="299">
        <v>1</v>
      </c>
      <c r="BC44" s="299">
        <v>1</v>
      </c>
      <c r="BD44" s="299">
        <v>1</v>
      </c>
      <c r="BE44" s="299">
        <v>1</v>
      </c>
      <c r="BF44" s="299">
        <v>1</v>
      </c>
      <c r="BG44" s="299">
        <v>1</v>
      </c>
      <c r="BH44" s="299">
        <v>1</v>
      </c>
      <c r="BI44" s="299">
        <v>1</v>
      </c>
      <c r="BJ44" s="299">
        <v>1</v>
      </c>
      <c r="BK44" s="299">
        <v>1</v>
      </c>
      <c r="BL44" s="299">
        <v>1</v>
      </c>
      <c r="BM44" s="299">
        <v>1</v>
      </c>
      <c r="BN44" s="299">
        <v>1</v>
      </c>
      <c r="BO44" s="299">
        <v>1</v>
      </c>
      <c r="BP44" s="299">
        <v>1</v>
      </c>
      <c r="BQ44" s="299">
        <v>1</v>
      </c>
      <c r="BR44" s="299">
        <v>1</v>
      </c>
      <c r="BS44" s="299">
        <v>1</v>
      </c>
      <c r="BT44" s="299">
        <v>1</v>
      </c>
      <c r="BU44" s="299">
        <v>1</v>
      </c>
      <c r="BV44" s="299">
        <v>1</v>
      </c>
      <c r="BW44" s="299">
        <v>1</v>
      </c>
      <c r="BX44" s="299">
        <v>1</v>
      </c>
      <c r="BY44" s="299">
        <v>1</v>
      </c>
      <c r="BZ44" s="299">
        <v>1</v>
      </c>
      <c r="CA44" s="299" t="s">
        <v>1112</v>
      </c>
    </row>
    <row r="45" spans="21:79" ht="14.5" x14ac:dyDescent="0.35">
      <c r="U45" s="298" t="s">
        <v>1053</v>
      </c>
      <c r="V45" s="298">
        <f>V44/PRODUCT($AG$47:$BY$47)</f>
        <v>88261.600284777203</v>
      </c>
      <c r="W45" s="298">
        <f>W44/PRODUCT($AG$47:$BY$47)</f>
        <v>53536.703452764188</v>
      </c>
      <c r="X45" s="298">
        <f>X44/PRODUCT($AG$47:$BY$47)</f>
        <v>44353.899754170809</v>
      </c>
      <c r="Y45" s="298">
        <f>Y44/PRODUCT($AG$47:$BY$47)</f>
        <v>42368.611444705777</v>
      </c>
      <c r="AB45" s="299" t="s">
        <v>1114</v>
      </c>
      <c r="AC45" s="299" t="s">
        <v>1115</v>
      </c>
      <c r="AD45" s="299" t="s">
        <v>4</v>
      </c>
      <c r="AE45" s="299" t="s">
        <v>1113</v>
      </c>
      <c r="AF45" s="300">
        <v>276.403137026845</v>
      </c>
      <c r="AG45" s="299">
        <v>275.35645668533198</v>
      </c>
      <c r="AH45" s="299">
        <v>252.02762746264901</v>
      </c>
      <c r="AI45" s="299">
        <v>222.88918305322699</v>
      </c>
      <c r="AJ45" s="299">
        <v>240.70466763782301</v>
      </c>
      <c r="AK45" s="299">
        <v>214.31290034121901</v>
      </c>
      <c r="AL45" s="299">
        <v>238.95049426705901</v>
      </c>
      <c r="AM45" s="299">
        <v>245.67968656657601</v>
      </c>
      <c r="AN45" s="299">
        <v>225.65586023395699</v>
      </c>
      <c r="AO45" s="299">
        <v>212.721644262377</v>
      </c>
      <c r="AP45" s="299">
        <v>211.27955541470499</v>
      </c>
      <c r="AQ45" s="299">
        <v>271.73145255032699</v>
      </c>
      <c r="AR45" s="299">
        <v>328.60625269898998</v>
      </c>
      <c r="AS45" s="299">
        <v>381.06603602462798</v>
      </c>
      <c r="AT45" s="299">
        <v>436.95666578800802</v>
      </c>
      <c r="AU45" s="299">
        <v>449.26296271160697</v>
      </c>
      <c r="AV45" s="299">
        <v>346.305903554493</v>
      </c>
      <c r="AW45" s="299">
        <v>300.53656240147802</v>
      </c>
      <c r="AX45" s="299">
        <v>297.84821881937802</v>
      </c>
      <c r="AY45" s="299">
        <v>319.008299487903</v>
      </c>
      <c r="AZ45" s="299">
        <v>272.264787954393</v>
      </c>
      <c r="BA45" s="299">
        <v>282.10690880881998</v>
      </c>
      <c r="BB45" s="299">
        <v>264.69180075057898</v>
      </c>
      <c r="BC45" s="299">
        <v>283.16257950001801</v>
      </c>
      <c r="BD45" s="299">
        <v>555.20469565569704</v>
      </c>
      <c r="BE45" s="299">
        <v>499.14842590131002</v>
      </c>
      <c r="BF45" s="299">
        <v>511.55243027251601</v>
      </c>
      <c r="BG45" s="299">
        <v>583.66937235339503</v>
      </c>
      <c r="BH45" s="299">
        <v>589.951774567332</v>
      </c>
      <c r="BI45" s="299">
        <v>615.69913197380595</v>
      </c>
      <c r="BJ45" s="299">
        <v>711.97627443083297</v>
      </c>
      <c r="BK45" s="299">
        <v>733.03850707000004</v>
      </c>
      <c r="BL45" s="299">
        <v>696.98820361166702</v>
      </c>
      <c r="BM45" s="299">
        <v>581.20031386416701</v>
      </c>
      <c r="BN45" s="299">
        <v>528.28480930499995</v>
      </c>
      <c r="BO45" s="299">
        <v>527.46814284000004</v>
      </c>
      <c r="BP45" s="299">
        <v>522.89010961083295</v>
      </c>
      <c r="BQ45" s="299">
        <v>479.26678258750002</v>
      </c>
      <c r="BR45" s="299">
        <v>447.80525556077299</v>
      </c>
      <c r="BS45" s="299">
        <v>472.18629075489298</v>
      </c>
      <c r="BT45" s="299">
        <v>495.277021572396</v>
      </c>
      <c r="BU45" s="299">
        <v>471.86611409170001</v>
      </c>
      <c r="BV45" s="299">
        <v>510.52713590196998</v>
      </c>
      <c r="BW45" s="299">
        <v>494.04003744699003</v>
      </c>
      <c r="BX45" s="299">
        <v>494.41495286493699</v>
      </c>
      <c r="BY45" s="299">
        <v>591.65935115166701</v>
      </c>
      <c r="BZ45" s="299">
        <v>593.07773020000002</v>
      </c>
      <c r="CA45" s="299" t="s">
        <v>1112</v>
      </c>
    </row>
    <row r="46" spans="21:79" ht="14.5" x14ac:dyDescent="0.35">
      <c r="U46" s="298" t="s">
        <v>1054</v>
      </c>
      <c r="V46" s="298">
        <f>V45/$AF$45</f>
        <v>319.32199190707814</v>
      </c>
      <c r="W46" s="298">
        <f t="shared" ref="W46:Y46" si="2">W45/$AF$45</f>
        <v>193.69065065120648</v>
      </c>
      <c r="X46" s="298">
        <f t="shared" si="2"/>
        <v>160.46814891924703</v>
      </c>
      <c r="Y46" s="298">
        <f t="shared" si="2"/>
        <v>153.28556651146411</v>
      </c>
    </row>
    <row r="47" spans="21:79" ht="14.5" x14ac:dyDescent="0.35">
      <c r="U47" s="298"/>
      <c r="V47" s="298"/>
      <c r="W47" s="298"/>
      <c r="X47" s="298"/>
      <c r="Y47" s="298"/>
      <c r="AD47" s="299" t="s">
        <v>4</v>
      </c>
      <c r="AG47">
        <f>AG43/AF43</f>
        <v>1.0387820263197536</v>
      </c>
      <c r="AH47">
        <f t="shared" ref="AH47:BY47" si="3">AH43/AG43</f>
        <v>1.061548841741127</v>
      </c>
      <c r="AI47">
        <f t="shared" si="3"/>
        <v>1.1128531073468386</v>
      </c>
      <c r="AJ47">
        <f t="shared" si="3"/>
        <v>1.1660109150934939</v>
      </c>
      <c r="AK47">
        <f t="shared" si="3"/>
        <v>1.3165342331536853</v>
      </c>
      <c r="AL47">
        <f t="shared" si="3"/>
        <v>1.010830921871066</v>
      </c>
      <c r="AM47">
        <f t="shared" si="3"/>
        <v>1.1134058563710374</v>
      </c>
      <c r="AN47">
        <f t="shared" si="3"/>
        <v>1.0341965105587516</v>
      </c>
      <c r="AO47">
        <f t="shared" si="3"/>
        <v>1.0965335985257032</v>
      </c>
      <c r="AP47">
        <f t="shared" si="3"/>
        <v>1.0872902766072328</v>
      </c>
      <c r="AQ47">
        <f t="shared" si="3"/>
        <v>1.0591319372031627</v>
      </c>
      <c r="AR47">
        <f t="shared" si="3"/>
        <v>1.1737638521689222</v>
      </c>
      <c r="AS47">
        <f t="shared" si="3"/>
        <v>1.1161698456814748</v>
      </c>
      <c r="AT47">
        <f t="shared" si="3"/>
        <v>1.117840274796329</v>
      </c>
      <c r="AU47">
        <f t="shared" si="3"/>
        <v>1.1300005761597938</v>
      </c>
      <c r="AV47">
        <f t="shared" si="3"/>
        <v>1.0618477854456934</v>
      </c>
      <c r="AW47">
        <f t="shared" si="3"/>
        <v>0.95859276213661937</v>
      </c>
      <c r="AX47">
        <f t="shared" si="3"/>
        <v>0.98173317749207034</v>
      </c>
      <c r="AY47">
        <f t="shared" si="3"/>
        <v>1.0044730934077133</v>
      </c>
      <c r="AZ47">
        <f t="shared" si="3"/>
        <v>1.0032509863018324</v>
      </c>
      <c r="BA47">
        <f t="shared" si="3"/>
        <v>0.98246443098006919</v>
      </c>
      <c r="BB47">
        <f t="shared" si="3"/>
        <v>0.99890057032914348</v>
      </c>
      <c r="BC47">
        <f t="shared" si="3"/>
        <v>0.99413565384879832</v>
      </c>
      <c r="BD47">
        <f t="shared" si="3"/>
        <v>1.3229366685695514</v>
      </c>
      <c r="BE47">
        <f t="shared" si="3"/>
        <v>1.0786400784570112</v>
      </c>
      <c r="BF47">
        <f t="shared" si="3"/>
        <v>1.0275430663482408</v>
      </c>
      <c r="BG47">
        <f t="shared" si="3"/>
        <v>1.0175316478097234</v>
      </c>
      <c r="BH47">
        <f t="shared" si="3"/>
        <v>1.0115678070391345</v>
      </c>
      <c r="BI47">
        <f t="shared" si="3"/>
        <v>1.0082725060827249</v>
      </c>
      <c r="BJ47">
        <f t="shared" si="3"/>
        <v>1.0073198198198157</v>
      </c>
      <c r="BK47">
        <f t="shared" si="3"/>
        <v>1.03074343208497</v>
      </c>
      <c r="BL47">
        <f t="shared" si="3"/>
        <v>1.0223117446544785</v>
      </c>
      <c r="BM47">
        <f t="shared" si="3"/>
        <v>0.99969687784176742</v>
      </c>
      <c r="BN47">
        <f t="shared" si="3"/>
        <v>1.0050788356579743</v>
      </c>
      <c r="BO47">
        <f t="shared" si="3"/>
        <v>1.0170450260200612</v>
      </c>
      <c r="BP47">
        <f t="shared" si="3"/>
        <v>1.0211345939933263</v>
      </c>
      <c r="BQ47">
        <f t="shared" si="3"/>
        <v>1.0585330428467687</v>
      </c>
      <c r="BR47">
        <f t="shared" si="3"/>
        <v>1.0576975850713475</v>
      </c>
      <c r="BS47">
        <f t="shared" si="3"/>
        <v>0.97751978521446947</v>
      </c>
      <c r="BT47">
        <f t="shared" si="3"/>
        <v>1.0122868119673341</v>
      </c>
      <c r="BU47">
        <f t="shared" si="3"/>
        <v>1.0340322829787001</v>
      </c>
      <c r="BV47">
        <f t="shared" si="3"/>
        <v>1.0142137845685644</v>
      </c>
      <c r="BW47">
        <f t="shared" si="3"/>
        <v>1.00698626836907</v>
      </c>
      <c r="BX47">
        <f t="shared" si="3"/>
        <v>0.98920255183412775</v>
      </c>
      <c r="BY47">
        <f t="shared" si="3"/>
        <v>1.0014510746013594</v>
      </c>
    </row>
    <row r="48" spans="21:79" ht="14.5" x14ac:dyDescent="0.35">
      <c r="U48" s="298"/>
      <c r="V48" s="298"/>
      <c r="W48" s="298"/>
      <c r="X48" s="298"/>
      <c r="Y48" s="298"/>
    </row>
    <row r="49" spans="21:25" ht="14.5" x14ac:dyDescent="0.35">
      <c r="U49" s="48"/>
      <c r="V49" s="48"/>
      <c r="W49" s="48"/>
      <c r="X49" s="48"/>
      <c r="Y49" s="48"/>
    </row>
    <row r="50" spans="21:25" ht="14.5" x14ac:dyDescent="0.35">
      <c r="U50" s="298" t="s">
        <v>1055</v>
      </c>
      <c r="V50" s="298">
        <f>-36*V46^(-0.36)</f>
        <v>-4.5162723319899678</v>
      </c>
      <c r="W50" s="298">
        <f t="shared" ref="W50:Y50" si="4">-36*W46^(-0.36)</f>
        <v>-5.4068383293557201</v>
      </c>
      <c r="X50" s="298">
        <f t="shared" si="4"/>
        <v>-5.7857880126146828</v>
      </c>
      <c r="Y50" s="298">
        <f t="shared" si="4"/>
        <v>-5.881959718398253</v>
      </c>
    </row>
  </sheetData>
  <hyperlinks>
    <hyperlink ref="U21" r:id="rId1" display="http://www.pc.gov.au/research/supporting/salter-model/workingpaper24" xr:uid="{AE67A016-D587-4B83-B953-8C14480D43B3}"/>
  </hyperlinks>
  <pageMargins left="0.7" right="0.7" top="0.75" bottom="0.75" header="0.51180555555555496" footer="0.51180555555555496"/>
  <pageSetup firstPageNumber="0" orientation="portrait" horizontalDpi="300" verticalDpi="300" r:id="rId2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96021-B454-4384-BCE2-B23F4E7C6F34}">
  <sheetPr>
    <tabColor theme="1"/>
  </sheetPr>
  <dimension ref="A1:G477"/>
  <sheetViews>
    <sheetView zoomScaleNormal="100" workbookViewId="0">
      <pane ySplit="1" topLeftCell="A2" activePane="bottomLeft" state="frozen"/>
      <selection activeCell="N29" sqref="N29"/>
      <selection pane="bottomLeft" activeCell="F32" sqref="F32"/>
    </sheetView>
  </sheetViews>
  <sheetFormatPr defaultRowHeight="12.5" x14ac:dyDescent="0.25"/>
  <cols>
    <col min="1" max="5" width="22.7265625" bestFit="1" customWidth="1"/>
    <col min="7" max="7" width="8.54296875" customWidth="1"/>
    <col min="16" max="1022" width="8.54296875" customWidth="1"/>
  </cols>
  <sheetData>
    <row r="1" spans="1:7" ht="14.5" x14ac:dyDescent="0.35">
      <c r="A1" s="13" t="s">
        <v>235</v>
      </c>
      <c r="B1" s="13" t="s">
        <v>236</v>
      </c>
      <c r="C1" s="13" t="s">
        <v>237</v>
      </c>
      <c r="D1" s="13" t="s">
        <v>238</v>
      </c>
      <c r="E1" s="13" t="s">
        <v>239</v>
      </c>
    </row>
    <row r="2" spans="1:7" ht="13.75" customHeight="1" x14ac:dyDescent="0.25">
      <c r="A2" t="s">
        <v>735</v>
      </c>
      <c r="B2" t="s">
        <v>735</v>
      </c>
      <c r="C2" t="s">
        <v>713</v>
      </c>
      <c r="D2" s="80" t="s">
        <v>427</v>
      </c>
      <c r="E2">
        <v>2015</v>
      </c>
      <c r="G2" s="80"/>
    </row>
    <row r="3" spans="1:7" ht="13.75" customHeight="1" x14ac:dyDescent="0.25">
      <c r="A3" t="s">
        <v>736</v>
      </c>
      <c r="B3" t="s">
        <v>736</v>
      </c>
      <c r="C3" t="s">
        <v>593</v>
      </c>
      <c r="D3" s="80" t="s">
        <v>428</v>
      </c>
      <c r="E3">
        <v>2016</v>
      </c>
      <c r="G3" s="80"/>
    </row>
    <row r="4" spans="1:7" ht="13.75" customHeight="1" x14ac:dyDescent="0.25">
      <c r="A4" t="s">
        <v>737</v>
      </c>
      <c r="B4" t="s">
        <v>737</v>
      </c>
      <c r="C4" t="s">
        <v>594</v>
      </c>
      <c r="D4" s="80" t="s">
        <v>429</v>
      </c>
      <c r="E4">
        <v>2017</v>
      </c>
      <c r="G4" s="80"/>
    </row>
    <row r="5" spans="1:7" ht="13.75" customHeight="1" x14ac:dyDescent="0.25">
      <c r="A5" t="s">
        <v>727</v>
      </c>
      <c r="B5" t="s">
        <v>727</v>
      </c>
      <c r="C5" t="s">
        <v>595</v>
      </c>
      <c r="D5" s="80" t="s">
        <v>430</v>
      </c>
      <c r="E5">
        <v>2018</v>
      </c>
      <c r="G5" s="80"/>
    </row>
    <row r="6" spans="1:7" ht="13.75" customHeight="1" x14ac:dyDescent="0.25">
      <c r="A6" t="s">
        <v>728</v>
      </c>
      <c r="B6" t="s">
        <v>728</v>
      </c>
      <c r="C6" t="s">
        <v>596</v>
      </c>
      <c r="D6" s="80" t="s">
        <v>431</v>
      </c>
      <c r="E6">
        <v>2019</v>
      </c>
      <c r="G6" s="80"/>
    </row>
    <row r="7" spans="1:7" ht="13.75" customHeight="1" x14ac:dyDescent="0.25">
      <c r="A7" t="s">
        <v>729</v>
      </c>
      <c r="B7" t="s">
        <v>729</v>
      </c>
      <c r="C7" t="s">
        <v>351</v>
      </c>
      <c r="D7" s="80" t="s">
        <v>432</v>
      </c>
      <c r="E7">
        <v>2020</v>
      </c>
      <c r="G7" s="80"/>
    </row>
    <row r="8" spans="1:7" ht="13.75" customHeight="1" x14ac:dyDescent="0.25">
      <c r="A8" t="s">
        <v>758</v>
      </c>
      <c r="B8" t="s">
        <v>758</v>
      </c>
      <c r="C8" t="s">
        <v>354</v>
      </c>
      <c r="D8" s="80" t="s">
        <v>433</v>
      </c>
      <c r="E8">
        <v>2021</v>
      </c>
      <c r="G8" s="80"/>
    </row>
    <row r="9" spans="1:7" ht="13.75" customHeight="1" x14ac:dyDescent="0.25">
      <c r="A9" t="s">
        <v>759</v>
      </c>
      <c r="B9" t="s">
        <v>759</v>
      </c>
      <c r="C9" t="s">
        <v>771</v>
      </c>
      <c r="D9" s="80" t="s">
        <v>434</v>
      </c>
      <c r="E9">
        <v>2022</v>
      </c>
      <c r="G9" s="80"/>
    </row>
    <row r="10" spans="1:7" ht="13.75" customHeight="1" x14ac:dyDescent="0.25">
      <c r="A10" t="s">
        <v>760</v>
      </c>
      <c r="B10" t="s">
        <v>760</v>
      </c>
      <c r="C10" t="s">
        <v>772</v>
      </c>
      <c r="D10" s="80" t="s">
        <v>435</v>
      </c>
      <c r="E10">
        <v>2023</v>
      </c>
      <c r="G10" s="80"/>
    </row>
    <row r="11" spans="1:7" ht="13.75" customHeight="1" x14ac:dyDescent="0.25">
      <c r="A11" t="s">
        <v>771</v>
      </c>
      <c r="C11" t="s">
        <v>773</v>
      </c>
      <c r="D11" s="80" t="s">
        <v>468</v>
      </c>
      <c r="E11">
        <v>2024</v>
      </c>
      <c r="G11" s="80"/>
    </row>
    <row r="12" spans="1:7" ht="13.75" customHeight="1" x14ac:dyDescent="0.25">
      <c r="A12" t="s">
        <v>772</v>
      </c>
      <c r="C12" t="s">
        <v>774</v>
      </c>
      <c r="D12" s="80" t="s">
        <v>243</v>
      </c>
      <c r="E12">
        <v>2025</v>
      </c>
      <c r="G12" s="80"/>
    </row>
    <row r="13" spans="1:7" ht="13.75" customHeight="1" x14ac:dyDescent="0.25">
      <c r="A13" t="s">
        <v>773</v>
      </c>
      <c r="C13" t="s">
        <v>785</v>
      </c>
      <c r="D13" s="80" t="s">
        <v>244</v>
      </c>
      <c r="E13">
        <v>2026</v>
      </c>
      <c r="G13" s="80"/>
    </row>
    <row r="14" spans="1:7" ht="13.75" customHeight="1" x14ac:dyDescent="0.25">
      <c r="A14" t="s">
        <v>774</v>
      </c>
      <c r="C14" t="s">
        <v>786</v>
      </c>
      <c r="D14" s="80" t="s">
        <v>245</v>
      </c>
      <c r="E14">
        <v>2027</v>
      </c>
      <c r="G14" s="80"/>
    </row>
    <row r="15" spans="1:7" ht="13.75" customHeight="1" x14ac:dyDescent="0.25">
      <c r="A15" t="s">
        <v>785</v>
      </c>
      <c r="C15" t="s">
        <v>787</v>
      </c>
      <c r="D15" s="80" t="s">
        <v>246</v>
      </c>
      <c r="E15">
        <v>2028</v>
      </c>
      <c r="G15" s="80"/>
    </row>
    <row r="16" spans="1:7" ht="13.75" customHeight="1" x14ac:dyDescent="0.25">
      <c r="A16" t="s">
        <v>786</v>
      </c>
      <c r="C16" t="s">
        <v>788</v>
      </c>
      <c r="D16" s="80" t="s">
        <v>247</v>
      </c>
      <c r="E16">
        <v>2029</v>
      </c>
      <c r="G16" s="80"/>
    </row>
    <row r="17" spans="1:7" ht="13.75" customHeight="1" x14ac:dyDescent="0.25">
      <c r="A17" t="s">
        <v>787</v>
      </c>
      <c r="D17" s="80" t="s">
        <v>248</v>
      </c>
      <c r="E17">
        <v>2030</v>
      </c>
      <c r="G17" s="80"/>
    </row>
    <row r="18" spans="1:7" ht="13.75" customHeight="1" x14ac:dyDescent="0.25">
      <c r="A18" t="s">
        <v>788</v>
      </c>
      <c r="D18" s="80" t="s">
        <v>249</v>
      </c>
      <c r="E18">
        <v>2031</v>
      </c>
      <c r="G18" s="80"/>
    </row>
    <row r="19" spans="1:7" ht="13.75" customHeight="1" x14ac:dyDescent="0.25">
      <c r="A19" t="s">
        <v>713</v>
      </c>
      <c r="D19" s="80" t="s">
        <v>250</v>
      </c>
      <c r="E19">
        <v>2032</v>
      </c>
      <c r="G19" s="80"/>
    </row>
    <row r="20" spans="1:7" ht="13.75" customHeight="1" x14ac:dyDescent="0.25">
      <c r="A20" t="s">
        <v>594</v>
      </c>
      <c r="D20" s="80" t="s">
        <v>307</v>
      </c>
      <c r="E20">
        <v>2033</v>
      </c>
      <c r="G20" s="80"/>
    </row>
    <row r="21" spans="1:7" ht="13.75" customHeight="1" x14ac:dyDescent="0.25">
      <c r="A21" t="s">
        <v>595</v>
      </c>
      <c r="D21" s="80" t="s">
        <v>308</v>
      </c>
      <c r="E21">
        <v>2034</v>
      </c>
      <c r="G21" s="80"/>
    </row>
    <row r="22" spans="1:7" ht="13.75" customHeight="1" x14ac:dyDescent="0.25">
      <c r="A22" t="s">
        <v>596</v>
      </c>
      <c r="D22" s="80" t="s">
        <v>309</v>
      </c>
      <c r="E22">
        <v>2035</v>
      </c>
      <c r="G22" s="80"/>
    </row>
    <row r="23" spans="1:7" ht="13.75" customHeight="1" x14ac:dyDescent="0.25">
      <c r="A23" t="s">
        <v>351</v>
      </c>
      <c r="D23" s="80" t="s">
        <v>310</v>
      </c>
      <c r="G23" s="80"/>
    </row>
    <row r="24" spans="1:7" ht="13.75" customHeight="1" x14ac:dyDescent="0.25">
      <c r="A24" t="s">
        <v>354</v>
      </c>
      <c r="D24" s="80" t="s">
        <v>311</v>
      </c>
      <c r="G24" s="80"/>
    </row>
    <row r="25" spans="1:7" ht="13.75" customHeight="1" x14ac:dyDescent="0.25">
      <c r="A25" t="s">
        <v>427</v>
      </c>
      <c r="D25" s="80" t="s">
        <v>312</v>
      </c>
      <c r="G25" s="80"/>
    </row>
    <row r="26" spans="1:7" ht="13.75" customHeight="1" x14ac:dyDescent="0.25">
      <c r="A26" t="s">
        <v>428</v>
      </c>
      <c r="D26" s="80" t="s">
        <v>313</v>
      </c>
      <c r="G26" s="80"/>
    </row>
    <row r="27" spans="1:7" ht="13.75" customHeight="1" x14ac:dyDescent="0.25">
      <c r="A27" t="s">
        <v>429</v>
      </c>
      <c r="D27" s="80" t="s">
        <v>314</v>
      </c>
      <c r="G27" s="80"/>
    </row>
    <row r="28" spans="1:7" ht="13.75" customHeight="1" x14ac:dyDescent="0.25">
      <c r="A28" t="s">
        <v>430</v>
      </c>
      <c r="D28" s="80" t="s">
        <v>315</v>
      </c>
      <c r="G28" s="80"/>
    </row>
    <row r="29" spans="1:7" ht="13.75" customHeight="1" x14ac:dyDescent="0.25">
      <c r="A29" t="s">
        <v>431</v>
      </c>
      <c r="D29" s="80" t="s">
        <v>316</v>
      </c>
      <c r="G29" s="80"/>
    </row>
    <row r="30" spans="1:7" ht="13.75" customHeight="1" x14ac:dyDescent="0.25">
      <c r="A30" t="s">
        <v>432</v>
      </c>
      <c r="D30" s="80" t="s">
        <v>317</v>
      </c>
      <c r="G30" s="80"/>
    </row>
    <row r="31" spans="1:7" ht="13.75" customHeight="1" x14ac:dyDescent="0.25">
      <c r="A31" t="s">
        <v>433</v>
      </c>
      <c r="D31" s="80" t="s">
        <v>318</v>
      </c>
      <c r="G31" s="80"/>
    </row>
    <row r="32" spans="1:7" ht="13.75" customHeight="1" x14ac:dyDescent="0.25">
      <c r="A32" t="s">
        <v>434</v>
      </c>
      <c r="D32" s="80" t="s">
        <v>319</v>
      </c>
      <c r="G32" s="80"/>
    </row>
    <row r="33" spans="1:7" ht="13.75" customHeight="1" x14ac:dyDescent="0.25">
      <c r="A33" t="s">
        <v>435</v>
      </c>
      <c r="D33" s="80" t="s">
        <v>320</v>
      </c>
      <c r="G33" s="80"/>
    </row>
    <row r="34" spans="1:7" ht="13.75" customHeight="1" x14ac:dyDescent="0.25">
      <c r="A34" t="s">
        <v>468</v>
      </c>
      <c r="D34" s="80" t="s">
        <v>321</v>
      </c>
      <c r="G34" s="80"/>
    </row>
    <row r="35" spans="1:7" ht="13.75" customHeight="1" x14ac:dyDescent="0.25">
      <c r="A35" t="s">
        <v>243</v>
      </c>
      <c r="D35" s="80" t="s">
        <v>322</v>
      </c>
      <c r="G35" s="80"/>
    </row>
    <row r="36" spans="1:7" ht="13.75" customHeight="1" x14ac:dyDescent="0.25">
      <c r="A36" t="s">
        <v>244</v>
      </c>
      <c r="D36" s="80" t="s">
        <v>720</v>
      </c>
      <c r="G36" s="80"/>
    </row>
    <row r="37" spans="1:7" ht="13.75" customHeight="1" x14ac:dyDescent="0.25">
      <c r="A37" t="s">
        <v>245</v>
      </c>
      <c r="D37" s="80" t="s">
        <v>625</v>
      </c>
      <c r="G37" s="80"/>
    </row>
    <row r="38" spans="1:7" ht="13.75" customHeight="1" x14ac:dyDescent="0.25">
      <c r="A38" t="s">
        <v>246</v>
      </c>
      <c r="D38" s="80" t="s">
        <v>632</v>
      </c>
      <c r="G38" s="80"/>
    </row>
    <row r="39" spans="1:7" ht="13.75" customHeight="1" x14ac:dyDescent="0.25">
      <c r="A39" t="s">
        <v>247</v>
      </c>
      <c r="D39" s="80" t="s">
        <v>639</v>
      </c>
      <c r="G39" s="80"/>
    </row>
    <row r="40" spans="1:7" ht="13.75" customHeight="1" x14ac:dyDescent="0.25">
      <c r="A40" t="s">
        <v>248</v>
      </c>
      <c r="D40" s="80" t="s">
        <v>721</v>
      </c>
      <c r="G40" s="80"/>
    </row>
    <row r="41" spans="1:7" ht="13.75" customHeight="1" x14ac:dyDescent="0.25">
      <c r="A41" t="s">
        <v>249</v>
      </c>
      <c r="D41" s="80" t="s">
        <v>626</v>
      </c>
      <c r="G41" s="80"/>
    </row>
    <row r="42" spans="1:7" ht="13.75" customHeight="1" x14ac:dyDescent="0.25">
      <c r="A42" t="s">
        <v>250</v>
      </c>
      <c r="D42" s="80" t="s">
        <v>633</v>
      </c>
      <c r="G42" s="80"/>
    </row>
    <row r="43" spans="1:7" ht="13.75" customHeight="1" x14ac:dyDescent="0.25">
      <c r="A43" t="s">
        <v>307</v>
      </c>
      <c r="D43" s="80" t="s">
        <v>640</v>
      </c>
      <c r="G43" s="80"/>
    </row>
    <row r="44" spans="1:7" ht="13.75" customHeight="1" x14ac:dyDescent="0.25">
      <c r="A44" t="s">
        <v>308</v>
      </c>
      <c r="D44" s="80" t="s">
        <v>722</v>
      </c>
      <c r="G44" s="80"/>
    </row>
    <row r="45" spans="1:7" ht="13.75" customHeight="1" x14ac:dyDescent="0.25">
      <c r="A45" t="s">
        <v>309</v>
      </c>
      <c r="D45" s="80" t="s">
        <v>627</v>
      </c>
      <c r="G45" s="80"/>
    </row>
    <row r="46" spans="1:7" ht="13.75" customHeight="1" x14ac:dyDescent="0.25">
      <c r="A46" t="s">
        <v>310</v>
      </c>
      <c r="D46" s="80" t="s">
        <v>634</v>
      </c>
      <c r="G46" s="80"/>
    </row>
    <row r="47" spans="1:7" ht="13.75" customHeight="1" x14ac:dyDescent="0.25">
      <c r="A47" t="s">
        <v>311</v>
      </c>
      <c r="D47" s="80" t="s">
        <v>641</v>
      </c>
      <c r="G47" s="80"/>
    </row>
    <row r="48" spans="1:7" ht="13.75" customHeight="1" x14ac:dyDescent="0.25">
      <c r="A48" t="s">
        <v>312</v>
      </c>
      <c r="D48" s="80" t="s">
        <v>723</v>
      </c>
      <c r="G48" s="80"/>
    </row>
    <row r="49" spans="1:7" ht="13.75" customHeight="1" x14ac:dyDescent="0.25">
      <c r="A49" t="s">
        <v>313</v>
      </c>
      <c r="D49" s="80" t="s">
        <v>628</v>
      </c>
      <c r="G49" s="80"/>
    </row>
    <row r="50" spans="1:7" ht="13.75" customHeight="1" x14ac:dyDescent="0.25">
      <c r="A50" t="s">
        <v>314</v>
      </c>
      <c r="D50" s="80" t="s">
        <v>635</v>
      </c>
      <c r="G50" s="80"/>
    </row>
    <row r="51" spans="1:7" ht="13.75" customHeight="1" x14ac:dyDescent="0.25">
      <c r="A51" t="s">
        <v>315</v>
      </c>
      <c r="D51" s="80" t="s">
        <v>642</v>
      </c>
      <c r="G51" s="80"/>
    </row>
    <row r="52" spans="1:7" ht="13.75" customHeight="1" x14ac:dyDescent="0.25">
      <c r="A52" t="s">
        <v>316</v>
      </c>
      <c r="D52" s="80" t="s">
        <v>724</v>
      </c>
      <c r="G52" s="80"/>
    </row>
    <row r="53" spans="1:7" ht="13.75" customHeight="1" x14ac:dyDescent="0.25">
      <c r="A53" t="s">
        <v>317</v>
      </c>
      <c r="D53" s="80" t="s">
        <v>629</v>
      </c>
      <c r="G53" s="80"/>
    </row>
    <row r="54" spans="1:7" ht="13.75" customHeight="1" x14ac:dyDescent="0.25">
      <c r="A54" t="s">
        <v>318</v>
      </c>
      <c r="D54" s="80" t="s">
        <v>636</v>
      </c>
      <c r="G54" s="80"/>
    </row>
    <row r="55" spans="1:7" ht="13.75" customHeight="1" x14ac:dyDescent="0.25">
      <c r="A55" t="s">
        <v>319</v>
      </c>
      <c r="D55" s="80" t="s">
        <v>643</v>
      </c>
      <c r="G55" s="80"/>
    </row>
    <row r="56" spans="1:7" ht="13.75" customHeight="1" x14ac:dyDescent="0.25">
      <c r="A56" t="s">
        <v>320</v>
      </c>
      <c r="D56" s="80" t="s">
        <v>725</v>
      </c>
      <c r="G56" s="80"/>
    </row>
    <row r="57" spans="1:7" ht="13.75" customHeight="1" x14ac:dyDescent="0.25">
      <c r="A57" t="s">
        <v>321</v>
      </c>
      <c r="D57" s="80" t="s">
        <v>630</v>
      </c>
      <c r="G57" s="80"/>
    </row>
    <row r="58" spans="1:7" ht="13.75" customHeight="1" x14ac:dyDescent="0.25">
      <c r="A58" t="s">
        <v>322</v>
      </c>
      <c r="D58" s="80" t="s">
        <v>637</v>
      </c>
      <c r="G58" s="80"/>
    </row>
    <row r="59" spans="1:7" ht="13.75" customHeight="1" x14ac:dyDescent="0.25">
      <c r="A59" t="s">
        <v>720</v>
      </c>
      <c r="D59" s="80" t="s">
        <v>644</v>
      </c>
      <c r="G59" s="80"/>
    </row>
    <row r="60" spans="1:7" ht="13.75" customHeight="1" x14ac:dyDescent="0.25">
      <c r="A60" t="s">
        <v>625</v>
      </c>
      <c r="D60" s="80" t="s">
        <v>255</v>
      </c>
      <c r="G60" s="80"/>
    </row>
    <row r="61" spans="1:7" ht="13.75" customHeight="1" x14ac:dyDescent="0.25">
      <c r="A61" t="s">
        <v>632</v>
      </c>
      <c r="D61" s="80" t="s">
        <v>256</v>
      </c>
      <c r="G61" s="80"/>
    </row>
    <row r="62" spans="1:7" ht="13.75" customHeight="1" x14ac:dyDescent="0.25">
      <c r="A62" t="s">
        <v>639</v>
      </c>
      <c r="D62" s="80" t="s">
        <v>257</v>
      </c>
      <c r="G62" s="80"/>
    </row>
    <row r="63" spans="1:7" ht="13.75" customHeight="1" x14ac:dyDescent="0.25">
      <c r="A63" t="s">
        <v>721</v>
      </c>
      <c r="D63" s="80" t="s">
        <v>258</v>
      </c>
      <c r="G63" s="80"/>
    </row>
    <row r="64" spans="1:7" ht="13.75" customHeight="1" x14ac:dyDescent="0.25">
      <c r="A64" t="s">
        <v>626</v>
      </c>
      <c r="D64" s="80" t="s">
        <v>259</v>
      </c>
      <c r="G64" s="80"/>
    </row>
    <row r="65" spans="1:7" ht="13.75" customHeight="1" x14ac:dyDescent="0.25">
      <c r="A65" t="s">
        <v>633</v>
      </c>
      <c r="D65" s="80" t="s">
        <v>260</v>
      </c>
      <c r="G65" s="80"/>
    </row>
    <row r="66" spans="1:7" ht="13.75" customHeight="1" x14ac:dyDescent="0.25">
      <c r="A66" t="s">
        <v>640</v>
      </c>
      <c r="D66" s="80" t="s">
        <v>261</v>
      </c>
      <c r="G66" s="80"/>
    </row>
    <row r="67" spans="1:7" ht="13.75" customHeight="1" x14ac:dyDescent="0.25">
      <c r="A67" t="s">
        <v>722</v>
      </c>
      <c r="D67" s="80" t="s">
        <v>262</v>
      </c>
      <c r="G67" s="80"/>
    </row>
    <row r="68" spans="1:7" ht="13.75" customHeight="1" x14ac:dyDescent="0.25">
      <c r="A68" t="s">
        <v>627</v>
      </c>
      <c r="D68" s="80" t="s">
        <v>263</v>
      </c>
      <c r="G68" s="80"/>
    </row>
    <row r="69" spans="1:7" ht="13.75" customHeight="1" x14ac:dyDescent="0.25">
      <c r="A69" t="s">
        <v>634</v>
      </c>
      <c r="D69" s="80" t="s">
        <v>264</v>
      </c>
      <c r="G69" s="80"/>
    </row>
    <row r="70" spans="1:7" ht="13.75" customHeight="1" x14ac:dyDescent="0.25">
      <c r="A70" t="s">
        <v>641</v>
      </c>
      <c r="D70" s="80" t="s">
        <v>265</v>
      </c>
      <c r="G70" s="80"/>
    </row>
    <row r="71" spans="1:7" ht="13.75" customHeight="1" x14ac:dyDescent="0.25">
      <c r="A71" t="s">
        <v>723</v>
      </c>
      <c r="D71" s="80" t="s">
        <v>266</v>
      </c>
      <c r="G71" s="80"/>
    </row>
    <row r="72" spans="1:7" ht="13.75" customHeight="1" x14ac:dyDescent="0.25">
      <c r="A72" t="s">
        <v>628</v>
      </c>
      <c r="D72" s="80" t="s">
        <v>267</v>
      </c>
      <c r="G72" s="80"/>
    </row>
    <row r="73" spans="1:7" ht="13.75" customHeight="1" x14ac:dyDescent="0.25">
      <c r="A73" t="s">
        <v>635</v>
      </c>
      <c r="D73" s="80" t="s">
        <v>268</v>
      </c>
      <c r="G73" s="80"/>
    </row>
    <row r="74" spans="1:7" ht="13.75" customHeight="1" x14ac:dyDescent="0.25">
      <c r="A74" t="s">
        <v>642</v>
      </c>
      <c r="D74" s="80" t="s">
        <v>269</v>
      </c>
      <c r="G74" s="80"/>
    </row>
    <row r="75" spans="1:7" ht="13.75" customHeight="1" x14ac:dyDescent="0.25">
      <c r="A75" t="s">
        <v>724</v>
      </c>
      <c r="D75" s="80" t="s">
        <v>270</v>
      </c>
      <c r="G75" s="80"/>
    </row>
    <row r="76" spans="1:7" ht="13.75" customHeight="1" x14ac:dyDescent="0.25">
      <c r="A76" t="s">
        <v>629</v>
      </c>
      <c r="D76" s="80" t="s">
        <v>271</v>
      </c>
      <c r="G76" s="80"/>
    </row>
    <row r="77" spans="1:7" ht="13.75" customHeight="1" x14ac:dyDescent="0.25">
      <c r="A77" t="s">
        <v>636</v>
      </c>
      <c r="D77" s="80" t="s">
        <v>272</v>
      </c>
      <c r="G77" s="80"/>
    </row>
    <row r="78" spans="1:7" ht="13.75" customHeight="1" x14ac:dyDescent="0.25">
      <c r="A78" t="s">
        <v>643</v>
      </c>
      <c r="D78" s="80" t="s">
        <v>273</v>
      </c>
      <c r="G78" s="80"/>
    </row>
    <row r="79" spans="1:7" ht="13.75" customHeight="1" x14ac:dyDescent="0.25">
      <c r="A79" t="s">
        <v>725</v>
      </c>
      <c r="D79" s="80" t="s">
        <v>251</v>
      </c>
      <c r="G79" s="80"/>
    </row>
    <row r="80" spans="1:7" ht="13.75" customHeight="1" x14ac:dyDescent="0.25">
      <c r="A80" t="s">
        <v>630</v>
      </c>
      <c r="D80" s="80" t="s">
        <v>252</v>
      </c>
      <c r="G80" s="80"/>
    </row>
    <row r="81" spans="1:7" ht="13.75" customHeight="1" x14ac:dyDescent="0.25">
      <c r="A81" t="s">
        <v>637</v>
      </c>
      <c r="D81" s="80" t="s">
        <v>253</v>
      </c>
      <c r="G81" s="80"/>
    </row>
    <row r="82" spans="1:7" ht="13.75" customHeight="1" x14ac:dyDescent="0.25">
      <c r="A82" t="s">
        <v>644</v>
      </c>
      <c r="D82" s="80" t="s">
        <v>254</v>
      </c>
      <c r="G82" s="80"/>
    </row>
    <row r="83" spans="1:7" ht="13.75" customHeight="1" x14ac:dyDescent="0.25">
      <c r="A83" t="s">
        <v>255</v>
      </c>
      <c r="D83" s="80" t="s">
        <v>323</v>
      </c>
      <c r="G83" s="80"/>
    </row>
    <row r="84" spans="1:7" ht="13.75" customHeight="1" x14ac:dyDescent="0.25">
      <c r="A84" t="s">
        <v>256</v>
      </c>
      <c r="D84" s="80" t="s">
        <v>324</v>
      </c>
      <c r="G84" s="80"/>
    </row>
    <row r="85" spans="1:7" ht="13.75" customHeight="1" x14ac:dyDescent="0.25">
      <c r="A85" t="s">
        <v>257</v>
      </c>
      <c r="D85" s="80" t="s">
        <v>325</v>
      </c>
      <c r="G85" s="80"/>
    </row>
    <row r="86" spans="1:7" ht="13.75" customHeight="1" x14ac:dyDescent="0.25">
      <c r="A86" t="s">
        <v>258</v>
      </c>
      <c r="D86" s="80" t="s">
        <v>326</v>
      </c>
      <c r="G86" s="80"/>
    </row>
    <row r="87" spans="1:7" ht="13.75" customHeight="1" x14ac:dyDescent="0.25">
      <c r="A87" t="s">
        <v>259</v>
      </c>
      <c r="D87" s="80" t="s">
        <v>327</v>
      </c>
      <c r="G87" s="80"/>
    </row>
    <row r="88" spans="1:7" ht="13.75" customHeight="1" x14ac:dyDescent="0.25">
      <c r="A88" t="s">
        <v>260</v>
      </c>
      <c r="D88" s="80" t="s">
        <v>328</v>
      </c>
      <c r="G88" s="80"/>
    </row>
    <row r="89" spans="1:7" ht="13.75" customHeight="1" x14ac:dyDescent="0.25">
      <c r="A89" t="s">
        <v>261</v>
      </c>
      <c r="D89" s="80" t="s">
        <v>726</v>
      </c>
      <c r="G89" s="80"/>
    </row>
    <row r="90" spans="1:7" ht="13.75" customHeight="1" x14ac:dyDescent="0.25">
      <c r="A90" t="s">
        <v>262</v>
      </c>
      <c r="D90" s="80" t="s">
        <v>631</v>
      </c>
      <c r="G90" s="80"/>
    </row>
    <row r="91" spans="1:7" ht="13.75" customHeight="1" x14ac:dyDescent="0.25">
      <c r="A91" t="s">
        <v>263</v>
      </c>
      <c r="D91" s="80" t="s">
        <v>638</v>
      </c>
      <c r="G91" s="80"/>
    </row>
    <row r="92" spans="1:7" ht="13.75" customHeight="1" x14ac:dyDescent="0.25">
      <c r="A92" t="s">
        <v>264</v>
      </c>
      <c r="D92" s="80" t="s">
        <v>645</v>
      </c>
      <c r="G92" s="80"/>
    </row>
    <row r="93" spans="1:7" ht="13.75" customHeight="1" x14ac:dyDescent="0.25">
      <c r="A93" t="s">
        <v>265</v>
      </c>
      <c r="D93" s="80" t="s">
        <v>748</v>
      </c>
      <c r="G93" s="80"/>
    </row>
    <row r="94" spans="1:7" ht="13.75" customHeight="1" x14ac:dyDescent="0.25">
      <c r="A94" t="s">
        <v>266</v>
      </c>
      <c r="D94" s="80" t="s">
        <v>749</v>
      </c>
      <c r="G94" s="80"/>
    </row>
    <row r="95" spans="1:7" ht="13.75" customHeight="1" x14ac:dyDescent="0.25">
      <c r="A95" t="s">
        <v>267</v>
      </c>
      <c r="D95" s="80" t="s">
        <v>750</v>
      </c>
      <c r="G95" s="80"/>
    </row>
    <row r="96" spans="1:7" ht="13.75" customHeight="1" x14ac:dyDescent="0.25">
      <c r="A96" t="s">
        <v>268</v>
      </c>
      <c r="D96" s="80" t="s">
        <v>751</v>
      </c>
      <c r="G96" s="80"/>
    </row>
    <row r="97" spans="1:7" ht="13.75" customHeight="1" x14ac:dyDescent="0.25">
      <c r="A97" t="s">
        <v>269</v>
      </c>
      <c r="D97" s="80" t="s">
        <v>274</v>
      </c>
      <c r="G97" s="80"/>
    </row>
    <row r="98" spans="1:7" ht="13.75" customHeight="1" x14ac:dyDescent="0.25">
      <c r="A98" t="s">
        <v>270</v>
      </c>
      <c r="D98" s="80" t="s">
        <v>275</v>
      </c>
      <c r="G98" s="80"/>
    </row>
    <row r="99" spans="1:7" ht="13.75" customHeight="1" x14ac:dyDescent="0.25">
      <c r="A99" t="s">
        <v>271</v>
      </c>
      <c r="D99" s="80" t="s">
        <v>276</v>
      </c>
      <c r="G99" s="80"/>
    </row>
    <row r="100" spans="1:7" ht="13.75" customHeight="1" x14ac:dyDescent="0.25">
      <c r="A100" t="s">
        <v>272</v>
      </c>
      <c r="D100" s="80" t="s">
        <v>277</v>
      </c>
      <c r="G100" s="80"/>
    </row>
    <row r="101" spans="1:7" ht="13.75" customHeight="1" x14ac:dyDescent="0.25">
      <c r="A101" t="s">
        <v>273</v>
      </c>
      <c r="D101" s="80" t="s">
        <v>278</v>
      </c>
      <c r="G101" s="80"/>
    </row>
    <row r="102" spans="1:7" ht="13.75" customHeight="1" x14ac:dyDescent="0.25">
      <c r="A102" t="s">
        <v>251</v>
      </c>
      <c r="D102" s="80" t="s">
        <v>279</v>
      </c>
      <c r="G102" s="80"/>
    </row>
    <row r="103" spans="1:7" ht="13.75" customHeight="1" x14ac:dyDescent="0.25">
      <c r="A103" t="s">
        <v>252</v>
      </c>
      <c r="D103" s="80" t="s">
        <v>280</v>
      </c>
      <c r="G103" s="80"/>
    </row>
    <row r="104" spans="1:7" ht="13.75" customHeight="1" x14ac:dyDescent="0.25">
      <c r="A104" t="s">
        <v>253</v>
      </c>
      <c r="D104" s="80" t="s">
        <v>281</v>
      </c>
      <c r="G104" s="80"/>
    </row>
    <row r="105" spans="1:7" ht="13.75" customHeight="1" x14ac:dyDescent="0.25">
      <c r="A105" t="s">
        <v>254</v>
      </c>
      <c r="D105" s="80" t="s">
        <v>282</v>
      </c>
      <c r="G105" s="80"/>
    </row>
    <row r="106" spans="1:7" ht="13.75" customHeight="1" x14ac:dyDescent="0.25">
      <c r="A106" t="s">
        <v>323</v>
      </c>
      <c r="D106" s="80" t="s">
        <v>283</v>
      </c>
      <c r="G106" s="80"/>
    </row>
    <row r="107" spans="1:7" ht="13.75" customHeight="1" x14ac:dyDescent="0.25">
      <c r="A107" t="s">
        <v>324</v>
      </c>
      <c r="D107" s="80" t="s">
        <v>284</v>
      </c>
      <c r="G107" s="80"/>
    </row>
    <row r="108" spans="1:7" ht="13.75" customHeight="1" x14ac:dyDescent="0.25">
      <c r="A108" t="s">
        <v>325</v>
      </c>
      <c r="D108" s="80" t="s">
        <v>285</v>
      </c>
      <c r="G108" s="80"/>
    </row>
    <row r="109" spans="1:7" ht="13.75" customHeight="1" x14ac:dyDescent="0.25">
      <c r="A109" t="s">
        <v>326</v>
      </c>
      <c r="D109" s="80" t="s">
        <v>286</v>
      </c>
      <c r="G109" s="80"/>
    </row>
    <row r="110" spans="1:7" ht="13.75" customHeight="1" x14ac:dyDescent="0.25">
      <c r="A110" t="s">
        <v>327</v>
      </c>
      <c r="D110" s="80" t="s">
        <v>287</v>
      </c>
      <c r="G110" s="80"/>
    </row>
    <row r="111" spans="1:7" ht="13.75" customHeight="1" x14ac:dyDescent="0.25">
      <c r="A111" t="s">
        <v>328</v>
      </c>
      <c r="D111" s="80" t="s">
        <v>288</v>
      </c>
      <c r="G111" s="80"/>
    </row>
    <row r="112" spans="1:7" ht="13.75" customHeight="1" x14ac:dyDescent="0.25">
      <c r="A112" t="s">
        <v>726</v>
      </c>
      <c r="D112" s="80" t="s">
        <v>289</v>
      </c>
      <c r="G112" s="80"/>
    </row>
    <row r="113" spans="1:7" ht="13.75" customHeight="1" x14ac:dyDescent="0.25">
      <c r="A113" t="s">
        <v>631</v>
      </c>
      <c r="D113" s="80" t="s">
        <v>290</v>
      </c>
      <c r="G113" s="80"/>
    </row>
    <row r="114" spans="1:7" ht="13.75" customHeight="1" x14ac:dyDescent="0.25">
      <c r="A114" t="s">
        <v>638</v>
      </c>
      <c r="D114" s="80" t="s">
        <v>291</v>
      </c>
      <c r="G114" s="80"/>
    </row>
    <row r="115" spans="1:7" ht="13.75" customHeight="1" x14ac:dyDescent="0.25">
      <c r="A115" t="s">
        <v>645</v>
      </c>
      <c r="D115" s="80" t="s">
        <v>292</v>
      </c>
      <c r="G115" s="80"/>
    </row>
    <row r="116" spans="1:7" ht="13.75" customHeight="1" x14ac:dyDescent="0.25">
      <c r="A116" t="s">
        <v>748</v>
      </c>
      <c r="D116" s="80" t="s">
        <v>293</v>
      </c>
      <c r="G116" s="80"/>
    </row>
    <row r="117" spans="1:7" ht="13.75" customHeight="1" x14ac:dyDescent="0.25">
      <c r="A117" t="s">
        <v>749</v>
      </c>
      <c r="D117" s="80" t="s">
        <v>294</v>
      </c>
      <c r="G117" s="80"/>
    </row>
    <row r="118" spans="1:7" ht="13.75" customHeight="1" x14ac:dyDescent="0.25">
      <c r="A118" t="s">
        <v>750</v>
      </c>
      <c r="D118" s="80" t="s">
        <v>295</v>
      </c>
      <c r="G118" s="80"/>
    </row>
    <row r="119" spans="1:7" ht="13.75" customHeight="1" x14ac:dyDescent="0.25">
      <c r="A119" t="s">
        <v>751</v>
      </c>
      <c r="D119" s="80" t="s">
        <v>296</v>
      </c>
      <c r="G119" s="80"/>
    </row>
    <row r="120" spans="1:7" ht="13.75" customHeight="1" x14ac:dyDescent="0.25">
      <c r="A120" t="s">
        <v>274</v>
      </c>
      <c r="D120" s="80" t="s">
        <v>297</v>
      </c>
      <c r="G120" s="80"/>
    </row>
    <row r="121" spans="1:7" ht="13.75" customHeight="1" x14ac:dyDescent="0.25">
      <c r="A121" t="s">
        <v>275</v>
      </c>
      <c r="D121" s="80" t="s">
        <v>426</v>
      </c>
      <c r="G121" s="80"/>
    </row>
    <row r="122" spans="1:7" ht="13.75" customHeight="1" x14ac:dyDescent="0.25">
      <c r="A122" t="s">
        <v>276</v>
      </c>
      <c r="D122" s="80" t="s">
        <v>298</v>
      </c>
      <c r="G122" s="80"/>
    </row>
    <row r="123" spans="1:7" ht="13.75" customHeight="1" x14ac:dyDescent="0.25">
      <c r="A123" t="s">
        <v>277</v>
      </c>
      <c r="D123" s="80" t="s">
        <v>299</v>
      </c>
      <c r="G123" s="80"/>
    </row>
    <row r="124" spans="1:7" ht="13.75" customHeight="1" x14ac:dyDescent="0.25">
      <c r="A124" t="s">
        <v>278</v>
      </c>
      <c r="D124" s="80" t="s">
        <v>300</v>
      </c>
      <c r="G124" s="80"/>
    </row>
    <row r="125" spans="1:7" ht="13.75" customHeight="1" x14ac:dyDescent="0.25">
      <c r="A125" t="s">
        <v>279</v>
      </c>
      <c r="D125" s="80" t="s">
        <v>301</v>
      </c>
      <c r="G125" s="80"/>
    </row>
    <row r="126" spans="1:7" ht="13.75" customHeight="1" x14ac:dyDescent="0.25">
      <c r="A126" t="s">
        <v>280</v>
      </c>
      <c r="D126" s="80" t="s">
        <v>302</v>
      </c>
      <c r="G126" s="80"/>
    </row>
    <row r="127" spans="1:7" ht="13.75" customHeight="1" x14ac:dyDescent="0.25">
      <c r="A127" t="s">
        <v>281</v>
      </c>
      <c r="D127" s="80" t="s">
        <v>303</v>
      </c>
      <c r="G127" s="80"/>
    </row>
    <row r="128" spans="1:7" ht="13.75" customHeight="1" x14ac:dyDescent="0.25">
      <c r="A128" t="s">
        <v>282</v>
      </c>
      <c r="D128" s="80" t="s">
        <v>304</v>
      </c>
      <c r="G128" s="80"/>
    </row>
    <row r="129" spans="1:7" ht="13.75" customHeight="1" x14ac:dyDescent="0.25">
      <c r="A129" t="s">
        <v>283</v>
      </c>
      <c r="D129" s="80" t="s">
        <v>305</v>
      </c>
      <c r="G129" s="80"/>
    </row>
    <row r="130" spans="1:7" ht="13.75" customHeight="1" x14ac:dyDescent="0.25">
      <c r="A130" t="s">
        <v>284</v>
      </c>
      <c r="D130" s="80" t="s">
        <v>411</v>
      </c>
      <c r="G130" s="80"/>
    </row>
    <row r="131" spans="1:7" ht="13.75" customHeight="1" x14ac:dyDescent="0.25">
      <c r="A131" t="s">
        <v>285</v>
      </c>
      <c r="D131" s="80" t="s">
        <v>412</v>
      </c>
      <c r="G131" s="80"/>
    </row>
    <row r="132" spans="1:7" ht="13.75" customHeight="1" x14ac:dyDescent="0.25">
      <c r="A132" t="s">
        <v>286</v>
      </c>
      <c r="D132" s="80" t="s">
        <v>413</v>
      </c>
      <c r="G132" s="80"/>
    </row>
    <row r="133" spans="1:7" ht="13.75" customHeight="1" x14ac:dyDescent="0.25">
      <c r="A133" t="s">
        <v>287</v>
      </c>
      <c r="D133" s="80" t="s">
        <v>414</v>
      </c>
      <c r="G133" s="80"/>
    </row>
    <row r="134" spans="1:7" ht="13.75" customHeight="1" x14ac:dyDescent="0.25">
      <c r="A134" t="s">
        <v>288</v>
      </c>
      <c r="D134" s="80" t="s">
        <v>415</v>
      </c>
      <c r="G134" s="80"/>
    </row>
    <row r="135" spans="1:7" ht="13.75" customHeight="1" x14ac:dyDescent="0.25">
      <c r="A135" t="s">
        <v>289</v>
      </c>
      <c r="D135" s="80" t="s">
        <v>416</v>
      </c>
      <c r="G135" s="80"/>
    </row>
    <row r="136" spans="1:7" ht="13.75" customHeight="1" x14ac:dyDescent="0.25">
      <c r="A136" t="s">
        <v>290</v>
      </c>
      <c r="D136" s="80" t="s">
        <v>417</v>
      </c>
      <c r="G136" s="80"/>
    </row>
    <row r="137" spans="1:7" ht="13.75" customHeight="1" x14ac:dyDescent="0.25">
      <c r="A137" t="s">
        <v>291</v>
      </c>
      <c r="D137" s="80" t="s">
        <v>418</v>
      </c>
      <c r="G137" s="80"/>
    </row>
    <row r="138" spans="1:7" ht="13.75" customHeight="1" x14ac:dyDescent="0.25">
      <c r="A138" t="s">
        <v>292</v>
      </c>
      <c r="D138" s="80" t="s">
        <v>419</v>
      </c>
      <c r="G138" s="80"/>
    </row>
    <row r="139" spans="1:7" ht="13.75" customHeight="1" x14ac:dyDescent="0.25">
      <c r="A139" t="s">
        <v>293</v>
      </c>
      <c r="D139" s="80" t="s">
        <v>420</v>
      </c>
      <c r="G139" s="80"/>
    </row>
    <row r="140" spans="1:7" ht="13.75" customHeight="1" x14ac:dyDescent="0.25">
      <c r="A140" t="s">
        <v>294</v>
      </c>
      <c r="D140" s="80" t="s">
        <v>421</v>
      </c>
      <c r="G140" s="80"/>
    </row>
    <row r="141" spans="1:7" ht="13.75" customHeight="1" x14ac:dyDescent="0.25">
      <c r="A141" t="s">
        <v>295</v>
      </c>
      <c r="D141" s="80" t="s">
        <v>422</v>
      </c>
      <c r="G141" s="80"/>
    </row>
    <row r="142" spans="1:7" ht="13.75" customHeight="1" x14ac:dyDescent="0.25">
      <c r="A142" t="s">
        <v>296</v>
      </c>
      <c r="D142" s="80" t="s">
        <v>646</v>
      </c>
      <c r="G142" s="80"/>
    </row>
    <row r="143" spans="1:7" ht="13.75" customHeight="1" x14ac:dyDescent="0.25">
      <c r="A143" t="s">
        <v>297</v>
      </c>
      <c r="D143" s="80" t="s">
        <v>647</v>
      </c>
      <c r="G143" s="80"/>
    </row>
    <row r="144" spans="1:7" ht="13.75" customHeight="1" x14ac:dyDescent="0.25">
      <c r="A144" t="s">
        <v>426</v>
      </c>
      <c r="D144" s="80" t="s">
        <v>648</v>
      </c>
      <c r="G144" s="80"/>
    </row>
    <row r="145" spans="1:7" ht="13.75" customHeight="1" x14ac:dyDescent="0.25">
      <c r="A145" t="s">
        <v>298</v>
      </c>
      <c r="D145" s="80" t="s">
        <v>649</v>
      </c>
      <c r="G145" s="80"/>
    </row>
    <row r="146" spans="1:7" ht="13.75" customHeight="1" x14ac:dyDescent="0.25">
      <c r="A146" t="s">
        <v>299</v>
      </c>
      <c r="D146" s="80" t="s">
        <v>650</v>
      </c>
      <c r="G146" s="80"/>
    </row>
    <row r="147" spans="1:7" ht="13.75" customHeight="1" x14ac:dyDescent="0.25">
      <c r="A147" t="s">
        <v>300</v>
      </c>
      <c r="D147" s="80" t="s">
        <v>651</v>
      </c>
      <c r="G147" s="80"/>
    </row>
    <row r="148" spans="1:7" ht="13.75" customHeight="1" x14ac:dyDescent="0.25">
      <c r="A148" t="s">
        <v>301</v>
      </c>
      <c r="D148" s="80" t="s">
        <v>652</v>
      </c>
      <c r="G148" s="80"/>
    </row>
    <row r="149" spans="1:7" ht="13.75" customHeight="1" x14ac:dyDescent="0.25">
      <c r="A149" t="s">
        <v>302</v>
      </c>
      <c r="D149" s="80" t="s">
        <v>653</v>
      </c>
      <c r="G149" s="80"/>
    </row>
    <row r="150" spans="1:7" ht="13.75" customHeight="1" x14ac:dyDescent="0.25">
      <c r="A150" t="s">
        <v>303</v>
      </c>
      <c r="D150" s="80" t="s">
        <v>654</v>
      </c>
      <c r="G150" s="80"/>
    </row>
    <row r="151" spans="1:7" ht="13.75" customHeight="1" x14ac:dyDescent="0.25">
      <c r="A151" t="s">
        <v>304</v>
      </c>
      <c r="D151" s="80" t="s">
        <v>655</v>
      </c>
      <c r="G151" s="80"/>
    </row>
    <row r="152" spans="1:7" ht="13.75" customHeight="1" x14ac:dyDescent="0.25">
      <c r="A152" t="s">
        <v>305</v>
      </c>
      <c r="D152" s="80" t="s">
        <v>656</v>
      </c>
      <c r="G152" s="80"/>
    </row>
    <row r="153" spans="1:7" ht="13.75" customHeight="1" x14ac:dyDescent="0.25">
      <c r="A153" t="s">
        <v>411</v>
      </c>
      <c r="D153" s="80" t="s">
        <v>657</v>
      </c>
      <c r="G153" s="80"/>
    </row>
    <row r="154" spans="1:7" ht="13.75" customHeight="1" x14ac:dyDescent="0.25">
      <c r="A154" t="s">
        <v>412</v>
      </c>
      <c r="D154" s="80" t="s">
        <v>658</v>
      </c>
      <c r="G154" s="80"/>
    </row>
    <row r="155" spans="1:7" ht="13.75" customHeight="1" x14ac:dyDescent="0.25">
      <c r="A155" t="s">
        <v>413</v>
      </c>
      <c r="D155" s="80" t="s">
        <v>659</v>
      </c>
      <c r="G155" s="80"/>
    </row>
    <row r="156" spans="1:7" ht="13.75" customHeight="1" x14ac:dyDescent="0.25">
      <c r="A156" t="s">
        <v>414</v>
      </c>
      <c r="D156" s="80" t="s">
        <v>660</v>
      </c>
      <c r="G156" s="80"/>
    </row>
    <row r="157" spans="1:7" ht="13.75" customHeight="1" x14ac:dyDescent="0.25">
      <c r="A157" t="s">
        <v>415</v>
      </c>
      <c r="D157" s="80" t="s">
        <v>661</v>
      </c>
      <c r="G157" s="80"/>
    </row>
    <row r="158" spans="1:7" ht="13.75" customHeight="1" x14ac:dyDescent="0.25">
      <c r="A158" t="s">
        <v>416</v>
      </c>
      <c r="D158" s="80" t="s">
        <v>662</v>
      </c>
      <c r="G158" s="80"/>
    </row>
    <row r="159" spans="1:7" ht="13.75" customHeight="1" x14ac:dyDescent="0.25">
      <c r="A159" t="s">
        <v>417</v>
      </c>
      <c r="D159" s="80" t="s">
        <v>663</v>
      </c>
      <c r="G159" s="80"/>
    </row>
    <row r="160" spans="1:7" ht="13.75" customHeight="1" x14ac:dyDescent="0.25">
      <c r="A160" t="s">
        <v>418</v>
      </c>
      <c r="D160" s="80" t="s">
        <v>664</v>
      </c>
      <c r="G160" s="80"/>
    </row>
    <row r="161" spans="1:7" ht="13.75" customHeight="1" x14ac:dyDescent="0.25">
      <c r="A161" t="s">
        <v>419</v>
      </c>
      <c r="D161" s="80" t="s">
        <v>665</v>
      </c>
      <c r="G161" s="80"/>
    </row>
    <row r="162" spans="1:7" ht="13.75" customHeight="1" x14ac:dyDescent="0.25">
      <c r="A162" t="s">
        <v>420</v>
      </c>
      <c r="D162" s="80" t="s">
        <v>666</v>
      </c>
      <c r="G162" s="80"/>
    </row>
    <row r="163" spans="1:7" ht="13.75" customHeight="1" x14ac:dyDescent="0.25">
      <c r="A163" t="s">
        <v>421</v>
      </c>
      <c r="D163" s="80" t="s">
        <v>667</v>
      </c>
      <c r="G163" s="80"/>
    </row>
    <row r="164" spans="1:7" ht="13.75" customHeight="1" x14ac:dyDescent="0.25">
      <c r="A164" t="s">
        <v>422</v>
      </c>
      <c r="D164" s="80" t="s">
        <v>668</v>
      </c>
      <c r="G164" s="80"/>
    </row>
    <row r="165" spans="1:7" ht="13.75" customHeight="1" x14ac:dyDescent="0.25">
      <c r="A165" t="s">
        <v>646</v>
      </c>
      <c r="D165" s="80" t="s">
        <v>669</v>
      </c>
      <c r="G165" s="80"/>
    </row>
    <row r="166" spans="1:7" ht="13.75" customHeight="1" x14ac:dyDescent="0.25">
      <c r="A166" t="s">
        <v>647</v>
      </c>
      <c r="D166" s="80" t="s">
        <v>670</v>
      </c>
      <c r="G166" s="80"/>
    </row>
    <row r="167" spans="1:7" ht="13.75" customHeight="1" x14ac:dyDescent="0.25">
      <c r="A167" t="s">
        <v>648</v>
      </c>
      <c r="D167" s="80" t="s">
        <v>671</v>
      </c>
      <c r="G167" s="80"/>
    </row>
    <row r="168" spans="1:7" ht="13.75" customHeight="1" x14ac:dyDescent="0.25">
      <c r="A168" t="s">
        <v>649</v>
      </c>
      <c r="D168" s="80" t="s">
        <v>672</v>
      </c>
      <c r="G168" s="80"/>
    </row>
    <row r="169" spans="1:7" ht="13.75" customHeight="1" x14ac:dyDescent="0.25">
      <c r="A169" t="s">
        <v>650</v>
      </c>
      <c r="D169" s="80" t="s">
        <v>673</v>
      </c>
      <c r="G169" s="80"/>
    </row>
    <row r="170" spans="1:7" ht="13.75" customHeight="1" x14ac:dyDescent="0.25">
      <c r="A170" t="s">
        <v>651</v>
      </c>
      <c r="D170" s="80" t="s">
        <v>674</v>
      </c>
      <c r="G170" s="80"/>
    </row>
    <row r="171" spans="1:7" ht="13.75" customHeight="1" x14ac:dyDescent="0.25">
      <c r="A171" t="s">
        <v>652</v>
      </c>
      <c r="D171" s="80" t="s">
        <v>675</v>
      </c>
      <c r="G171" s="80"/>
    </row>
    <row r="172" spans="1:7" ht="13.75" customHeight="1" x14ac:dyDescent="0.25">
      <c r="A172" t="s">
        <v>653</v>
      </c>
      <c r="D172" s="80" t="s">
        <v>676</v>
      </c>
      <c r="G172" s="80"/>
    </row>
    <row r="173" spans="1:7" ht="13.75" customHeight="1" x14ac:dyDescent="0.25">
      <c r="A173" t="s">
        <v>654</v>
      </c>
      <c r="D173" s="80" t="s">
        <v>677</v>
      </c>
      <c r="G173" s="80"/>
    </row>
    <row r="174" spans="1:7" ht="13.75" customHeight="1" x14ac:dyDescent="0.25">
      <c r="A174" t="s">
        <v>655</v>
      </c>
      <c r="D174" s="80" t="s">
        <v>678</v>
      </c>
      <c r="G174" s="80"/>
    </row>
    <row r="175" spans="1:7" ht="13.75" customHeight="1" x14ac:dyDescent="0.25">
      <c r="A175" t="s">
        <v>656</v>
      </c>
      <c r="D175" s="80" t="s">
        <v>679</v>
      </c>
      <c r="G175" s="80"/>
    </row>
    <row r="176" spans="1:7" ht="13.75" customHeight="1" x14ac:dyDescent="0.25">
      <c r="A176" t="s">
        <v>657</v>
      </c>
      <c r="D176" s="80" t="s">
        <v>680</v>
      </c>
      <c r="G176" s="80"/>
    </row>
    <row r="177" spans="1:7" ht="13.75" customHeight="1" x14ac:dyDescent="0.25">
      <c r="A177" t="s">
        <v>658</v>
      </c>
      <c r="D177" s="80" t="s">
        <v>681</v>
      </c>
      <c r="G177" s="80"/>
    </row>
    <row r="178" spans="1:7" ht="13.75" customHeight="1" x14ac:dyDescent="0.25">
      <c r="A178" t="s">
        <v>659</v>
      </c>
      <c r="D178" s="80" t="s">
        <v>682</v>
      </c>
      <c r="G178" s="80"/>
    </row>
    <row r="179" spans="1:7" ht="13.75" customHeight="1" x14ac:dyDescent="0.25">
      <c r="A179" t="s">
        <v>660</v>
      </c>
      <c r="D179" s="80" t="s">
        <v>683</v>
      </c>
      <c r="G179" s="80"/>
    </row>
    <row r="180" spans="1:7" ht="13.75" customHeight="1" x14ac:dyDescent="0.25">
      <c r="A180" t="s">
        <v>661</v>
      </c>
      <c r="D180" s="80" t="s">
        <v>684</v>
      </c>
      <c r="G180" s="80"/>
    </row>
    <row r="181" spans="1:7" ht="13.75" customHeight="1" x14ac:dyDescent="0.25">
      <c r="A181" t="s">
        <v>662</v>
      </c>
      <c r="D181" s="80" t="s">
        <v>685</v>
      </c>
      <c r="G181" s="80"/>
    </row>
    <row r="182" spans="1:7" ht="13.75" customHeight="1" x14ac:dyDescent="0.25">
      <c r="A182" t="s">
        <v>663</v>
      </c>
      <c r="D182" s="80"/>
      <c r="G182" s="80"/>
    </row>
    <row r="183" spans="1:7" ht="13.75" customHeight="1" x14ac:dyDescent="0.25">
      <c r="A183" t="s">
        <v>664</v>
      </c>
      <c r="D183" s="80"/>
      <c r="G183" s="80"/>
    </row>
    <row r="184" spans="1:7" ht="13.75" customHeight="1" x14ac:dyDescent="0.25">
      <c r="A184" t="s">
        <v>665</v>
      </c>
      <c r="D184" s="80"/>
      <c r="G184" s="80"/>
    </row>
    <row r="185" spans="1:7" ht="13.75" customHeight="1" x14ac:dyDescent="0.25">
      <c r="A185" t="s">
        <v>666</v>
      </c>
      <c r="D185" s="80"/>
      <c r="G185" s="80"/>
    </row>
    <row r="186" spans="1:7" ht="13.75" customHeight="1" x14ac:dyDescent="0.25">
      <c r="A186" t="s">
        <v>667</v>
      </c>
      <c r="D186" s="80"/>
      <c r="G186" s="80"/>
    </row>
    <row r="187" spans="1:7" ht="13.75" customHeight="1" x14ac:dyDescent="0.25">
      <c r="A187" t="s">
        <v>668</v>
      </c>
      <c r="D187" s="80"/>
      <c r="G187" s="80"/>
    </row>
    <row r="188" spans="1:7" ht="13.75" customHeight="1" x14ac:dyDescent="0.25">
      <c r="A188" t="s">
        <v>669</v>
      </c>
      <c r="D188" s="80"/>
      <c r="G188" s="80"/>
    </row>
    <row r="189" spans="1:7" ht="13.75" customHeight="1" x14ac:dyDescent="0.25">
      <c r="A189" t="s">
        <v>670</v>
      </c>
      <c r="D189" s="80"/>
      <c r="G189" s="80"/>
    </row>
    <row r="190" spans="1:7" ht="13.75" customHeight="1" x14ac:dyDescent="0.25">
      <c r="A190" t="s">
        <v>671</v>
      </c>
      <c r="D190" s="80"/>
      <c r="G190" s="80"/>
    </row>
    <row r="191" spans="1:7" ht="13.75" customHeight="1" x14ac:dyDescent="0.25">
      <c r="A191" t="s">
        <v>672</v>
      </c>
      <c r="D191" s="80"/>
      <c r="G191" s="80"/>
    </row>
    <row r="192" spans="1:7" ht="13.75" customHeight="1" x14ac:dyDescent="0.25">
      <c r="A192" t="s">
        <v>673</v>
      </c>
      <c r="D192" s="80"/>
      <c r="G192" s="80"/>
    </row>
    <row r="193" spans="1:7" ht="13.75" customHeight="1" x14ac:dyDescent="0.25">
      <c r="A193" t="s">
        <v>674</v>
      </c>
      <c r="D193" s="80"/>
      <c r="G193" s="80"/>
    </row>
    <row r="194" spans="1:7" ht="13.75" customHeight="1" x14ac:dyDescent="0.25">
      <c r="A194" t="s">
        <v>675</v>
      </c>
      <c r="D194" s="80"/>
      <c r="G194" s="80"/>
    </row>
    <row r="195" spans="1:7" ht="13.75" customHeight="1" x14ac:dyDescent="0.25">
      <c r="A195" t="s">
        <v>676</v>
      </c>
      <c r="D195" s="80"/>
      <c r="G195" s="80"/>
    </row>
    <row r="196" spans="1:7" ht="13.75" customHeight="1" x14ac:dyDescent="0.25">
      <c r="A196" t="s">
        <v>677</v>
      </c>
      <c r="D196" s="80"/>
      <c r="G196" s="80"/>
    </row>
    <row r="197" spans="1:7" ht="13.75" customHeight="1" x14ac:dyDescent="0.25">
      <c r="A197" t="s">
        <v>678</v>
      </c>
      <c r="D197" s="80"/>
      <c r="G197" s="80"/>
    </row>
    <row r="198" spans="1:7" ht="13.75" customHeight="1" x14ac:dyDescent="0.25">
      <c r="A198" t="s">
        <v>679</v>
      </c>
      <c r="D198" s="80"/>
      <c r="G198" s="80"/>
    </row>
    <row r="199" spans="1:7" ht="13.75" customHeight="1" x14ac:dyDescent="0.25">
      <c r="A199" t="s">
        <v>680</v>
      </c>
      <c r="D199" s="80"/>
      <c r="G199" s="80"/>
    </row>
    <row r="200" spans="1:7" ht="13.75" customHeight="1" x14ac:dyDescent="0.25">
      <c r="A200" t="s">
        <v>681</v>
      </c>
      <c r="D200" s="80"/>
      <c r="G200" s="80"/>
    </row>
    <row r="201" spans="1:7" ht="13.75" customHeight="1" x14ac:dyDescent="0.25">
      <c r="A201" t="s">
        <v>682</v>
      </c>
      <c r="D201" s="80"/>
      <c r="G201" s="80"/>
    </row>
    <row r="202" spans="1:7" ht="13.75" customHeight="1" x14ac:dyDescent="0.25">
      <c r="A202" t="s">
        <v>683</v>
      </c>
      <c r="D202" s="80"/>
      <c r="G202" s="80"/>
    </row>
    <row r="203" spans="1:7" ht="13.75" customHeight="1" x14ac:dyDescent="0.25">
      <c r="A203" t="s">
        <v>684</v>
      </c>
      <c r="D203" s="80"/>
      <c r="G203" s="80"/>
    </row>
    <row r="204" spans="1:7" ht="13.75" customHeight="1" x14ac:dyDescent="0.25">
      <c r="A204" t="s">
        <v>685</v>
      </c>
      <c r="D204" s="80"/>
      <c r="G204" s="80"/>
    </row>
    <row r="205" spans="1:7" ht="13.75" customHeight="1" x14ac:dyDescent="0.25">
      <c r="D205" s="80"/>
      <c r="G205" s="80"/>
    </row>
    <row r="206" spans="1:7" ht="13.75" customHeight="1" x14ac:dyDescent="0.25">
      <c r="D206" s="80"/>
      <c r="G206" s="80"/>
    </row>
    <row r="207" spans="1:7" ht="13.75" customHeight="1" x14ac:dyDescent="0.25">
      <c r="D207" s="80"/>
      <c r="G207" s="80"/>
    </row>
    <row r="208" spans="1:7" ht="13.75" customHeight="1" x14ac:dyDescent="0.25">
      <c r="D208" s="80"/>
      <c r="G208" s="80"/>
    </row>
    <row r="209" spans="4:7" ht="13.75" customHeight="1" x14ac:dyDescent="0.25">
      <c r="D209" s="80"/>
      <c r="G209" s="80"/>
    </row>
    <row r="210" spans="4:7" ht="13.75" customHeight="1" x14ac:dyDescent="0.25">
      <c r="D210" s="80"/>
      <c r="G210" s="80"/>
    </row>
    <row r="211" spans="4:7" ht="13.75" customHeight="1" x14ac:dyDescent="0.25">
      <c r="D211" s="80"/>
      <c r="G211" s="80"/>
    </row>
    <row r="212" spans="4:7" ht="13.75" customHeight="1" x14ac:dyDescent="0.25">
      <c r="D212" s="80"/>
      <c r="G212" s="80"/>
    </row>
    <row r="213" spans="4:7" ht="13.75" customHeight="1" x14ac:dyDescent="0.25">
      <c r="D213" s="80"/>
      <c r="G213" s="80"/>
    </row>
    <row r="214" spans="4:7" ht="13.75" customHeight="1" x14ac:dyDescent="0.25">
      <c r="D214" s="80"/>
      <c r="G214" s="80"/>
    </row>
    <row r="215" spans="4:7" ht="13.75" customHeight="1" x14ac:dyDescent="0.25">
      <c r="D215" s="80"/>
      <c r="G215" s="80"/>
    </row>
    <row r="216" spans="4:7" ht="13.75" customHeight="1" x14ac:dyDescent="0.25">
      <c r="D216" s="80"/>
      <c r="G216" s="80"/>
    </row>
    <row r="217" spans="4:7" ht="13.75" customHeight="1" x14ac:dyDescent="0.25">
      <c r="D217" s="80"/>
      <c r="G217" s="80"/>
    </row>
    <row r="218" spans="4:7" ht="13.75" customHeight="1" x14ac:dyDescent="0.25">
      <c r="D218" s="80"/>
      <c r="G218" s="80"/>
    </row>
    <row r="219" spans="4:7" ht="13.75" customHeight="1" x14ac:dyDescent="0.25">
      <c r="D219" s="80"/>
      <c r="G219" s="80"/>
    </row>
    <row r="220" spans="4:7" ht="13.75" customHeight="1" x14ac:dyDescent="0.25">
      <c r="D220" s="80"/>
      <c r="G220" s="80"/>
    </row>
    <row r="221" spans="4:7" ht="13.75" customHeight="1" x14ac:dyDescent="0.25">
      <c r="D221" s="80"/>
      <c r="G221" s="80"/>
    </row>
    <row r="222" spans="4:7" ht="13.75" customHeight="1" x14ac:dyDescent="0.25">
      <c r="D222" s="80"/>
      <c r="G222" s="80"/>
    </row>
    <row r="223" spans="4:7" ht="13.75" customHeight="1" x14ac:dyDescent="0.25">
      <c r="D223" s="80"/>
      <c r="G223" s="80"/>
    </row>
    <row r="224" spans="4:7" ht="13.75" customHeight="1" x14ac:dyDescent="0.25">
      <c r="D224" s="80"/>
      <c r="G224" s="80"/>
    </row>
    <row r="225" spans="4:7" ht="13.75" customHeight="1" x14ac:dyDescent="0.25">
      <c r="D225" s="80"/>
      <c r="G225" s="80"/>
    </row>
    <row r="226" spans="4:7" ht="13.75" customHeight="1" x14ac:dyDescent="0.25">
      <c r="D226" s="80"/>
      <c r="G226" s="80"/>
    </row>
    <row r="227" spans="4:7" ht="13.75" customHeight="1" x14ac:dyDescent="0.25">
      <c r="D227" s="80"/>
      <c r="G227" s="80"/>
    </row>
    <row r="228" spans="4:7" ht="13.75" customHeight="1" x14ac:dyDescent="0.25">
      <c r="D228" s="80"/>
      <c r="G228" s="80"/>
    </row>
    <row r="229" spans="4:7" ht="13.75" customHeight="1" x14ac:dyDescent="0.25">
      <c r="D229" s="80"/>
      <c r="G229" s="80"/>
    </row>
    <row r="230" spans="4:7" ht="13.75" customHeight="1" x14ac:dyDescent="0.25">
      <c r="D230" s="80"/>
      <c r="G230" s="80"/>
    </row>
    <row r="231" spans="4:7" ht="13.75" customHeight="1" x14ac:dyDescent="0.25">
      <c r="D231" s="80"/>
      <c r="G231" s="80"/>
    </row>
    <row r="232" spans="4:7" ht="13.75" customHeight="1" x14ac:dyDescent="0.25">
      <c r="D232" s="80"/>
      <c r="G232" s="80"/>
    </row>
    <row r="233" spans="4:7" ht="13.75" customHeight="1" x14ac:dyDescent="0.25">
      <c r="D233" s="80"/>
      <c r="G233" s="80"/>
    </row>
    <row r="234" spans="4:7" ht="13.75" customHeight="1" x14ac:dyDescent="0.25">
      <c r="D234" s="80"/>
      <c r="G234" s="80"/>
    </row>
    <row r="235" spans="4:7" ht="13.75" customHeight="1" x14ac:dyDescent="0.25">
      <c r="D235" s="80"/>
      <c r="G235" s="80"/>
    </row>
    <row r="236" spans="4:7" ht="13.75" customHeight="1" x14ac:dyDescent="0.25">
      <c r="D236" s="80"/>
      <c r="G236" s="80"/>
    </row>
    <row r="237" spans="4:7" ht="13.75" customHeight="1" x14ac:dyDescent="0.25">
      <c r="D237" s="80"/>
      <c r="G237" s="80"/>
    </row>
    <row r="238" spans="4:7" ht="13.75" customHeight="1" x14ac:dyDescent="0.25">
      <c r="D238" s="80"/>
      <c r="G238" s="80"/>
    </row>
    <row r="239" spans="4:7" ht="13.75" customHeight="1" x14ac:dyDescent="0.25">
      <c r="D239" s="80"/>
      <c r="G239" s="80"/>
    </row>
    <row r="240" spans="4:7" ht="13.75" customHeight="1" x14ac:dyDescent="0.25">
      <c r="D240" s="80"/>
      <c r="G240" s="80"/>
    </row>
    <row r="241" spans="4:7" ht="13.75" customHeight="1" x14ac:dyDescent="0.25">
      <c r="D241" s="80"/>
      <c r="G241" s="80"/>
    </row>
    <row r="242" spans="4:7" ht="13.75" customHeight="1" x14ac:dyDescent="0.25">
      <c r="D242" s="80"/>
      <c r="G242" s="80"/>
    </row>
    <row r="243" spans="4:7" ht="13.75" customHeight="1" x14ac:dyDescent="0.25">
      <c r="D243" s="80"/>
      <c r="G243" s="80"/>
    </row>
    <row r="244" spans="4:7" ht="13.75" customHeight="1" x14ac:dyDescent="0.25">
      <c r="D244" s="80"/>
      <c r="G244" s="80"/>
    </row>
    <row r="245" spans="4:7" ht="13.75" customHeight="1" x14ac:dyDescent="0.25">
      <c r="D245" s="80"/>
      <c r="G245" s="80"/>
    </row>
    <row r="246" spans="4:7" ht="13.75" customHeight="1" x14ac:dyDescent="0.25">
      <c r="D246" s="80"/>
      <c r="G246" s="80"/>
    </row>
    <row r="247" spans="4:7" ht="13.75" customHeight="1" x14ac:dyDescent="0.25">
      <c r="D247" s="80"/>
      <c r="G247" s="80"/>
    </row>
    <row r="248" spans="4:7" ht="13.75" customHeight="1" x14ac:dyDescent="0.25">
      <c r="D248" s="80"/>
      <c r="G248" s="80"/>
    </row>
    <row r="249" spans="4:7" ht="13.75" customHeight="1" x14ac:dyDescent="0.25">
      <c r="D249" s="80"/>
      <c r="G249" s="80"/>
    </row>
    <row r="250" spans="4:7" ht="13.75" customHeight="1" x14ac:dyDescent="0.25">
      <c r="D250" s="80"/>
      <c r="G250" s="80"/>
    </row>
    <row r="251" spans="4:7" ht="13.75" customHeight="1" x14ac:dyDescent="0.25">
      <c r="D251" s="80"/>
      <c r="G251" s="80"/>
    </row>
    <row r="252" spans="4:7" ht="13.75" customHeight="1" x14ac:dyDescent="0.25">
      <c r="D252" s="80"/>
      <c r="G252" s="80"/>
    </row>
    <row r="253" spans="4:7" ht="13.75" customHeight="1" x14ac:dyDescent="0.25">
      <c r="D253" s="80"/>
      <c r="G253" s="80"/>
    </row>
    <row r="254" spans="4:7" ht="13.75" customHeight="1" x14ac:dyDescent="0.25">
      <c r="D254" s="80"/>
      <c r="G254" s="80"/>
    </row>
    <row r="255" spans="4:7" ht="13.75" customHeight="1" x14ac:dyDescent="0.25">
      <c r="D255" s="80"/>
      <c r="G255" s="80"/>
    </row>
    <row r="256" spans="4:7" ht="13.75" customHeight="1" x14ac:dyDescent="0.25">
      <c r="D256" s="80"/>
      <c r="G256" s="80"/>
    </row>
    <row r="257" spans="4:7" ht="13.75" customHeight="1" x14ac:dyDescent="0.25">
      <c r="D257" s="80"/>
      <c r="G257" s="80"/>
    </row>
    <row r="258" spans="4:7" ht="13.75" customHeight="1" x14ac:dyDescent="0.25">
      <c r="D258" s="80"/>
      <c r="G258" s="80"/>
    </row>
    <row r="259" spans="4:7" ht="13.75" customHeight="1" x14ac:dyDescent="0.25">
      <c r="D259" s="80"/>
      <c r="G259" s="80"/>
    </row>
    <row r="260" spans="4:7" ht="13.75" customHeight="1" x14ac:dyDescent="0.25">
      <c r="D260" s="80"/>
      <c r="G260" s="80"/>
    </row>
    <row r="261" spans="4:7" ht="13.75" customHeight="1" x14ac:dyDescent="0.25">
      <c r="D261" s="80"/>
      <c r="G261" s="80"/>
    </row>
    <row r="262" spans="4:7" ht="13.75" customHeight="1" x14ac:dyDescent="0.25">
      <c r="D262" s="80"/>
      <c r="G262" s="80"/>
    </row>
    <row r="263" spans="4:7" ht="13.75" customHeight="1" x14ac:dyDescent="0.25">
      <c r="D263" s="80"/>
      <c r="G263" s="80"/>
    </row>
    <row r="264" spans="4:7" ht="13.75" customHeight="1" x14ac:dyDescent="0.25">
      <c r="D264" s="80"/>
      <c r="G264" s="80"/>
    </row>
    <row r="265" spans="4:7" ht="13.75" customHeight="1" x14ac:dyDescent="0.25">
      <c r="D265" s="80"/>
      <c r="G265" s="80"/>
    </row>
    <row r="266" spans="4:7" ht="13.75" customHeight="1" x14ac:dyDescent="0.25">
      <c r="D266" s="80"/>
      <c r="G266" s="80"/>
    </row>
    <row r="267" spans="4:7" ht="13.75" customHeight="1" x14ac:dyDescent="0.25">
      <c r="D267" s="80"/>
      <c r="G267" s="80"/>
    </row>
    <row r="268" spans="4:7" ht="13.75" customHeight="1" x14ac:dyDescent="0.25">
      <c r="D268" s="80"/>
      <c r="G268" s="80"/>
    </row>
    <row r="269" spans="4:7" ht="13.75" customHeight="1" x14ac:dyDescent="0.25">
      <c r="D269" s="80"/>
      <c r="G269" s="80"/>
    </row>
    <row r="270" spans="4:7" ht="13.75" customHeight="1" x14ac:dyDescent="0.25">
      <c r="D270" s="80"/>
      <c r="G270" s="80"/>
    </row>
    <row r="271" spans="4:7" ht="13.75" customHeight="1" x14ac:dyDescent="0.25">
      <c r="D271" s="80"/>
      <c r="G271" s="80"/>
    </row>
    <row r="272" spans="4:7" ht="13.75" customHeight="1" x14ac:dyDescent="0.25">
      <c r="D272" s="80"/>
      <c r="G272" s="80"/>
    </row>
    <row r="273" spans="4:7" ht="13.75" customHeight="1" x14ac:dyDescent="0.25">
      <c r="D273" s="80"/>
      <c r="G273" s="80"/>
    </row>
    <row r="274" spans="4:7" ht="13.75" customHeight="1" x14ac:dyDescent="0.25">
      <c r="D274" s="80"/>
      <c r="G274" s="80"/>
    </row>
    <row r="275" spans="4:7" ht="13.75" customHeight="1" x14ac:dyDescent="0.25">
      <c r="D275" s="80"/>
      <c r="G275" s="80"/>
    </row>
    <row r="276" spans="4:7" ht="13.75" customHeight="1" x14ac:dyDescent="0.25">
      <c r="D276" s="80"/>
      <c r="G276" s="80"/>
    </row>
    <row r="277" spans="4:7" ht="13.75" customHeight="1" x14ac:dyDescent="0.25">
      <c r="D277" s="80"/>
      <c r="G277" s="80"/>
    </row>
    <row r="278" spans="4:7" ht="13.75" customHeight="1" x14ac:dyDescent="0.25">
      <c r="D278" s="80"/>
      <c r="G278" s="80"/>
    </row>
    <row r="279" spans="4:7" ht="13.75" customHeight="1" x14ac:dyDescent="0.25">
      <c r="D279" s="80"/>
      <c r="G279" s="80"/>
    </row>
    <row r="280" spans="4:7" ht="13.75" customHeight="1" x14ac:dyDescent="0.25">
      <c r="D280" s="80"/>
      <c r="G280" s="80"/>
    </row>
    <row r="281" spans="4:7" ht="13.75" customHeight="1" x14ac:dyDescent="0.25">
      <c r="D281" s="80"/>
      <c r="G281" s="80"/>
    </row>
    <row r="282" spans="4:7" ht="13.75" customHeight="1" x14ac:dyDescent="0.25">
      <c r="D282" s="80"/>
      <c r="G282" s="80"/>
    </row>
    <row r="283" spans="4:7" ht="13.75" customHeight="1" x14ac:dyDescent="0.25">
      <c r="D283" s="80"/>
      <c r="G283" s="80"/>
    </row>
    <row r="284" spans="4:7" ht="13.75" customHeight="1" x14ac:dyDescent="0.25">
      <c r="D284" s="80"/>
      <c r="G284" s="80"/>
    </row>
    <row r="285" spans="4:7" ht="13.75" customHeight="1" x14ac:dyDescent="0.25">
      <c r="D285" s="80"/>
      <c r="G285" s="80"/>
    </row>
    <row r="286" spans="4:7" ht="13.75" customHeight="1" x14ac:dyDescent="0.25">
      <c r="D286" s="80"/>
      <c r="G286" s="80"/>
    </row>
    <row r="287" spans="4:7" ht="13.75" customHeight="1" x14ac:dyDescent="0.25">
      <c r="D287" s="80"/>
      <c r="G287" s="80"/>
    </row>
    <row r="288" spans="4:7" ht="13.75" customHeight="1" x14ac:dyDescent="0.25">
      <c r="D288" s="80"/>
      <c r="G288" s="80"/>
    </row>
    <row r="289" spans="4:7" ht="13.75" customHeight="1" x14ac:dyDescent="0.25">
      <c r="D289" s="80"/>
      <c r="G289" s="80"/>
    </row>
    <row r="290" spans="4:7" ht="13.75" customHeight="1" x14ac:dyDescent="0.25">
      <c r="D290" s="80"/>
      <c r="G290" s="80"/>
    </row>
    <row r="291" spans="4:7" ht="13.75" customHeight="1" x14ac:dyDescent="0.25">
      <c r="D291" s="80"/>
      <c r="G291" s="80"/>
    </row>
    <row r="292" spans="4:7" ht="13.75" customHeight="1" x14ac:dyDescent="0.25">
      <c r="D292" s="80"/>
      <c r="G292" s="80"/>
    </row>
    <row r="293" spans="4:7" ht="13.75" customHeight="1" x14ac:dyDescent="0.25">
      <c r="D293" s="80"/>
      <c r="G293" s="80"/>
    </row>
    <row r="294" spans="4:7" ht="13.75" customHeight="1" x14ac:dyDescent="0.25">
      <c r="D294" s="80"/>
      <c r="G294" s="80"/>
    </row>
    <row r="295" spans="4:7" ht="13.75" customHeight="1" x14ac:dyDescent="0.25">
      <c r="D295" s="80"/>
      <c r="G295" s="80"/>
    </row>
    <row r="296" spans="4:7" ht="13.75" customHeight="1" x14ac:dyDescent="0.25">
      <c r="D296" s="80"/>
      <c r="G296" s="80"/>
    </row>
    <row r="297" spans="4:7" ht="13.75" customHeight="1" x14ac:dyDescent="0.25">
      <c r="D297" s="80"/>
      <c r="G297" s="80"/>
    </row>
    <row r="298" spans="4:7" ht="13.75" customHeight="1" x14ac:dyDescent="0.25">
      <c r="D298" s="80"/>
      <c r="G298" s="80"/>
    </row>
    <row r="299" spans="4:7" ht="13.75" customHeight="1" x14ac:dyDescent="0.25">
      <c r="D299" s="80"/>
      <c r="G299" s="80"/>
    </row>
    <row r="300" spans="4:7" ht="13.75" customHeight="1" x14ac:dyDescent="0.25">
      <c r="D300" s="80"/>
      <c r="G300" s="80"/>
    </row>
    <row r="301" spans="4:7" ht="13.75" customHeight="1" x14ac:dyDescent="0.25">
      <c r="D301" s="80"/>
      <c r="G301" s="80"/>
    </row>
    <row r="302" spans="4:7" ht="13.75" customHeight="1" x14ac:dyDescent="0.25">
      <c r="D302" s="80"/>
      <c r="G302" s="80"/>
    </row>
    <row r="303" spans="4:7" ht="13.75" customHeight="1" x14ac:dyDescent="0.25">
      <c r="D303" s="80"/>
      <c r="G303" s="80"/>
    </row>
    <row r="304" spans="4:7" ht="13.75" customHeight="1" x14ac:dyDescent="0.25">
      <c r="D304" s="80"/>
      <c r="G304" s="80"/>
    </row>
    <row r="305" spans="4:7" ht="13.75" customHeight="1" x14ac:dyDescent="0.25">
      <c r="D305" s="80"/>
      <c r="G305" s="80"/>
    </row>
    <row r="306" spans="4:7" ht="13.75" customHeight="1" x14ac:dyDescent="0.25">
      <c r="D306" s="80"/>
      <c r="G306" s="80"/>
    </row>
    <row r="307" spans="4:7" ht="13.75" customHeight="1" x14ac:dyDescent="0.25">
      <c r="D307" s="80"/>
      <c r="G307" s="80"/>
    </row>
    <row r="308" spans="4:7" ht="13.75" customHeight="1" x14ac:dyDescent="0.25">
      <c r="D308" s="80"/>
      <c r="G308" s="80"/>
    </row>
    <row r="309" spans="4:7" ht="13.75" customHeight="1" x14ac:dyDescent="0.25">
      <c r="D309" s="80"/>
      <c r="G309" s="80"/>
    </row>
    <row r="310" spans="4:7" ht="13.75" customHeight="1" x14ac:dyDescent="0.25">
      <c r="D310" s="80"/>
      <c r="G310" s="80"/>
    </row>
    <row r="311" spans="4:7" ht="13.75" customHeight="1" x14ac:dyDescent="0.25">
      <c r="D311" s="80"/>
      <c r="G311" s="80"/>
    </row>
    <row r="312" spans="4:7" ht="13.75" customHeight="1" x14ac:dyDescent="0.25">
      <c r="D312" s="80"/>
      <c r="G312" s="80"/>
    </row>
    <row r="313" spans="4:7" ht="13.75" customHeight="1" x14ac:dyDescent="0.25">
      <c r="D313" s="80"/>
      <c r="G313" s="80"/>
    </row>
    <row r="314" spans="4:7" ht="13.75" customHeight="1" x14ac:dyDescent="0.25">
      <c r="D314" s="80"/>
      <c r="G314" s="80"/>
    </row>
    <row r="315" spans="4:7" ht="13.75" customHeight="1" x14ac:dyDescent="0.25">
      <c r="D315" s="80"/>
      <c r="G315" s="80"/>
    </row>
    <row r="316" spans="4:7" ht="13.75" customHeight="1" x14ac:dyDescent="0.25">
      <c r="D316" s="80"/>
      <c r="G316" s="80"/>
    </row>
    <row r="317" spans="4:7" ht="13.75" customHeight="1" x14ac:dyDescent="0.25">
      <c r="D317" s="80"/>
      <c r="G317" s="80"/>
    </row>
    <row r="318" spans="4:7" ht="13.75" customHeight="1" x14ac:dyDescent="0.25">
      <c r="D318" s="80"/>
      <c r="G318" s="80"/>
    </row>
    <row r="319" spans="4:7" ht="13.75" customHeight="1" x14ac:dyDescent="0.25">
      <c r="D319" s="80"/>
      <c r="G319" s="80"/>
    </row>
    <row r="320" spans="4:7" ht="13.75" customHeight="1" x14ac:dyDescent="0.25">
      <c r="D320" s="80"/>
      <c r="G320" s="80"/>
    </row>
    <row r="321" spans="4:7" ht="13.75" customHeight="1" x14ac:dyDescent="0.25">
      <c r="D321" s="80"/>
      <c r="G321" s="80"/>
    </row>
    <row r="322" spans="4:7" ht="13.75" customHeight="1" x14ac:dyDescent="0.25">
      <c r="D322" s="80"/>
      <c r="G322" s="80"/>
    </row>
    <row r="323" spans="4:7" ht="13.75" customHeight="1" x14ac:dyDescent="0.25">
      <c r="D323" s="80"/>
      <c r="G323" s="80"/>
    </row>
    <row r="324" spans="4:7" ht="13.75" customHeight="1" x14ac:dyDescent="0.25">
      <c r="D324" s="80"/>
      <c r="G324" s="80"/>
    </row>
    <row r="325" spans="4:7" ht="13.75" customHeight="1" x14ac:dyDescent="0.25">
      <c r="D325" s="80"/>
      <c r="G325" s="80"/>
    </row>
    <row r="326" spans="4:7" ht="13.75" customHeight="1" x14ac:dyDescent="0.25">
      <c r="D326" s="80"/>
      <c r="G326" s="80"/>
    </row>
    <row r="327" spans="4:7" ht="13.75" customHeight="1" x14ac:dyDescent="0.25">
      <c r="D327" s="80"/>
      <c r="G327" s="80"/>
    </row>
    <row r="328" spans="4:7" ht="13.75" customHeight="1" x14ac:dyDescent="0.25">
      <c r="D328" s="80"/>
      <c r="G328" s="80"/>
    </row>
    <row r="329" spans="4:7" ht="13.75" customHeight="1" x14ac:dyDescent="0.25">
      <c r="D329" s="80"/>
      <c r="G329" s="80"/>
    </row>
    <row r="330" spans="4:7" ht="13.75" customHeight="1" x14ac:dyDescent="0.25">
      <c r="D330" s="80"/>
      <c r="G330" s="80"/>
    </row>
    <row r="331" spans="4:7" ht="13.75" customHeight="1" x14ac:dyDescent="0.25">
      <c r="D331" s="80"/>
      <c r="G331" s="80"/>
    </row>
    <row r="332" spans="4:7" ht="13.75" customHeight="1" x14ac:dyDescent="0.25">
      <c r="D332" s="80"/>
      <c r="G332" s="80"/>
    </row>
    <row r="333" spans="4:7" ht="13.75" customHeight="1" x14ac:dyDescent="0.25">
      <c r="D333" s="80"/>
      <c r="G333" s="80"/>
    </row>
    <row r="334" spans="4:7" ht="13.75" customHeight="1" x14ac:dyDescent="0.25">
      <c r="D334" s="80"/>
      <c r="G334" s="80"/>
    </row>
    <row r="335" spans="4:7" ht="13.75" customHeight="1" x14ac:dyDescent="0.25">
      <c r="D335" s="80"/>
      <c r="G335" s="80"/>
    </row>
    <row r="336" spans="4:7" ht="13.75" customHeight="1" x14ac:dyDescent="0.25">
      <c r="D336" s="80"/>
      <c r="G336" s="80"/>
    </row>
    <row r="337" spans="4:7" ht="13.75" customHeight="1" x14ac:dyDescent="0.25">
      <c r="D337" s="80"/>
      <c r="G337" s="80"/>
    </row>
    <row r="338" spans="4:7" ht="13.75" customHeight="1" x14ac:dyDescent="0.25">
      <c r="D338" s="80"/>
      <c r="G338" s="80"/>
    </row>
    <row r="339" spans="4:7" ht="13.75" customHeight="1" x14ac:dyDescent="0.25">
      <c r="D339" s="80"/>
      <c r="G339" s="80"/>
    </row>
    <row r="340" spans="4:7" ht="13.75" customHeight="1" x14ac:dyDescent="0.25">
      <c r="D340" s="80"/>
      <c r="G340" s="80"/>
    </row>
    <row r="341" spans="4:7" ht="13.75" customHeight="1" x14ac:dyDescent="0.25">
      <c r="D341" s="80"/>
      <c r="G341" s="80"/>
    </row>
    <row r="457" spans="1:1" x14ac:dyDescent="0.25">
      <c r="A457" s="82"/>
    </row>
    <row r="458" spans="1:1" x14ac:dyDescent="0.25">
      <c r="A458" s="89"/>
    </row>
    <row r="477" spans="1:1" x14ac:dyDescent="0.25">
      <c r="A477" s="8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1"/>
  </sheetPr>
  <dimension ref="A1:G9"/>
  <sheetViews>
    <sheetView zoomScaleNormal="100" workbookViewId="0">
      <pane xSplit="1" ySplit="1" topLeftCell="B2" activePane="bottomRight" state="frozen"/>
      <selection activeCell="E12" sqref="E12"/>
      <selection pane="topRight" activeCell="E12" sqref="E12"/>
      <selection pane="bottomLeft" activeCell="E12" sqref="E12"/>
      <selection pane="bottomRight" activeCell="Q31" sqref="Q31"/>
    </sheetView>
  </sheetViews>
  <sheetFormatPr defaultRowHeight="12.5" x14ac:dyDescent="0.25"/>
  <cols>
    <col min="1" max="2" width="13.54296875" style="23" customWidth="1"/>
    <col min="3" max="1013" width="8.54296875" customWidth="1"/>
  </cols>
  <sheetData>
    <row r="1" spans="1:7" ht="13" x14ac:dyDescent="0.3">
      <c r="A1" s="24" t="s">
        <v>241</v>
      </c>
    </row>
    <row r="3" spans="1:7" ht="14.5" customHeight="1" x14ac:dyDescent="0.35">
      <c r="A3" s="56"/>
      <c r="B3" s="14" t="s">
        <v>234</v>
      </c>
      <c r="C3" s="44">
        <v>3</v>
      </c>
    </row>
    <row r="4" spans="1:7" ht="14.5" customHeight="1" x14ac:dyDescent="0.35">
      <c r="A4" s="56"/>
      <c r="B4" s="28" t="s">
        <v>453</v>
      </c>
      <c r="C4" s="44">
        <v>0.5</v>
      </c>
    </row>
    <row r="5" spans="1:7" ht="14.5" x14ac:dyDescent="0.35">
      <c r="B5" s="14" t="s">
        <v>232</v>
      </c>
      <c r="C5" s="44" t="s">
        <v>233</v>
      </c>
      <c r="G5" t="s">
        <v>614</v>
      </c>
    </row>
    <row r="6" spans="1:7" ht="14.5" x14ac:dyDescent="0.35">
      <c r="B6" s="23" t="str">
        <f>"hpopgr_"&amp;F6</f>
        <v>hpopgr_DT</v>
      </c>
      <c r="C6" s="114">
        <f>G6</f>
        <v>2.749652342262654</v>
      </c>
      <c r="E6" s="30" t="s">
        <v>712</v>
      </c>
      <c r="F6" t="str">
        <f>RIGHT(E6,2)</f>
        <v>DT</v>
      </c>
      <c r="G6" s="113">
        <f>Population!L32</f>
        <v>2.749652342262654</v>
      </c>
    </row>
    <row r="7" spans="1:7" ht="14.5" x14ac:dyDescent="0.35">
      <c r="B7" s="23" t="str">
        <f>"hpopgr_"&amp;F7</f>
        <v>hpopgr_NO</v>
      </c>
      <c r="C7" s="114">
        <f t="shared" ref="C7:C9" si="0">G7</f>
        <v>3.100738762481603</v>
      </c>
      <c r="E7" s="30" t="s">
        <v>590</v>
      </c>
      <c r="F7" t="str">
        <f>RIGHT(E7,2)</f>
        <v>NO</v>
      </c>
      <c r="G7" s="113">
        <f>Population!L33</f>
        <v>3.100738762481603</v>
      </c>
    </row>
    <row r="8" spans="1:7" ht="14.5" x14ac:dyDescent="0.35">
      <c r="B8" s="23" t="str">
        <f>"hpopgr_"&amp;F8</f>
        <v>hpopgr_CE</v>
      </c>
      <c r="C8" s="114">
        <f t="shared" si="0"/>
        <v>3.1938005222392762</v>
      </c>
      <c r="E8" s="30" t="s">
        <v>591</v>
      </c>
      <c r="F8" t="str">
        <f>RIGHT(E8,2)</f>
        <v>CE</v>
      </c>
      <c r="G8" s="113">
        <f>Population!L34</f>
        <v>3.1938005222392762</v>
      </c>
    </row>
    <row r="9" spans="1:7" ht="14.5" x14ac:dyDescent="0.35">
      <c r="B9" s="23" t="str">
        <f>"hpopgr_"&amp;F9</f>
        <v>hpopgr_SO</v>
      </c>
      <c r="C9" s="114">
        <f t="shared" si="0"/>
        <v>3.3729621997494519</v>
      </c>
      <c r="E9" s="30" t="s">
        <v>592</v>
      </c>
      <c r="F9" t="str">
        <f>RIGHT(E9,2)</f>
        <v>SO</v>
      </c>
      <c r="G9" s="113">
        <f>Population!L35</f>
        <v>3.3729621997494519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B1F60-7F8B-40D6-867B-27B19F47662B}">
  <sheetPr>
    <tabColor theme="1"/>
  </sheetPr>
  <dimension ref="A1:X32"/>
  <sheetViews>
    <sheetView zoomScale="85" zoomScaleNormal="85" workbookViewId="0">
      <pane xSplit="1" ySplit="2" topLeftCell="D3" activePane="bottomRight" state="frozen"/>
      <selection activeCell="N29" sqref="N29"/>
      <selection pane="topRight" activeCell="N29" sqref="N29"/>
      <selection pane="bottomLeft" activeCell="N29" sqref="N29"/>
      <selection pane="bottomRight" activeCell="Q1" sqref="Q1:X1"/>
    </sheetView>
  </sheetViews>
  <sheetFormatPr defaultColWidth="8.7265625" defaultRowHeight="12.5" x14ac:dyDescent="0.25"/>
  <cols>
    <col min="1" max="1" width="32.1796875" style="23" bestFit="1" customWidth="1"/>
    <col min="2" max="2" width="15.7265625" style="23" bestFit="1" customWidth="1"/>
    <col min="3" max="3" width="15.1796875" style="23" bestFit="1" customWidth="1"/>
    <col min="4" max="4" width="15.453125" style="23" bestFit="1" customWidth="1"/>
    <col min="5" max="5" width="14.26953125" style="23" bestFit="1" customWidth="1"/>
    <col min="6" max="6" width="13.7265625" style="23" bestFit="1" customWidth="1"/>
    <col min="7" max="7" width="13.81640625" style="23" bestFit="1" customWidth="1"/>
    <col min="8" max="8" width="14.26953125" style="23" bestFit="1" customWidth="1"/>
    <col min="9" max="9" width="13.7265625" style="23" bestFit="1" customWidth="1"/>
    <col min="10" max="10" width="13.81640625" style="23" bestFit="1" customWidth="1"/>
    <col min="11" max="14" width="7.81640625" style="23" bestFit="1" customWidth="1"/>
    <col min="15" max="15" width="12.81640625" style="122" customWidth="1"/>
    <col min="16" max="16" width="12.81640625" style="90" customWidth="1"/>
    <col min="17" max="17" width="13.453125" bestFit="1" customWidth="1"/>
    <col min="18" max="18" width="13.7265625" bestFit="1" customWidth="1"/>
    <col min="19" max="19" width="13.54296875" bestFit="1" customWidth="1"/>
    <col min="20" max="20" width="13.7265625" bestFit="1" customWidth="1"/>
    <col min="21" max="21" width="9.54296875" bestFit="1" customWidth="1"/>
    <col min="22" max="22" width="9.81640625" bestFit="1" customWidth="1"/>
    <col min="23" max="23" width="9.54296875" bestFit="1" customWidth="1"/>
    <col min="24" max="24" width="9.81640625" bestFit="1" customWidth="1"/>
  </cols>
  <sheetData>
    <row r="1" spans="1:24" ht="13.4" customHeight="1" thickBot="1" x14ac:dyDescent="0.35">
      <c r="A1" s="76" t="s">
        <v>306</v>
      </c>
      <c r="B1" s="116" t="s">
        <v>454</v>
      </c>
      <c r="C1" s="116"/>
      <c r="D1" s="116"/>
      <c r="E1" s="126" t="s">
        <v>753</v>
      </c>
      <c r="F1" s="127"/>
      <c r="G1" s="128"/>
      <c r="H1" s="127" t="s">
        <v>752</v>
      </c>
      <c r="I1" s="127"/>
      <c r="J1" s="128"/>
      <c r="K1" s="282" t="s">
        <v>912</v>
      </c>
      <c r="L1" s="283"/>
      <c r="M1" s="283"/>
      <c r="N1" s="283"/>
      <c r="O1" s="284" t="s">
        <v>913</v>
      </c>
      <c r="P1" s="285"/>
      <c r="Q1" s="286" t="s">
        <v>767</v>
      </c>
      <c r="R1" s="287"/>
      <c r="S1" s="287"/>
      <c r="T1" s="287"/>
      <c r="U1" s="287"/>
      <c r="V1" s="287"/>
      <c r="W1" s="287"/>
      <c r="X1" s="287"/>
    </row>
    <row r="2" spans="1:24" ht="14.5" x14ac:dyDescent="0.35">
      <c r="A2" s="77" t="s">
        <v>132</v>
      </c>
      <c r="B2" s="58" t="s">
        <v>735</v>
      </c>
      <c r="C2" s="58" t="s">
        <v>736</v>
      </c>
      <c r="D2" s="58" t="s">
        <v>737</v>
      </c>
      <c r="E2" s="58" t="s">
        <v>758</v>
      </c>
      <c r="F2" s="58" t="s">
        <v>759</v>
      </c>
      <c r="G2" s="58" t="s">
        <v>760</v>
      </c>
      <c r="H2" s="58" t="s">
        <v>727</v>
      </c>
      <c r="I2" s="58" t="s">
        <v>728</v>
      </c>
      <c r="J2" s="58" t="s">
        <v>729</v>
      </c>
      <c r="K2" s="78" t="s">
        <v>713</v>
      </c>
      <c r="L2" s="58" t="s">
        <v>594</v>
      </c>
      <c r="M2" s="58" t="s">
        <v>595</v>
      </c>
      <c r="N2" s="58" t="s">
        <v>596</v>
      </c>
      <c r="O2" s="123" t="s">
        <v>351</v>
      </c>
      <c r="P2" s="119" t="s">
        <v>354</v>
      </c>
      <c r="Q2" t="s">
        <v>771</v>
      </c>
      <c r="R2" t="s">
        <v>772</v>
      </c>
      <c r="S2" t="s">
        <v>773</v>
      </c>
      <c r="T2" t="s">
        <v>774</v>
      </c>
      <c r="U2" t="s">
        <v>785</v>
      </c>
      <c r="V2" t="s">
        <v>786</v>
      </c>
      <c r="W2" t="s">
        <v>787</v>
      </c>
      <c r="X2" t="s">
        <v>788</v>
      </c>
    </row>
    <row r="3" spans="1:24" ht="14.5" x14ac:dyDescent="0.35">
      <c r="A3" s="57" t="s">
        <v>623</v>
      </c>
      <c r="B3" s="55">
        <v>0</v>
      </c>
      <c r="C3" s="55">
        <f>B3</f>
        <v>0</v>
      </c>
      <c r="D3" s="55">
        <f t="shared" ref="D3:D12" si="0">C3</f>
        <v>0</v>
      </c>
      <c r="E3" s="74">
        <v>1</v>
      </c>
      <c r="F3" s="55">
        <v>1</v>
      </c>
      <c r="G3" s="75">
        <v>1</v>
      </c>
      <c r="H3" s="55">
        <v>1</v>
      </c>
      <c r="I3" s="55">
        <v>1</v>
      </c>
      <c r="J3" s="55">
        <v>1</v>
      </c>
      <c r="K3" s="74">
        <v>0</v>
      </c>
      <c r="L3" s="55">
        <v>0</v>
      </c>
      <c r="M3" s="55">
        <v>0</v>
      </c>
      <c r="N3" s="55">
        <v>0</v>
      </c>
      <c r="O3" s="124">
        <f>IMPACT_world_prices!$B$125</f>
        <v>0.46565802450143218</v>
      </c>
      <c r="P3" s="120">
        <f>IMPACT_world_prices!$C$125</f>
        <v>0.30620408658596876</v>
      </c>
      <c r="Q3" s="23"/>
    </row>
    <row r="4" spans="1:24" ht="14.5" x14ac:dyDescent="0.35">
      <c r="A4" s="57" t="s">
        <v>730</v>
      </c>
      <c r="B4" s="55">
        <v>0.65</v>
      </c>
      <c r="C4" s="55">
        <f t="shared" ref="C4" si="1">B4</f>
        <v>0.65</v>
      </c>
      <c r="D4" s="55">
        <f t="shared" si="0"/>
        <v>0.65</v>
      </c>
      <c r="E4" s="74">
        <v>1</v>
      </c>
      <c r="F4" s="55">
        <v>1</v>
      </c>
      <c r="G4" s="75">
        <v>1</v>
      </c>
      <c r="H4" s="55">
        <v>1</v>
      </c>
      <c r="I4" s="55">
        <v>1</v>
      </c>
      <c r="J4" s="55">
        <v>1</v>
      </c>
      <c r="K4" s="74">
        <v>0</v>
      </c>
      <c r="L4" s="55">
        <v>0</v>
      </c>
      <c r="M4" s="55">
        <v>0</v>
      </c>
      <c r="N4" s="55">
        <v>0</v>
      </c>
      <c r="O4" s="124">
        <f>IMPACT_world_prices!$B$125</f>
        <v>0.46565802450143218</v>
      </c>
      <c r="P4" s="120">
        <f>IMPACT_world_prices!$C$125</f>
        <v>0.30620408658596876</v>
      </c>
      <c r="Q4" s="23"/>
    </row>
    <row r="5" spans="1:24" ht="14.5" x14ac:dyDescent="0.35">
      <c r="A5" s="57" t="s">
        <v>754</v>
      </c>
      <c r="B5" s="55">
        <v>0.65</v>
      </c>
      <c r="C5" s="55">
        <f t="shared" ref="C5" si="2">B5</f>
        <v>0.65</v>
      </c>
      <c r="D5" s="55">
        <f t="shared" ref="D5" si="3">C5</f>
        <v>0.65</v>
      </c>
      <c r="E5" s="74">
        <v>0.84007848534949137</v>
      </c>
      <c r="F5" s="55">
        <v>0.77950081604684573</v>
      </c>
      <c r="G5" s="75">
        <v>0.68450969210780099</v>
      </c>
      <c r="H5" s="55">
        <v>1</v>
      </c>
      <c r="I5" s="55">
        <v>1</v>
      </c>
      <c r="J5" s="55">
        <v>1</v>
      </c>
      <c r="K5" s="74">
        <v>0</v>
      </c>
      <c r="L5" s="55">
        <v>0</v>
      </c>
      <c r="M5" s="55">
        <v>0</v>
      </c>
      <c r="N5" s="55">
        <v>0</v>
      </c>
      <c r="O5" s="124">
        <f>IMPACT_world_prices!$B$125</f>
        <v>0.46565802450143218</v>
      </c>
      <c r="P5" s="120">
        <f>IMPACT_world_prices!$C$125</f>
        <v>0.30620408658596876</v>
      </c>
      <c r="Q5" s="23"/>
    </row>
    <row r="6" spans="1:24" ht="14.5" x14ac:dyDescent="0.35">
      <c r="A6" s="57" t="s">
        <v>756</v>
      </c>
      <c r="B6" s="55">
        <v>0.65</v>
      </c>
      <c r="C6" s="55">
        <f t="shared" ref="C6" si="4">B6</f>
        <v>0.65</v>
      </c>
      <c r="D6" s="55">
        <f t="shared" si="0"/>
        <v>0.65</v>
      </c>
      <c r="E6" s="74">
        <v>1</v>
      </c>
      <c r="F6" s="55">
        <v>1</v>
      </c>
      <c r="G6" s="75">
        <v>1</v>
      </c>
      <c r="H6" s="55">
        <f>1/E5</f>
        <v>1.1903649687969067</v>
      </c>
      <c r="I6" s="55">
        <f>1/F5</f>
        <v>1.2828722939270187</v>
      </c>
      <c r="J6" s="55">
        <f>1/G5</f>
        <v>1.4608996943793655</v>
      </c>
      <c r="K6" s="74">
        <f>K4</f>
        <v>0</v>
      </c>
      <c r="L6" s="55">
        <f t="shared" ref="L6:N7" si="5">L4</f>
        <v>0</v>
      </c>
      <c r="M6" s="55">
        <f t="shared" si="5"/>
        <v>0</v>
      </c>
      <c r="N6" s="55">
        <f t="shared" si="5"/>
        <v>0</v>
      </c>
      <c r="O6" s="124">
        <f>IMPACT_world_prices!$B$125</f>
        <v>0.46565802450143218</v>
      </c>
      <c r="P6" s="120">
        <f>IMPACT_world_prices!$C$125</f>
        <v>0.30620408658596876</v>
      </c>
      <c r="Q6" s="23"/>
    </row>
    <row r="7" spans="1:24" s="82" customFormat="1" ht="14.5" x14ac:dyDescent="0.35">
      <c r="A7" s="83" t="s">
        <v>761</v>
      </c>
      <c r="B7" s="84">
        <v>0.65</v>
      </c>
      <c r="C7" s="84">
        <f t="shared" ref="C7" si="6">B7</f>
        <v>0.65</v>
      </c>
      <c r="D7" s="84">
        <f t="shared" ref="D7" si="7">C7</f>
        <v>0.65</v>
      </c>
      <c r="E7" s="85">
        <v>1</v>
      </c>
      <c r="F7" s="84">
        <v>1</v>
      </c>
      <c r="G7" s="86">
        <v>1</v>
      </c>
      <c r="H7" s="84">
        <f>1/E6</f>
        <v>1</v>
      </c>
      <c r="I7" s="84">
        <f>I6</f>
        <v>1.2828722939270187</v>
      </c>
      <c r="J7" s="84">
        <f>J6</f>
        <v>1.4608996943793655</v>
      </c>
      <c r="K7" s="85">
        <f>K5</f>
        <v>0</v>
      </c>
      <c r="L7" s="84">
        <f t="shared" si="5"/>
        <v>0</v>
      </c>
      <c r="M7" s="84">
        <f t="shared" si="5"/>
        <v>0</v>
      </c>
      <c r="N7" s="84">
        <f t="shared" si="5"/>
        <v>0</v>
      </c>
      <c r="O7" s="125">
        <f>IMPACT_world_prices!$B$125</f>
        <v>0.46565802450143218</v>
      </c>
      <c r="P7" s="121">
        <f>IMPACT_world_prices!$C$125</f>
        <v>0.30620408658596876</v>
      </c>
      <c r="Q7" s="28"/>
    </row>
    <row r="8" spans="1:24" ht="14.5" x14ac:dyDescent="0.35">
      <c r="A8" s="57" t="s">
        <v>624</v>
      </c>
      <c r="B8" s="55">
        <v>0</v>
      </c>
      <c r="C8" s="55">
        <f t="shared" ref="C8" si="8">B8</f>
        <v>0</v>
      </c>
      <c r="D8" s="55">
        <f t="shared" si="0"/>
        <v>0</v>
      </c>
      <c r="E8" s="74">
        <v>1</v>
      </c>
      <c r="F8" s="55">
        <v>1</v>
      </c>
      <c r="G8" s="75">
        <v>1</v>
      </c>
      <c r="H8" s="55">
        <v>1</v>
      </c>
      <c r="I8" s="55">
        <v>1</v>
      </c>
      <c r="J8" s="55">
        <v>1</v>
      </c>
      <c r="K8" s="74">
        <f>IMPACT_productiv_for_climate!$B$186</f>
        <v>-1.0609076286504733</v>
      </c>
      <c r="L8" s="55">
        <f>IMPACT_productiv_for_climate!$C$186</f>
        <v>-0.49040555090245375</v>
      </c>
      <c r="M8" s="55">
        <f>IMPACT_productiv_for_climate!$D$186</f>
        <v>-1.2078458202160562</v>
      </c>
      <c r="N8" s="55">
        <f>IMPACT_productiv_for_climate!$E$186</f>
        <v>-0.32326972635375872</v>
      </c>
      <c r="O8" s="124">
        <f>IMPACT_world_prices!$B$127</f>
        <v>0.7807000215485197</v>
      </c>
      <c r="P8" s="120">
        <f>IMPACT_world_prices!$C$127</f>
        <v>0.33421739365266978</v>
      </c>
      <c r="Q8" s="23"/>
    </row>
    <row r="9" spans="1:24" ht="14.5" x14ac:dyDescent="0.35">
      <c r="A9" s="57" t="s">
        <v>731</v>
      </c>
      <c r="B9" s="55">
        <v>0.65</v>
      </c>
      <c r="C9" s="55">
        <f t="shared" ref="C9" si="9">B9</f>
        <v>0.65</v>
      </c>
      <c r="D9" s="55">
        <f t="shared" si="0"/>
        <v>0.65</v>
      </c>
      <c r="E9" s="74">
        <v>1</v>
      </c>
      <c r="F9" s="55">
        <v>1</v>
      </c>
      <c r="G9" s="75">
        <v>1</v>
      </c>
      <c r="H9" s="55">
        <v>1</v>
      </c>
      <c r="I9" s="55">
        <v>1</v>
      </c>
      <c r="J9" s="55">
        <v>1</v>
      </c>
      <c r="K9" s="74">
        <f>IMPACT_productiv_for_climate!$B$186</f>
        <v>-1.0609076286504733</v>
      </c>
      <c r="L9" s="55">
        <f>IMPACT_productiv_for_climate!$C$186</f>
        <v>-0.49040555090245375</v>
      </c>
      <c r="M9" s="55">
        <f>IMPACT_productiv_for_climate!$D$186</f>
        <v>-1.2078458202160562</v>
      </c>
      <c r="N9" s="55">
        <f>IMPACT_productiv_for_climate!$E$186</f>
        <v>-0.32326972635375872</v>
      </c>
      <c r="O9" s="124">
        <f>IMPACT_world_prices!$B$127</f>
        <v>0.7807000215485197</v>
      </c>
      <c r="P9" s="120">
        <f>IMPACT_world_prices!$C$127</f>
        <v>0.33421739365266978</v>
      </c>
      <c r="Q9" s="23"/>
    </row>
    <row r="10" spans="1:24" ht="14.5" x14ac:dyDescent="0.35">
      <c r="A10" s="57" t="s">
        <v>755</v>
      </c>
      <c r="B10" s="55">
        <v>0.65</v>
      </c>
      <c r="C10" s="55">
        <f t="shared" ref="C10" si="10">B10</f>
        <v>0.65</v>
      </c>
      <c r="D10" s="55">
        <f t="shared" ref="D10" si="11">C10</f>
        <v>0.65</v>
      </c>
      <c r="E10" s="74">
        <v>0.84007848534949137</v>
      </c>
      <c r="F10" s="55">
        <v>0.77950081604684573</v>
      </c>
      <c r="G10" s="75">
        <v>0.68450969210780099</v>
      </c>
      <c r="H10" s="55">
        <v>1</v>
      </c>
      <c r="I10" s="55">
        <v>1</v>
      </c>
      <c r="J10" s="55">
        <v>1</v>
      </c>
      <c r="K10" s="74">
        <f>IMPACT_productiv_for_climate!$B$186</f>
        <v>-1.0609076286504733</v>
      </c>
      <c r="L10" s="55">
        <f>IMPACT_productiv_for_climate!$C$186</f>
        <v>-0.49040555090245375</v>
      </c>
      <c r="M10" s="55">
        <f>IMPACT_productiv_for_climate!$D$186</f>
        <v>-1.2078458202160562</v>
      </c>
      <c r="N10" s="55">
        <f>IMPACT_productiv_for_climate!$E$186</f>
        <v>-0.32326972635375872</v>
      </c>
      <c r="O10" s="124">
        <f>IMPACT_world_prices!$B$127</f>
        <v>0.7807000215485197</v>
      </c>
      <c r="P10" s="120">
        <f>IMPACT_world_prices!$C$127</f>
        <v>0.33421739365266978</v>
      </c>
      <c r="Q10" s="23"/>
    </row>
    <row r="11" spans="1:24" ht="14.5" x14ac:dyDescent="0.35">
      <c r="A11" s="57" t="s">
        <v>757</v>
      </c>
      <c r="B11" s="55">
        <v>0.65</v>
      </c>
      <c r="C11" s="55">
        <f t="shared" ref="C11:C12" si="12">B11</f>
        <v>0.65</v>
      </c>
      <c r="D11" s="55">
        <f t="shared" si="0"/>
        <v>0.65</v>
      </c>
      <c r="E11" s="74">
        <v>1</v>
      </c>
      <c r="F11" s="55">
        <v>1</v>
      </c>
      <c r="G11" s="75">
        <v>1</v>
      </c>
      <c r="H11" s="55">
        <f>1/E10</f>
        <v>1.1903649687969067</v>
      </c>
      <c r="I11" s="55">
        <f>1/F10</f>
        <v>1.2828722939270187</v>
      </c>
      <c r="J11" s="55">
        <f>1/G10</f>
        <v>1.4608996943793655</v>
      </c>
      <c r="K11" s="74">
        <f>IMPACT_productiv_for_climate!$B$186</f>
        <v>-1.0609076286504733</v>
      </c>
      <c r="L11" s="55">
        <f>IMPACT_productiv_for_climate!$C$186</f>
        <v>-0.49040555090245375</v>
      </c>
      <c r="M11" s="55">
        <f>IMPACT_productiv_for_climate!$D$186</f>
        <v>-1.2078458202160562</v>
      </c>
      <c r="N11" s="55">
        <f>IMPACT_productiv_for_climate!$E$186</f>
        <v>-0.32326972635375872</v>
      </c>
      <c r="O11" s="124">
        <f>IMPACT_world_prices!$B$127</f>
        <v>0.7807000215485197</v>
      </c>
      <c r="P11" s="120">
        <f>IMPACT_world_prices!$C$127</f>
        <v>0.33421739365266978</v>
      </c>
      <c r="Q11" s="23"/>
    </row>
    <row r="12" spans="1:24" s="82" customFormat="1" ht="14.5" x14ac:dyDescent="0.35">
      <c r="A12" s="83" t="s">
        <v>762</v>
      </c>
      <c r="B12" s="84">
        <v>0.65</v>
      </c>
      <c r="C12" s="84">
        <f t="shared" si="12"/>
        <v>0.65</v>
      </c>
      <c r="D12" s="84">
        <f t="shared" si="0"/>
        <v>0.65</v>
      </c>
      <c r="E12" s="85">
        <v>1</v>
      </c>
      <c r="F12" s="84">
        <v>1</v>
      </c>
      <c r="G12" s="86">
        <v>1</v>
      </c>
      <c r="H12" s="84">
        <f>1/E11</f>
        <v>1</v>
      </c>
      <c r="I12" s="84">
        <f>I11</f>
        <v>1.2828722939270187</v>
      </c>
      <c r="J12" s="84">
        <f>J11</f>
        <v>1.4608996943793655</v>
      </c>
      <c r="K12" s="85">
        <f>IMPACT_productiv_for_climate!$B$186</f>
        <v>-1.0609076286504733</v>
      </c>
      <c r="L12" s="84">
        <f>IMPACT_productiv_for_climate!$C$186</f>
        <v>-0.49040555090245375</v>
      </c>
      <c r="M12" s="84">
        <f>IMPACT_productiv_for_climate!$D$186</f>
        <v>-1.2078458202160562</v>
      </c>
      <c r="N12" s="84">
        <f>IMPACT_productiv_for_climate!$E$186</f>
        <v>-0.32326972635375872</v>
      </c>
      <c r="O12" s="125">
        <f>IMPACT_world_prices!$B$127</f>
        <v>0.7807000215485197</v>
      </c>
      <c r="P12" s="121">
        <f>IMPACT_world_prices!$C$127</f>
        <v>0.33421739365266978</v>
      </c>
      <c r="Q12" s="28"/>
    </row>
    <row r="13" spans="1:24" ht="14.5" x14ac:dyDescent="0.35">
      <c r="A13" s="57" t="s">
        <v>775</v>
      </c>
      <c r="B13" s="55">
        <f>B$8</f>
        <v>0</v>
      </c>
      <c r="C13" s="55">
        <f t="shared" ref="C13:J13" si="13">C$8</f>
        <v>0</v>
      </c>
      <c r="D13" s="55">
        <f t="shared" si="13"/>
        <v>0</v>
      </c>
      <c r="E13" s="74">
        <f t="shared" si="13"/>
        <v>1</v>
      </c>
      <c r="F13" s="55">
        <f t="shared" si="13"/>
        <v>1</v>
      </c>
      <c r="G13" s="75">
        <f t="shared" si="13"/>
        <v>1</v>
      </c>
      <c r="H13" s="55">
        <f t="shared" si="13"/>
        <v>1</v>
      </c>
      <c r="I13" s="55">
        <f t="shared" si="13"/>
        <v>1</v>
      </c>
      <c r="J13" s="55">
        <f t="shared" si="13"/>
        <v>1</v>
      </c>
      <c r="K13" s="74">
        <f>IMPACT_productiv_for_climate!$B$186</f>
        <v>-1.0609076286504733</v>
      </c>
      <c r="L13" s="55">
        <f>IMPACT_productiv_for_climate!$C$186</f>
        <v>-0.49040555090245375</v>
      </c>
      <c r="M13" s="55">
        <f>IMPACT_productiv_for_climate!$D$186</f>
        <v>-1.2078458202160562</v>
      </c>
      <c r="N13" s="55">
        <f>IMPACT_productiv_for_climate!$E$186</f>
        <v>-0.32326972635375872</v>
      </c>
      <c r="O13" s="124">
        <f>IMPACT_world_prices!$B$127</f>
        <v>0.7807000215485197</v>
      </c>
      <c r="P13" s="120">
        <f>IMPACT_world_prices!$C$127</f>
        <v>0.33421739365266978</v>
      </c>
      <c r="Q13" s="42">
        <f>'dynamic_part_policy_scen calc'!K42</f>
        <v>9.0690053483966082E-2</v>
      </c>
      <c r="R13" s="42">
        <f>'dynamic_part_policy_scen calc'!L42</f>
        <v>0</v>
      </c>
      <c r="S13" s="42">
        <f>'dynamic_part_policy_scen calc'!M42</f>
        <v>0</v>
      </c>
      <c r="T13" s="42">
        <f>'dynamic_part_policy_scen calc'!N42</f>
        <v>0</v>
      </c>
    </row>
    <row r="14" spans="1:24" ht="14.5" x14ac:dyDescent="0.35">
      <c r="A14" s="57" t="s">
        <v>776</v>
      </c>
      <c r="B14" s="55">
        <f t="shared" ref="B14:B16" si="14">B13</f>
        <v>0</v>
      </c>
      <c r="C14" s="55">
        <f t="shared" ref="C14:C27" si="15">C13</f>
        <v>0</v>
      </c>
      <c r="D14" s="55">
        <f t="shared" ref="D14:D27" si="16">D13</f>
        <v>0</v>
      </c>
      <c r="E14" s="74">
        <f t="shared" ref="E14:E27" si="17">E13</f>
        <v>1</v>
      </c>
      <c r="F14" s="55">
        <f t="shared" ref="F14:F27" si="18">F13</f>
        <v>1</v>
      </c>
      <c r="G14" s="75">
        <f t="shared" ref="G14:G27" si="19">G13</f>
        <v>1</v>
      </c>
      <c r="H14" s="55">
        <f t="shared" ref="H14:H27" si="20">H13</f>
        <v>1</v>
      </c>
      <c r="I14" s="55">
        <f t="shared" ref="I14:I27" si="21">I13</f>
        <v>1</v>
      </c>
      <c r="J14" s="55">
        <f t="shared" ref="J14:J27" si="22">J13</f>
        <v>1</v>
      </c>
      <c r="K14" s="74">
        <f>IMPACT_productiv_for_climate!$B$186</f>
        <v>-1.0609076286504733</v>
      </c>
      <c r="L14" s="55">
        <f>IMPACT_productiv_for_climate!$C$186</f>
        <v>-0.49040555090245375</v>
      </c>
      <c r="M14" s="55">
        <f>IMPACT_productiv_for_climate!$D$186</f>
        <v>-1.2078458202160562</v>
      </c>
      <c r="N14" s="55">
        <f>IMPACT_productiv_for_climate!$E$186</f>
        <v>-0.32326972635375872</v>
      </c>
      <c r="O14" s="124">
        <f>IMPACT_world_prices!$B$127</f>
        <v>0.7807000215485197</v>
      </c>
      <c r="P14" s="120">
        <f>IMPACT_world_prices!$C$127</f>
        <v>0.33421739365266978</v>
      </c>
      <c r="Q14" s="42">
        <f>'dynamic_part_policy_scen calc'!K43</f>
        <v>0</v>
      </c>
      <c r="R14" s="42">
        <f>'dynamic_part_policy_scen calc'!L43</f>
        <v>0.71540644786602936</v>
      </c>
      <c r="S14" s="42">
        <f>'dynamic_part_policy_scen calc'!M43</f>
        <v>0</v>
      </c>
      <c r="T14" s="42">
        <f>'dynamic_part_policy_scen calc'!N43</f>
        <v>0</v>
      </c>
    </row>
    <row r="15" spans="1:24" ht="14.5" x14ac:dyDescent="0.35">
      <c r="A15" s="57" t="s">
        <v>777</v>
      </c>
      <c r="B15" s="55">
        <f t="shared" si="14"/>
        <v>0</v>
      </c>
      <c r="C15" s="55">
        <f t="shared" si="15"/>
        <v>0</v>
      </c>
      <c r="D15" s="55">
        <f t="shared" si="16"/>
        <v>0</v>
      </c>
      <c r="E15" s="74">
        <f t="shared" si="17"/>
        <v>1</v>
      </c>
      <c r="F15" s="55">
        <f t="shared" si="18"/>
        <v>1</v>
      </c>
      <c r="G15" s="75">
        <f t="shared" si="19"/>
        <v>1</v>
      </c>
      <c r="H15" s="55">
        <f t="shared" si="20"/>
        <v>1</v>
      </c>
      <c r="I15" s="55">
        <f t="shared" si="21"/>
        <v>1</v>
      </c>
      <c r="J15" s="55">
        <f t="shared" si="22"/>
        <v>1</v>
      </c>
      <c r="K15" s="74">
        <f>IMPACT_productiv_for_climate!$B$186</f>
        <v>-1.0609076286504733</v>
      </c>
      <c r="L15" s="55">
        <f>IMPACT_productiv_for_climate!$C$186</f>
        <v>-0.49040555090245375</v>
      </c>
      <c r="M15" s="55">
        <f>IMPACT_productiv_for_climate!$D$186</f>
        <v>-1.2078458202160562</v>
      </c>
      <c r="N15" s="55">
        <f>IMPACT_productiv_for_climate!$E$186</f>
        <v>-0.32326972635375872</v>
      </c>
      <c r="O15" s="124">
        <f>IMPACT_world_prices!$B$127</f>
        <v>0.7807000215485197</v>
      </c>
      <c r="P15" s="120">
        <f>IMPACT_world_prices!$C$127</f>
        <v>0.33421739365266978</v>
      </c>
      <c r="Q15" s="42">
        <f>'dynamic_part_policy_scen calc'!K44</f>
        <v>0</v>
      </c>
      <c r="R15" s="42">
        <f>'dynamic_part_policy_scen calc'!L44</f>
        <v>0</v>
      </c>
      <c r="S15" s="42">
        <f>'dynamic_part_policy_scen calc'!M44</f>
        <v>0.32017672372190997</v>
      </c>
      <c r="T15" s="42">
        <f>'dynamic_part_policy_scen calc'!N44</f>
        <v>0</v>
      </c>
    </row>
    <row r="16" spans="1:24" ht="14.5" x14ac:dyDescent="0.35">
      <c r="A16" s="57" t="s">
        <v>778</v>
      </c>
      <c r="B16" s="55">
        <f t="shared" si="14"/>
        <v>0</v>
      </c>
      <c r="C16" s="55">
        <f t="shared" si="15"/>
        <v>0</v>
      </c>
      <c r="D16" s="55">
        <f t="shared" si="16"/>
        <v>0</v>
      </c>
      <c r="E16" s="74">
        <f t="shared" si="17"/>
        <v>1</v>
      </c>
      <c r="F16" s="55">
        <f t="shared" si="18"/>
        <v>1</v>
      </c>
      <c r="G16" s="75">
        <f t="shared" si="19"/>
        <v>1</v>
      </c>
      <c r="H16" s="55">
        <f t="shared" si="20"/>
        <v>1</v>
      </c>
      <c r="I16" s="55">
        <f t="shared" si="21"/>
        <v>1</v>
      </c>
      <c r="J16" s="55">
        <f t="shared" si="22"/>
        <v>1</v>
      </c>
      <c r="K16" s="74">
        <f>IMPACT_productiv_for_climate!$B$186</f>
        <v>-1.0609076286504733</v>
      </c>
      <c r="L16" s="55">
        <f>IMPACT_productiv_for_climate!$C$186</f>
        <v>-0.49040555090245375</v>
      </c>
      <c r="M16" s="55">
        <f>IMPACT_productiv_for_climate!$D$186</f>
        <v>-1.2078458202160562</v>
      </c>
      <c r="N16" s="55">
        <f>IMPACT_productiv_for_climate!$E$186</f>
        <v>-0.32326972635375872</v>
      </c>
      <c r="O16" s="124">
        <f>IMPACT_world_prices!$B$127</f>
        <v>0.7807000215485197</v>
      </c>
      <c r="P16" s="120">
        <f>IMPACT_world_prices!$C$127</f>
        <v>0.33421739365266978</v>
      </c>
      <c r="Q16" s="42">
        <f>'dynamic_part_policy_scen calc'!K45</f>
        <v>0</v>
      </c>
      <c r="R16" s="42">
        <f>'dynamic_part_policy_scen calc'!L45</f>
        <v>0</v>
      </c>
      <c r="S16" s="42">
        <f>'dynamic_part_policy_scen calc'!M45</f>
        <v>0</v>
      </c>
      <c r="T16" s="42">
        <f>'dynamic_part_policy_scen calc'!N45</f>
        <v>0.6118067799360638</v>
      </c>
    </row>
    <row r="17" spans="1:24" s="82" customFormat="1" ht="14.5" x14ac:dyDescent="0.35">
      <c r="A17" s="83" t="s">
        <v>779</v>
      </c>
      <c r="B17" s="84">
        <f t="shared" ref="B17" si="23">B16</f>
        <v>0</v>
      </c>
      <c r="C17" s="84">
        <f t="shared" ref="C17" si="24">C16</f>
        <v>0</v>
      </c>
      <c r="D17" s="84">
        <f t="shared" ref="D17" si="25">D16</f>
        <v>0</v>
      </c>
      <c r="E17" s="85">
        <f t="shared" ref="E17" si="26">E16</f>
        <v>1</v>
      </c>
      <c r="F17" s="84">
        <f t="shared" ref="F17" si="27">F16</f>
        <v>1</v>
      </c>
      <c r="G17" s="86">
        <f t="shared" ref="G17" si="28">G16</f>
        <v>1</v>
      </c>
      <c r="H17" s="84">
        <f t="shared" ref="H17" si="29">H16</f>
        <v>1</v>
      </c>
      <c r="I17" s="84">
        <f t="shared" ref="I17" si="30">I16</f>
        <v>1</v>
      </c>
      <c r="J17" s="84">
        <f t="shared" ref="J17" si="31">J16</f>
        <v>1</v>
      </c>
      <c r="K17" s="85">
        <f>IMPACT_productiv_for_climate!$B$186</f>
        <v>-1.0609076286504733</v>
      </c>
      <c r="L17" s="84">
        <f>IMPACT_productiv_for_climate!$C$186</f>
        <v>-0.49040555090245375</v>
      </c>
      <c r="M17" s="84">
        <f>IMPACT_productiv_for_climate!$D$186</f>
        <v>-1.2078458202160562</v>
      </c>
      <c r="N17" s="84">
        <f>IMPACT_productiv_for_climate!$E$186</f>
        <v>-0.32326972635375872</v>
      </c>
      <c r="O17" s="125">
        <f>IMPACT_world_prices!$B$127</f>
        <v>0.7807000215485197</v>
      </c>
      <c r="P17" s="121">
        <f>IMPACT_world_prices!$C$127</f>
        <v>0.33421739365266978</v>
      </c>
      <c r="Q17" s="138">
        <f>'dynamic_part_policy_scen calc'!K32</f>
        <v>5.916208610172724E-2</v>
      </c>
      <c r="R17" s="138">
        <f>'dynamic_part_policy_scen calc'!L32</f>
        <v>5.916208610172724E-2</v>
      </c>
      <c r="S17" s="138">
        <f>'dynamic_part_policy_scen calc'!M32</f>
        <v>5.916208610172724E-2</v>
      </c>
      <c r="T17" s="138">
        <f>'dynamic_part_policy_scen calc'!N32</f>
        <v>5.916208610172724E-2</v>
      </c>
    </row>
    <row r="18" spans="1:24" ht="14.5" x14ac:dyDescent="0.35">
      <c r="A18" s="57" t="s">
        <v>780</v>
      </c>
      <c r="B18" s="55">
        <f>B$12</f>
        <v>0.65</v>
      </c>
      <c r="C18" s="55">
        <f t="shared" ref="C18:J22" si="32">C$12</f>
        <v>0.65</v>
      </c>
      <c r="D18" s="55">
        <f t="shared" si="32"/>
        <v>0.65</v>
      </c>
      <c r="E18" s="74">
        <f t="shared" si="32"/>
        <v>1</v>
      </c>
      <c r="F18" s="55">
        <f t="shared" si="32"/>
        <v>1</v>
      </c>
      <c r="G18" s="75">
        <f t="shared" si="32"/>
        <v>1</v>
      </c>
      <c r="H18" s="55">
        <f t="shared" si="32"/>
        <v>1</v>
      </c>
      <c r="I18" s="55">
        <f t="shared" si="32"/>
        <v>1.2828722939270187</v>
      </c>
      <c r="J18" s="55">
        <f t="shared" si="32"/>
        <v>1.4608996943793655</v>
      </c>
      <c r="K18" s="74">
        <f>IMPACT_productiv_for_climate!$B$186</f>
        <v>-1.0609076286504733</v>
      </c>
      <c r="L18" s="55">
        <f>IMPACT_productiv_for_climate!$C$186</f>
        <v>-0.49040555090245375</v>
      </c>
      <c r="M18" s="55">
        <f>IMPACT_productiv_for_climate!$D$186</f>
        <v>-1.2078458202160562</v>
      </c>
      <c r="N18" s="55">
        <f>IMPACT_productiv_for_climate!$E$186</f>
        <v>-0.32326972635375872</v>
      </c>
      <c r="O18" s="124">
        <f>IMPACT_world_prices!$B$127</f>
        <v>0.7807000215485197</v>
      </c>
      <c r="P18" s="120">
        <f>IMPACT_world_prices!$C$127</f>
        <v>0.33421739365266978</v>
      </c>
      <c r="Q18" s="42">
        <f>Q13</f>
        <v>9.0690053483966082E-2</v>
      </c>
      <c r="R18" s="42">
        <f t="shared" ref="R18:T18" si="33">R13</f>
        <v>0</v>
      </c>
      <c r="S18" s="42">
        <f t="shared" si="33"/>
        <v>0</v>
      </c>
      <c r="T18" s="42">
        <f t="shared" si="33"/>
        <v>0</v>
      </c>
    </row>
    <row r="19" spans="1:24" ht="14.5" x14ac:dyDescent="0.35">
      <c r="A19" s="57" t="s">
        <v>781</v>
      </c>
      <c r="B19" s="55">
        <f t="shared" ref="B19:B22" si="34">B$12</f>
        <v>0.65</v>
      </c>
      <c r="C19" s="55">
        <f t="shared" si="32"/>
        <v>0.65</v>
      </c>
      <c r="D19" s="55">
        <f t="shared" si="32"/>
        <v>0.65</v>
      </c>
      <c r="E19" s="74">
        <f t="shared" si="32"/>
        <v>1</v>
      </c>
      <c r="F19" s="55">
        <f t="shared" si="32"/>
        <v>1</v>
      </c>
      <c r="G19" s="75">
        <f t="shared" si="32"/>
        <v>1</v>
      </c>
      <c r="H19" s="55">
        <f t="shared" si="32"/>
        <v>1</v>
      </c>
      <c r="I19" s="55">
        <f t="shared" si="32"/>
        <v>1.2828722939270187</v>
      </c>
      <c r="J19" s="55">
        <f t="shared" si="32"/>
        <v>1.4608996943793655</v>
      </c>
      <c r="K19" s="74">
        <f>IMPACT_productiv_for_climate!$B$186</f>
        <v>-1.0609076286504733</v>
      </c>
      <c r="L19" s="55">
        <f>IMPACT_productiv_for_climate!$C$186</f>
        <v>-0.49040555090245375</v>
      </c>
      <c r="M19" s="55">
        <f>IMPACT_productiv_for_climate!$D$186</f>
        <v>-1.2078458202160562</v>
      </c>
      <c r="N19" s="55">
        <f>IMPACT_productiv_for_climate!$E$186</f>
        <v>-0.32326972635375872</v>
      </c>
      <c r="O19" s="124">
        <f>IMPACT_world_prices!$B$127</f>
        <v>0.7807000215485197</v>
      </c>
      <c r="P19" s="120">
        <f>IMPACT_world_prices!$C$127</f>
        <v>0.33421739365266978</v>
      </c>
      <c r="Q19" s="42">
        <f t="shared" ref="Q19:T19" si="35">Q14</f>
        <v>0</v>
      </c>
      <c r="R19" s="42">
        <f t="shared" si="35"/>
        <v>0.71540644786602936</v>
      </c>
      <c r="S19" s="42">
        <f t="shared" si="35"/>
        <v>0</v>
      </c>
      <c r="T19" s="42">
        <f t="shared" si="35"/>
        <v>0</v>
      </c>
    </row>
    <row r="20" spans="1:24" ht="14.5" x14ac:dyDescent="0.35">
      <c r="A20" s="57" t="s">
        <v>782</v>
      </c>
      <c r="B20" s="55">
        <f t="shared" si="34"/>
        <v>0.65</v>
      </c>
      <c r="C20" s="55">
        <f t="shared" si="32"/>
        <v>0.65</v>
      </c>
      <c r="D20" s="55">
        <f t="shared" si="32"/>
        <v>0.65</v>
      </c>
      <c r="E20" s="74">
        <f t="shared" si="32"/>
        <v>1</v>
      </c>
      <c r="F20" s="55">
        <f t="shared" si="32"/>
        <v>1</v>
      </c>
      <c r="G20" s="75">
        <f t="shared" si="32"/>
        <v>1</v>
      </c>
      <c r="H20" s="55">
        <f t="shared" si="32"/>
        <v>1</v>
      </c>
      <c r="I20" s="55">
        <f t="shared" si="32"/>
        <v>1.2828722939270187</v>
      </c>
      <c r="J20" s="55">
        <f t="shared" si="32"/>
        <v>1.4608996943793655</v>
      </c>
      <c r="K20" s="74">
        <f>IMPACT_productiv_for_climate!$B$186</f>
        <v>-1.0609076286504733</v>
      </c>
      <c r="L20" s="55">
        <f>IMPACT_productiv_for_climate!$C$186</f>
        <v>-0.49040555090245375</v>
      </c>
      <c r="M20" s="55">
        <f>IMPACT_productiv_for_climate!$D$186</f>
        <v>-1.2078458202160562</v>
      </c>
      <c r="N20" s="55">
        <f>IMPACT_productiv_for_climate!$E$186</f>
        <v>-0.32326972635375872</v>
      </c>
      <c r="O20" s="124">
        <f>IMPACT_world_prices!$B$127</f>
        <v>0.7807000215485197</v>
      </c>
      <c r="P20" s="120">
        <f>IMPACT_world_prices!$C$127</f>
        <v>0.33421739365266978</v>
      </c>
      <c r="Q20" s="42">
        <f t="shared" ref="Q20:T20" si="36">Q15</f>
        <v>0</v>
      </c>
      <c r="R20" s="42">
        <f t="shared" si="36"/>
        <v>0</v>
      </c>
      <c r="S20" s="42">
        <f t="shared" si="36"/>
        <v>0.32017672372190997</v>
      </c>
      <c r="T20" s="42">
        <f t="shared" si="36"/>
        <v>0</v>
      </c>
    </row>
    <row r="21" spans="1:24" ht="14.5" x14ac:dyDescent="0.35">
      <c r="A21" s="57" t="s">
        <v>783</v>
      </c>
      <c r="B21" s="55">
        <f t="shared" si="34"/>
        <v>0.65</v>
      </c>
      <c r="C21" s="55">
        <f t="shared" si="32"/>
        <v>0.65</v>
      </c>
      <c r="D21" s="55">
        <f t="shared" si="32"/>
        <v>0.65</v>
      </c>
      <c r="E21" s="74">
        <f t="shared" si="32"/>
        <v>1</v>
      </c>
      <c r="F21" s="55">
        <f t="shared" si="32"/>
        <v>1</v>
      </c>
      <c r="G21" s="75">
        <f t="shared" si="32"/>
        <v>1</v>
      </c>
      <c r="H21" s="55">
        <f t="shared" si="32"/>
        <v>1</v>
      </c>
      <c r="I21" s="55">
        <f t="shared" si="32"/>
        <v>1.2828722939270187</v>
      </c>
      <c r="J21" s="55">
        <f t="shared" si="32"/>
        <v>1.4608996943793655</v>
      </c>
      <c r="K21" s="74">
        <f>IMPACT_productiv_for_climate!$B$186</f>
        <v>-1.0609076286504733</v>
      </c>
      <c r="L21" s="55">
        <f>IMPACT_productiv_for_climate!$C$186</f>
        <v>-0.49040555090245375</v>
      </c>
      <c r="M21" s="55">
        <f>IMPACT_productiv_for_climate!$D$186</f>
        <v>-1.2078458202160562</v>
      </c>
      <c r="N21" s="55">
        <f>IMPACT_productiv_for_climate!$E$186</f>
        <v>-0.32326972635375872</v>
      </c>
      <c r="O21" s="124">
        <f>IMPACT_world_prices!$B$127</f>
        <v>0.7807000215485197</v>
      </c>
      <c r="P21" s="120">
        <f>IMPACT_world_prices!$C$127</f>
        <v>0.33421739365266978</v>
      </c>
      <c r="Q21" s="42">
        <f t="shared" ref="Q21:T21" si="37">Q16</f>
        <v>0</v>
      </c>
      <c r="R21" s="42">
        <f t="shared" si="37"/>
        <v>0</v>
      </c>
      <c r="S21" s="42">
        <f t="shared" si="37"/>
        <v>0</v>
      </c>
      <c r="T21" s="42">
        <f t="shared" si="37"/>
        <v>0.6118067799360638</v>
      </c>
    </row>
    <row r="22" spans="1:24" ht="14.5" x14ac:dyDescent="0.35">
      <c r="A22" s="83" t="s">
        <v>784</v>
      </c>
      <c r="B22" s="84">
        <f t="shared" si="34"/>
        <v>0.65</v>
      </c>
      <c r="C22" s="84">
        <f t="shared" si="32"/>
        <v>0.65</v>
      </c>
      <c r="D22" s="84">
        <f t="shared" si="32"/>
        <v>0.65</v>
      </c>
      <c r="E22" s="85">
        <f t="shared" si="32"/>
        <v>1</v>
      </c>
      <c r="F22" s="84">
        <f t="shared" si="32"/>
        <v>1</v>
      </c>
      <c r="G22" s="86">
        <f t="shared" si="32"/>
        <v>1</v>
      </c>
      <c r="H22" s="84">
        <f t="shared" si="32"/>
        <v>1</v>
      </c>
      <c r="I22" s="84">
        <f t="shared" si="32"/>
        <v>1.2828722939270187</v>
      </c>
      <c r="J22" s="84">
        <f t="shared" si="32"/>
        <v>1.4608996943793655</v>
      </c>
      <c r="K22" s="85">
        <f>IMPACT_productiv_for_climate!$B$186</f>
        <v>-1.0609076286504733</v>
      </c>
      <c r="L22" s="84">
        <f>IMPACT_productiv_for_climate!$C$186</f>
        <v>-0.49040555090245375</v>
      </c>
      <c r="M22" s="84">
        <f>IMPACT_productiv_for_climate!$D$186</f>
        <v>-1.2078458202160562</v>
      </c>
      <c r="N22" s="84">
        <f>IMPACT_productiv_for_climate!$E$186</f>
        <v>-0.32326972635375872</v>
      </c>
      <c r="O22" s="125">
        <f>IMPACT_world_prices!$B$127</f>
        <v>0.7807000215485197</v>
      </c>
      <c r="P22" s="121">
        <f>IMPACT_world_prices!$C$127</f>
        <v>0.33421739365266978</v>
      </c>
      <c r="Q22" s="42">
        <f t="shared" ref="Q22:T22" si="38">Q17</f>
        <v>5.916208610172724E-2</v>
      </c>
      <c r="R22" s="42">
        <f t="shared" si="38"/>
        <v>5.916208610172724E-2</v>
      </c>
      <c r="S22" s="42">
        <f t="shared" si="38"/>
        <v>5.916208610172724E-2</v>
      </c>
      <c r="T22" s="42">
        <f t="shared" si="38"/>
        <v>5.916208610172724E-2</v>
      </c>
    </row>
    <row r="23" spans="1:24" ht="14.5" x14ac:dyDescent="0.35">
      <c r="A23" s="57" t="s">
        <v>789</v>
      </c>
      <c r="B23" s="55">
        <f>B$8</f>
        <v>0</v>
      </c>
      <c r="C23" s="55">
        <f t="shared" ref="C23:J23" si="39">C$8</f>
        <v>0</v>
      </c>
      <c r="D23" s="55">
        <f t="shared" si="39"/>
        <v>0</v>
      </c>
      <c r="E23" s="74">
        <f t="shared" si="39"/>
        <v>1</v>
      </c>
      <c r="F23" s="55">
        <f t="shared" si="39"/>
        <v>1</v>
      </c>
      <c r="G23" s="75">
        <f t="shared" si="39"/>
        <v>1</v>
      </c>
      <c r="H23" s="55">
        <f t="shared" si="39"/>
        <v>1</v>
      </c>
      <c r="I23" s="55">
        <f t="shared" si="39"/>
        <v>1</v>
      </c>
      <c r="J23" s="55">
        <f t="shared" si="39"/>
        <v>1</v>
      </c>
      <c r="K23" s="74">
        <f>IMPACT_productiv_for_climate!$B$186</f>
        <v>-1.0609076286504733</v>
      </c>
      <c r="L23" s="55">
        <f>IMPACT_productiv_for_climate!$C$186</f>
        <v>-0.49040555090245375</v>
      </c>
      <c r="M23" s="55">
        <f>IMPACT_productiv_for_climate!$D$186</f>
        <v>-1.2078458202160562</v>
      </c>
      <c r="N23" s="55">
        <f>IMPACT_productiv_for_climate!$E$186</f>
        <v>-0.32326972635375872</v>
      </c>
      <c r="O23" s="124">
        <f>IMPACT_world_prices!$B$127</f>
        <v>0.7807000215485197</v>
      </c>
      <c r="P23" s="120">
        <f>IMPACT_world_prices!$C$127</f>
        <v>0.33421739365266978</v>
      </c>
      <c r="U23" s="42">
        <f>'dynamic_part_policy_scen calc'!K64</f>
        <v>4.6530808604653862</v>
      </c>
      <c r="V23" s="42">
        <f>'dynamic_part_policy_scen calc'!L64</f>
        <v>0</v>
      </c>
      <c r="W23" s="42">
        <f>'dynamic_part_policy_scen calc'!M64</f>
        <v>0</v>
      </c>
      <c r="X23" s="42">
        <f>'dynamic_part_policy_scen calc'!N64</f>
        <v>0</v>
      </c>
    </row>
    <row r="24" spans="1:24" ht="14.5" x14ac:dyDescent="0.35">
      <c r="A24" s="57" t="s">
        <v>790</v>
      </c>
      <c r="B24" s="55">
        <f t="shared" ref="B24:B27" si="40">B23</f>
        <v>0</v>
      </c>
      <c r="C24" s="55">
        <f t="shared" si="15"/>
        <v>0</v>
      </c>
      <c r="D24" s="55">
        <f t="shared" si="16"/>
        <v>0</v>
      </c>
      <c r="E24" s="74">
        <f t="shared" si="17"/>
        <v>1</v>
      </c>
      <c r="F24" s="55">
        <f t="shared" si="18"/>
        <v>1</v>
      </c>
      <c r="G24" s="75">
        <f t="shared" si="19"/>
        <v>1</v>
      </c>
      <c r="H24" s="55">
        <f t="shared" si="20"/>
        <v>1</v>
      </c>
      <c r="I24" s="55">
        <f t="shared" si="21"/>
        <v>1</v>
      </c>
      <c r="J24" s="55">
        <f t="shared" si="22"/>
        <v>1</v>
      </c>
      <c r="K24" s="74">
        <f>IMPACT_productiv_for_climate!$B$186</f>
        <v>-1.0609076286504733</v>
      </c>
      <c r="L24" s="55">
        <f>IMPACT_productiv_for_climate!$C$186</f>
        <v>-0.49040555090245375</v>
      </c>
      <c r="M24" s="55">
        <f>IMPACT_productiv_for_climate!$D$186</f>
        <v>-1.2078458202160562</v>
      </c>
      <c r="N24" s="55">
        <f>IMPACT_productiv_for_climate!$E$186</f>
        <v>-0.32326972635375872</v>
      </c>
      <c r="O24" s="124">
        <f>IMPACT_world_prices!$B$127</f>
        <v>0.7807000215485197</v>
      </c>
      <c r="P24" s="120">
        <f>IMPACT_world_prices!$C$127</f>
        <v>0.33421739365266978</v>
      </c>
      <c r="U24" s="42">
        <f>'dynamic_part_policy_scen calc'!K65</f>
        <v>0</v>
      </c>
      <c r="V24" s="42">
        <f>'dynamic_part_policy_scen calc'!L65</f>
        <v>1.5039719853787492</v>
      </c>
      <c r="W24" s="42">
        <f>'dynamic_part_policy_scen calc'!M65</f>
        <v>0</v>
      </c>
      <c r="X24" s="42">
        <f>'dynamic_part_policy_scen calc'!N65</f>
        <v>0</v>
      </c>
    </row>
    <row r="25" spans="1:24" ht="14.5" x14ac:dyDescent="0.35">
      <c r="A25" s="57" t="s">
        <v>791</v>
      </c>
      <c r="B25" s="55">
        <f t="shared" si="40"/>
        <v>0</v>
      </c>
      <c r="C25" s="55">
        <f t="shared" si="15"/>
        <v>0</v>
      </c>
      <c r="D25" s="55">
        <f t="shared" si="16"/>
        <v>0</v>
      </c>
      <c r="E25" s="74">
        <f t="shared" si="17"/>
        <v>1</v>
      </c>
      <c r="F25" s="55">
        <f t="shared" si="18"/>
        <v>1</v>
      </c>
      <c r="G25" s="75">
        <f t="shared" si="19"/>
        <v>1</v>
      </c>
      <c r="H25" s="55">
        <f t="shared" si="20"/>
        <v>1</v>
      </c>
      <c r="I25" s="55">
        <f t="shared" si="21"/>
        <v>1</v>
      </c>
      <c r="J25" s="55">
        <f t="shared" si="22"/>
        <v>1</v>
      </c>
      <c r="K25" s="74">
        <f>IMPACT_productiv_for_climate!$B$186</f>
        <v>-1.0609076286504733</v>
      </c>
      <c r="L25" s="55">
        <f>IMPACT_productiv_for_climate!$C$186</f>
        <v>-0.49040555090245375</v>
      </c>
      <c r="M25" s="55">
        <f>IMPACT_productiv_for_climate!$D$186</f>
        <v>-1.2078458202160562</v>
      </c>
      <c r="N25" s="55">
        <f>IMPACT_productiv_for_climate!$E$186</f>
        <v>-0.32326972635375872</v>
      </c>
      <c r="O25" s="124">
        <f>IMPACT_world_prices!$B$127</f>
        <v>0.7807000215485197</v>
      </c>
      <c r="P25" s="120">
        <f>IMPACT_world_prices!$C$127</f>
        <v>0.33421739365266978</v>
      </c>
      <c r="U25" s="42">
        <f>'dynamic_part_policy_scen calc'!K66</f>
        <v>0</v>
      </c>
      <c r="V25" s="42">
        <f>'dynamic_part_policy_scen calc'!L66</f>
        <v>0</v>
      </c>
      <c r="W25" s="42">
        <f>'dynamic_part_policy_scen calc'!M66</f>
        <v>0.58179256325585627</v>
      </c>
      <c r="X25" s="42">
        <f>'dynamic_part_policy_scen calc'!N66</f>
        <v>0</v>
      </c>
    </row>
    <row r="26" spans="1:24" ht="14.5" x14ac:dyDescent="0.35">
      <c r="A26" s="57" t="s">
        <v>792</v>
      </c>
      <c r="B26" s="55">
        <f t="shared" si="40"/>
        <v>0</v>
      </c>
      <c r="C26" s="55">
        <f t="shared" si="15"/>
        <v>0</v>
      </c>
      <c r="D26" s="55">
        <f t="shared" si="16"/>
        <v>0</v>
      </c>
      <c r="E26" s="74">
        <f t="shared" si="17"/>
        <v>1</v>
      </c>
      <c r="F26" s="55">
        <f t="shared" si="18"/>
        <v>1</v>
      </c>
      <c r="G26" s="75">
        <f t="shared" si="19"/>
        <v>1</v>
      </c>
      <c r="H26" s="55">
        <f t="shared" si="20"/>
        <v>1</v>
      </c>
      <c r="I26" s="55">
        <f t="shared" si="21"/>
        <v>1</v>
      </c>
      <c r="J26" s="55">
        <f t="shared" si="22"/>
        <v>1</v>
      </c>
      <c r="K26" s="74">
        <f>IMPACT_productiv_for_climate!$B$186</f>
        <v>-1.0609076286504733</v>
      </c>
      <c r="L26" s="55">
        <f>IMPACT_productiv_for_climate!$C$186</f>
        <v>-0.49040555090245375</v>
      </c>
      <c r="M26" s="55">
        <f>IMPACT_productiv_for_climate!$D$186</f>
        <v>-1.2078458202160562</v>
      </c>
      <c r="N26" s="55">
        <f>IMPACT_productiv_for_climate!$E$186</f>
        <v>-0.32326972635375872</v>
      </c>
      <c r="O26" s="124">
        <f>IMPACT_world_prices!$B$127</f>
        <v>0.7807000215485197</v>
      </c>
      <c r="P26" s="120">
        <f>IMPACT_world_prices!$C$127</f>
        <v>0.33421739365266978</v>
      </c>
      <c r="U26" s="42">
        <f>'dynamic_part_policy_scen calc'!K67</f>
        <v>0</v>
      </c>
      <c r="V26" s="42">
        <f>'dynamic_part_policy_scen calc'!L67</f>
        <v>0</v>
      </c>
      <c r="W26" s="42">
        <f>'dynamic_part_policy_scen calc'!M67</f>
        <v>0</v>
      </c>
      <c r="X26" s="42">
        <f>'dynamic_part_policy_scen calc'!N67</f>
        <v>1.0546792677558869</v>
      </c>
    </row>
    <row r="27" spans="1:24" ht="14.5" x14ac:dyDescent="0.35">
      <c r="A27" s="83" t="s">
        <v>793</v>
      </c>
      <c r="B27" s="84">
        <f t="shared" si="40"/>
        <v>0</v>
      </c>
      <c r="C27" s="84">
        <f t="shared" si="15"/>
        <v>0</v>
      </c>
      <c r="D27" s="84">
        <f t="shared" si="16"/>
        <v>0</v>
      </c>
      <c r="E27" s="85">
        <f t="shared" si="17"/>
        <v>1</v>
      </c>
      <c r="F27" s="84">
        <f t="shared" si="18"/>
        <v>1</v>
      </c>
      <c r="G27" s="86">
        <f t="shared" si="19"/>
        <v>1</v>
      </c>
      <c r="H27" s="84">
        <f t="shared" si="20"/>
        <v>1</v>
      </c>
      <c r="I27" s="84">
        <f t="shared" si="21"/>
        <v>1</v>
      </c>
      <c r="J27" s="84">
        <f t="shared" si="22"/>
        <v>1</v>
      </c>
      <c r="K27" s="85">
        <f>IMPACT_productiv_for_climate!$B$186</f>
        <v>-1.0609076286504733</v>
      </c>
      <c r="L27" s="84">
        <f>IMPACT_productiv_for_climate!$C$186</f>
        <v>-0.49040555090245375</v>
      </c>
      <c r="M27" s="84">
        <f>IMPACT_productiv_for_climate!$D$186</f>
        <v>-1.2078458202160562</v>
      </c>
      <c r="N27" s="84">
        <f>IMPACT_productiv_for_climate!$E$186</f>
        <v>-0.32326972635375872</v>
      </c>
      <c r="O27" s="125">
        <f>IMPACT_world_prices!$B$127</f>
        <v>0.7807000215485197</v>
      </c>
      <c r="P27" s="121">
        <f>IMPACT_world_prices!$C$127</f>
        <v>0.33421739365266978</v>
      </c>
      <c r="U27" s="42">
        <f>'dynamic_part_policy_scen calc'!K54</f>
        <v>0.30431431827393496</v>
      </c>
      <c r="V27" s="42">
        <f>'dynamic_part_policy_scen calc'!L54</f>
        <v>0.30431431827393496</v>
      </c>
      <c r="W27" s="42">
        <f>'dynamic_part_policy_scen calc'!M54</f>
        <v>0.30431431827393496</v>
      </c>
      <c r="X27" s="42">
        <f>'dynamic_part_policy_scen calc'!N54</f>
        <v>0.30431431827393496</v>
      </c>
    </row>
    <row r="28" spans="1:24" ht="14.5" x14ac:dyDescent="0.35">
      <c r="A28" s="57" t="s">
        <v>794</v>
      </c>
      <c r="B28" s="55">
        <f>B$12</f>
        <v>0.65</v>
      </c>
      <c r="C28" s="55">
        <f t="shared" ref="C28:J32" si="41">C$12</f>
        <v>0.65</v>
      </c>
      <c r="D28" s="55">
        <f t="shared" si="41"/>
        <v>0.65</v>
      </c>
      <c r="E28" s="74">
        <f t="shared" si="41"/>
        <v>1</v>
      </c>
      <c r="F28" s="55">
        <f t="shared" si="41"/>
        <v>1</v>
      </c>
      <c r="G28" s="75">
        <f t="shared" si="41"/>
        <v>1</v>
      </c>
      <c r="H28" s="55">
        <f t="shared" si="41"/>
        <v>1</v>
      </c>
      <c r="I28" s="55">
        <f t="shared" si="41"/>
        <v>1.2828722939270187</v>
      </c>
      <c r="J28" s="55">
        <f t="shared" si="41"/>
        <v>1.4608996943793655</v>
      </c>
      <c r="K28" s="74">
        <f>IMPACT_productiv_for_climate!$B$186</f>
        <v>-1.0609076286504733</v>
      </c>
      <c r="L28" s="55">
        <f>IMPACT_productiv_for_climate!$C$186</f>
        <v>-0.49040555090245375</v>
      </c>
      <c r="M28" s="55">
        <f>IMPACT_productiv_for_climate!$D$186</f>
        <v>-1.2078458202160562</v>
      </c>
      <c r="N28" s="55">
        <f>IMPACT_productiv_for_climate!$E$186</f>
        <v>-0.32326972635375872</v>
      </c>
      <c r="O28" s="124">
        <f>IMPACT_world_prices!$B$127</f>
        <v>0.7807000215485197</v>
      </c>
      <c r="P28" s="120">
        <f>IMPACT_world_prices!$C$127</f>
        <v>0.33421739365266978</v>
      </c>
      <c r="U28" s="42">
        <f>U23</f>
        <v>4.6530808604653862</v>
      </c>
      <c r="V28" s="42">
        <f t="shared" ref="V28:X28" si="42">V23</f>
        <v>0</v>
      </c>
      <c r="W28" s="42">
        <f t="shared" si="42"/>
        <v>0</v>
      </c>
      <c r="X28" s="42">
        <f t="shared" si="42"/>
        <v>0</v>
      </c>
    </row>
    <row r="29" spans="1:24" ht="14.5" x14ac:dyDescent="0.35">
      <c r="A29" s="57" t="s">
        <v>795</v>
      </c>
      <c r="B29" s="55">
        <f t="shared" ref="B29:B32" si="43">B$12</f>
        <v>0.65</v>
      </c>
      <c r="C29" s="55">
        <f t="shared" si="41"/>
        <v>0.65</v>
      </c>
      <c r="D29" s="55">
        <f t="shared" si="41"/>
        <v>0.65</v>
      </c>
      <c r="E29" s="74">
        <f t="shared" si="41"/>
        <v>1</v>
      </c>
      <c r="F29" s="55">
        <f t="shared" si="41"/>
        <v>1</v>
      </c>
      <c r="G29" s="75">
        <f t="shared" si="41"/>
        <v>1</v>
      </c>
      <c r="H29" s="55">
        <f t="shared" si="41"/>
        <v>1</v>
      </c>
      <c r="I29" s="55">
        <f t="shared" si="41"/>
        <v>1.2828722939270187</v>
      </c>
      <c r="J29" s="55">
        <f t="shared" si="41"/>
        <v>1.4608996943793655</v>
      </c>
      <c r="K29" s="74">
        <f>IMPACT_productiv_for_climate!$B$186</f>
        <v>-1.0609076286504733</v>
      </c>
      <c r="L29" s="55">
        <f>IMPACT_productiv_for_climate!$C$186</f>
        <v>-0.49040555090245375</v>
      </c>
      <c r="M29" s="55">
        <f>IMPACT_productiv_for_climate!$D$186</f>
        <v>-1.2078458202160562</v>
      </c>
      <c r="N29" s="55">
        <f>IMPACT_productiv_for_climate!$E$186</f>
        <v>-0.32326972635375872</v>
      </c>
      <c r="O29" s="124">
        <f>IMPACT_world_prices!$B$127</f>
        <v>0.7807000215485197</v>
      </c>
      <c r="P29" s="120">
        <f>IMPACT_world_prices!$C$127</f>
        <v>0.33421739365266978</v>
      </c>
      <c r="U29" s="42">
        <f t="shared" ref="U29:X29" si="44">U24</f>
        <v>0</v>
      </c>
      <c r="V29" s="42">
        <f t="shared" si="44"/>
        <v>1.5039719853787492</v>
      </c>
      <c r="W29" s="42">
        <f t="shared" si="44"/>
        <v>0</v>
      </c>
      <c r="X29" s="42">
        <f t="shared" si="44"/>
        <v>0</v>
      </c>
    </row>
    <row r="30" spans="1:24" ht="14.5" x14ac:dyDescent="0.35">
      <c r="A30" s="57" t="s">
        <v>796</v>
      </c>
      <c r="B30" s="55">
        <f t="shared" si="43"/>
        <v>0.65</v>
      </c>
      <c r="C30" s="55">
        <f t="shared" si="41"/>
        <v>0.65</v>
      </c>
      <c r="D30" s="55">
        <f t="shared" si="41"/>
        <v>0.65</v>
      </c>
      <c r="E30" s="74">
        <f t="shared" si="41"/>
        <v>1</v>
      </c>
      <c r="F30" s="55">
        <f t="shared" si="41"/>
        <v>1</v>
      </c>
      <c r="G30" s="75">
        <f t="shared" si="41"/>
        <v>1</v>
      </c>
      <c r="H30" s="55">
        <f t="shared" si="41"/>
        <v>1</v>
      </c>
      <c r="I30" s="55">
        <f t="shared" si="41"/>
        <v>1.2828722939270187</v>
      </c>
      <c r="J30" s="55">
        <f t="shared" si="41"/>
        <v>1.4608996943793655</v>
      </c>
      <c r="K30" s="74">
        <f>IMPACT_productiv_for_climate!$B$186</f>
        <v>-1.0609076286504733</v>
      </c>
      <c r="L30" s="55">
        <f>IMPACT_productiv_for_climate!$C$186</f>
        <v>-0.49040555090245375</v>
      </c>
      <c r="M30" s="55">
        <f>IMPACT_productiv_for_climate!$D$186</f>
        <v>-1.2078458202160562</v>
      </c>
      <c r="N30" s="55">
        <f>IMPACT_productiv_for_climate!$E$186</f>
        <v>-0.32326972635375872</v>
      </c>
      <c r="O30" s="124">
        <f>IMPACT_world_prices!$B$127</f>
        <v>0.7807000215485197</v>
      </c>
      <c r="P30" s="120">
        <f>IMPACT_world_prices!$C$127</f>
        <v>0.33421739365266978</v>
      </c>
      <c r="U30" s="42">
        <f t="shared" ref="U30:X30" si="45">U25</f>
        <v>0</v>
      </c>
      <c r="V30" s="42">
        <f t="shared" si="45"/>
        <v>0</v>
      </c>
      <c r="W30" s="42">
        <f t="shared" si="45"/>
        <v>0.58179256325585627</v>
      </c>
      <c r="X30" s="42">
        <f t="shared" si="45"/>
        <v>0</v>
      </c>
    </row>
    <row r="31" spans="1:24" ht="14.5" x14ac:dyDescent="0.35">
      <c r="A31" s="57" t="s">
        <v>797</v>
      </c>
      <c r="B31" s="55">
        <f t="shared" si="43"/>
        <v>0.65</v>
      </c>
      <c r="C31" s="55">
        <f t="shared" si="41"/>
        <v>0.65</v>
      </c>
      <c r="D31" s="55">
        <f t="shared" si="41"/>
        <v>0.65</v>
      </c>
      <c r="E31" s="74">
        <f t="shared" si="41"/>
        <v>1</v>
      </c>
      <c r="F31" s="55">
        <f t="shared" si="41"/>
        <v>1</v>
      </c>
      <c r="G31" s="75">
        <f t="shared" si="41"/>
        <v>1</v>
      </c>
      <c r="H31" s="55">
        <f t="shared" si="41"/>
        <v>1</v>
      </c>
      <c r="I31" s="55">
        <f t="shared" si="41"/>
        <v>1.2828722939270187</v>
      </c>
      <c r="J31" s="55">
        <f t="shared" si="41"/>
        <v>1.4608996943793655</v>
      </c>
      <c r="K31" s="74">
        <f>IMPACT_productiv_for_climate!$B$186</f>
        <v>-1.0609076286504733</v>
      </c>
      <c r="L31" s="55">
        <f>IMPACT_productiv_for_climate!$C$186</f>
        <v>-0.49040555090245375</v>
      </c>
      <c r="M31" s="55">
        <f>IMPACT_productiv_for_climate!$D$186</f>
        <v>-1.2078458202160562</v>
      </c>
      <c r="N31" s="55">
        <f>IMPACT_productiv_for_climate!$E$186</f>
        <v>-0.32326972635375872</v>
      </c>
      <c r="O31" s="124">
        <f>IMPACT_world_prices!$B$127</f>
        <v>0.7807000215485197</v>
      </c>
      <c r="P31" s="120">
        <f>IMPACT_world_prices!$C$127</f>
        <v>0.33421739365266978</v>
      </c>
      <c r="U31" s="42">
        <f t="shared" ref="U31:X31" si="46">U26</f>
        <v>0</v>
      </c>
      <c r="V31" s="42">
        <f t="shared" si="46"/>
        <v>0</v>
      </c>
      <c r="W31" s="42">
        <f t="shared" si="46"/>
        <v>0</v>
      </c>
      <c r="X31" s="42">
        <f t="shared" si="46"/>
        <v>1.0546792677558869</v>
      </c>
    </row>
    <row r="32" spans="1:24" ht="14.5" x14ac:dyDescent="0.35">
      <c r="A32" s="83" t="s">
        <v>798</v>
      </c>
      <c r="B32" s="84">
        <f t="shared" si="43"/>
        <v>0.65</v>
      </c>
      <c r="C32" s="84">
        <f t="shared" si="41"/>
        <v>0.65</v>
      </c>
      <c r="D32" s="84">
        <f t="shared" si="41"/>
        <v>0.65</v>
      </c>
      <c r="E32" s="85">
        <f t="shared" si="41"/>
        <v>1</v>
      </c>
      <c r="F32" s="84">
        <f t="shared" si="41"/>
        <v>1</v>
      </c>
      <c r="G32" s="86">
        <f t="shared" si="41"/>
        <v>1</v>
      </c>
      <c r="H32" s="84">
        <f t="shared" si="41"/>
        <v>1</v>
      </c>
      <c r="I32" s="84">
        <f t="shared" si="41"/>
        <v>1.2828722939270187</v>
      </c>
      <c r="J32" s="84">
        <f t="shared" si="41"/>
        <v>1.4608996943793655</v>
      </c>
      <c r="K32" s="85">
        <f>IMPACT_productiv_for_climate!$B$186</f>
        <v>-1.0609076286504733</v>
      </c>
      <c r="L32" s="84">
        <f>IMPACT_productiv_for_climate!$C$186</f>
        <v>-0.49040555090245375</v>
      </c>
      <c r="M32" s="84">
        <f>IMPACT_productiv_for_climate!$D$186</f>
        <v>-1.2078458202160562</v>
      </c>
      <c r="N32" s="84">
        <f>IMPACT_productiv_for_climate!$E$186</f>
        <v>-0.32326972635375872</v>
      </c>
      <c r="O32" s="125">
        <f>IMPACT_world_prices!$B$127</f>
        <v>0.7807000215485197</v>
      </c>
      <c r="P32" s="121">
        <f>IMPACT_world_prices!$C$127</f>
        <v>0.33421739365266978</v>
      </c>
      <c r="U32" s="42">
        <f t="shared" ref="U32:X32" si="47">U27</f>
        <v>0.30431431827393496</v>
      </c>
      <c r="V32" s="42">
        <f t="shared" si="47"/>
        <v>0.30431431827393496</v>
      </c>
      <c r="W32" s="42">
        <f t="shared" si="47"/>
        <v>0.30431431827393496</v>
      </c>
      <c r="X32" s="42">
        <f t="shared" si="47"/>
        <v>0.30431431827393496</v>
      </c>
    </row>
  </sheetData>
  <mergeCells count="3">
    <mergeCell ref="K1:N1"/>
    <mergeCell ref="O1:P1"/>
    <mergeCell ref="Q1:X1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51263-9F5C-458D-85D4-5164909D7E09}">
  <sheetPr>
    <tabColor theme="1"/>
  </sheetPr>
  <dimension ref="A1:R186"/>
  <sheetViews>
    <sheetView workbookViewId="0">
      <pane xSplit="4" ySplit="1" topLeftCell="E171" activePane="bottomRight" state="frozen"/>
      <selection activeCell="E3" sqref="E3"/>
      <selection pane="topRight" activeCell="E3" sqref="E3"/>
      <selection pane="bottomLeft" activeCell="E3" sqref="E3"/>
      <selection pane="bottomRight" activeCell="A187" sqref="A187:XFD187"/>
    </sheetView>
  </sheetViews>
  <sheetFormatPr defaultColWidth="8.7265625" defaultRowHeight="14.5" x14ac:dyDescent="0.35"/>
  <cols>
    <col min="1" max="1" width="16.1796875" style="143" customWidth="1"/>
    <col min="2" max="2" width="12.81640625" style="143" customWidth="1"/>
    <col min="3" max="3" width="14.26953125" style="143" customWidth="1"/>
    <col min="4" max="4" width="16.54296875" style="143" bestFit="1" customWidth="1"/>
    <col min="5" max="5" width="16.453125" style="143" customWidth="1"/>
    <col min="6" max="6" width="15.54296875" style="143" customWidth="1"/>
    <col min="7" max="7" width="15.26953125" style="143" customWidth="1"/>
    <col min="8" max="8" width="13.81640625" style="143" customWidth="1"/>
    <col min="9" max="9" width="9.81640625" style="143" bestFit="1" customWidth="1"/>
    <col min="10" max="10" width="23.1796875" style="143" bestFit="1" customWidth="1"/>
    <col min="11" max="11" width="12.453125" style="143" customWidth="1"/>
    <col min="12" max="12" width="8.7265625" style="143"/>
    <col min="13" max="13" width="9.81640625" style="143" bestFit="1" customWidth="1"/>
    <col min="14" max="14" width="8.81640625" style="143" bestFit="1" customWidth="1"/>
    <col min="15" max="15" width="12.26953125" style="143" bestFit="1" customWidth="1"/>
    <col min="16" max="16384" width="8.7265625" style="143"/>
  </cols>
  <sheetData>
    <row r="1" spans="1:12" ht="15" thickBot="1" x14ac:dyDescent="0.4">
      <c r="A1" s="143" t="s">
        <v>807</v>
      </c>
      <c r="B1" s="143" t="s">
        <v>808</v>
      </c>
      <c r="C1" s="143" t="s">
        <v>809</v>
      </c>
      <c r="D1" s="143" t="s">
        <v>810</v>
      </c>
      <c r="E1" s="143" t="s">
        <v>811</v>
      </c>
      <c r="F1" s="144" t="s">
        <v>812</v>
      </c>
      <c r="G1" s="143" t="s">
        <v>813</v>
      </c>
      <c r="H1" s="143" t="s">
        <v>814</v>
      </c>
      <c r="J1" s="145" t="s">
        <v>815</v>
      </c>
      <c r="K1" s="143" t="s">
        <v>816</v>
      </c>
      <c r="L1" s="143" t="s">
        <v>817</v>
      </c>
    </row>
    <row r="2" spans="1:12" s="152" customFormat="1" x14ac:dyDescent="0.35">
      <c r="A2" s="146" t="s">
        <v>818</v>
      </c>
      <c r="B2" s="147" t="s">
        <v>819</v>
      </c>
      <c r="C2" s="148" t="s">
        <v>820</v>
      </c>
      <c r="D2" s="147" t="s">
        <v>2</v>
      </c>
      <c r="E2" s="149">
        <v>0</v>
      </c>
      <c r="F2" s="150">
        <v>0</v>
      </c>
      <c r="G2" s="151">
        <v>0</v>
      </c>
      <c r="H2" s="151">
        <v>0</v>
      </c>
      <c r="J2" s="153"/>
    </row>
    <row r="3" spans="1:12" x14ac:dyDescent="0.35">
      <c r="A3" s="154" t="s">
        <v>818</v>
      </c>
      <c r="B3" s="155" t="s">
        <v>819</v>
      </c>
      <c r="C3" s="156" t="s">
        <v>820</v>
      </c>
      <c r="D3" s="155" t="s">
        <v>821</v>
      </c>
      <c r="E3" s="157">
        <v>0</v>
      </c>
      <c r="F3" s="158">
        <v>0</v>
      </c>
      <c r="G3" s="159">
        <v>0</v>
      </c>
      <c r="H3" s="159">
        <v>0</v>
      </c>
      <c r="J3" s="145"/>
    </row>
    <row r="4" spans="1:12" x14ac:dyDescent="0.35">
      <c r="A4" s="154" t="s">
        <v>818</v>
      </c>
      <c r="B4" s="159" t="s">
        <v>819</v>
      </c>
      <c r="C4" s="160" t="s">
        <v>820</v>
      </c>
      <c r="D4" s="159" t="s">
        <v>822</v>
      </c>
      <c r="E4" s="154">
        <v>0</v>
      </c>
      <c r="F4" s="158">
        <v>0</v>
      </c>
      <c r="G4" s="159">
        <v>0</v>
      </c>
      <c r="H4" s="159">
        <v>0</v>
      </c>
      <c r="J4" s="145"/>
    </row>
    <row r="5" spans="1:12" x14ac:dyDescent="0.35">
      <c r="A5" s="154" t="s">
        <v>818</v>
      </c>
      <c r="B5" s="159" t="s">
        <v>819</v>
      </c>
      <c r="C5" s="160" t="s">
        <v>820</v>
      </c>
      <c r="D5" s="159" t="s">
        <v>823</v>
      </c>
      <c r="E5" s="154">
        <v>0</v>
      </c>
      <c r="F5" s="158">
        <v>0</v>
      </c>
      <c r="G5" s="159">
        <v>0</v>
      </c>
      <c r="H5" s="159">
        <v>0</v>
      </c>
      <c r="J5" s="145"/>
    </row>
    <row r="6" spans="1:12" s="165" customFormat="1" ht="15" thickBot="1" x14ac:dyDescent="0.4">
      <c r="A6" s="161" t="s">
        <v>818</v>
      </c>
      <c r="B6" s="162" t="s">
        <v>819</v>
      </c>
      <c r="C6" s="163" t="s">
        <v>820</v>
      </c>
      <c r="D6" s="162" t="s">
        <v>824</v>
      </c>
      <c r="E6" s="161">
        <v>0</v>
      </c>
      <c r="F6" s="164">
        <v>0</v>
      </c>
      <c r="G6" s="162">
        <v>0</v>
      </c>
      <c r="H6" s="162">
        <v>0</v>
      </c>
      <c r="J6" s="166"/>
    </row>
    <row r="7" spans="1:12" x14ac:dyDescent="0.35">
      <c r="A7" s="159" t="s">
        <v>818</v>
      </c>
      <c r="B7" s="159" t="s">
        <v>819</v>
      </c>
      <c r="C7" s="160" t="s">
        <v>825</v>
      </c>
      <c r="D7" s="159" t="s">
        <v>2</v>
      </c>
      <c r="E7" s="154">
        <v>0</v>
      </c>
      <c r="F7" s="158">
        <v>0</v>
      </c>
      <c r="G7" s="159">
        <v>0</v>
      </c>
      <c r="H7" s="159">
        <v>0</v>
      </c>
      <c r="J7" s="145"/>
    </row>
    <row r="8" spans="1:12" x14ac:dyDescent="0.35">
      <c r="A8" s="159" t="s">
        <v>818</v>
      </c>
      <c r="B8" s="159" t="s">
        <v>819</v>
      </c>
      <c r="C8" s="160" t="s">
        <v>825</v>
      </c>
      <c r="D8" s="159" t="s">
        <v>821</v>
      </c>
      <c r="E8" s="154">
        <v>0</v>
      </c>
      <c r="F8" s="158">
        <v>0</v>
      </c>
      <c r="G8" s="159">
        <v>0</v>
      </c>
      <c r="H8" s="159">
        <v>0</v>
      </c>
      <c r="J8" s="145"/>
    </row>
    <row r="9" spans="1:12" x14ac:dyDescent="0.35">
      <c r="A9" s="159" t="s">
        <v>818</v>
      </c>
      <c r="B9" s="159" t="s">
        <v>819</v>
      </c>
      <c r="C9" s="160" t="s">
        <v>825</v>
      </c>
      <c r="D9" s="159" t="s">
        <v>822</v>
      </c>
      <c r="E9" s="154">
        <v>0</v>
      </c>
      <c r="F9" s="158">
        <v>0</v>
      </c>
      <c r="G9" s="159">
        <v>0</v>
      </c>
      <c r="H9" s="159">
        <v>0</v>
      </c>
      <c r="J9" s="145"/>
    </row>
    <row r="10" spans="1:12" x14ac:dyDescent="0.35">
      <c r="A10" s="159" t="s">
        <v>818</v>
      </c>
      <c r="B10" s="159" t="s">
        <v>819</v>
      </c>
      <c r="C10" s="160" t="s">
        <v>825</v>
      </c>
      <c r="D10" s="159" t="s">
        <v>823</v>
      </c>
      <c r="E10" s="154">
        <v>0</v>
      </c>
      <c r="F10" s="158">
        <v>0</v>
      </c>
      <c r="G10" s="159">
        <v>0</v>
      </c>
      <c r="H10" s="159">
        <v>0</v>
      </c>
      <c r="J10" s="145"/>
    </row>
    <row r="11" spans="1:12" x14ac:dyDescent="0.35">
      <c r="A11" s="159" t="s">
        <v>818</v>
      </c>
      <c r="B11" s="159" t="s">
        <v>819</v>
      </c>
      <c r="C11" s="160" t="s">
        <v>825</v>
      </c>
      <c r="D11" s="159" t="s">
        <v>824</v>
      </c>
      <c r="E11" s="154">
        <v>0</v>
      </c>
      <c r="F11" s="158">
        <v>0</v>
      </c>
      <c r="G11" s="159">
        <v>0</v>
      </c>
      <c r="H11" s="159">
        <v>0</v>
      </c>
      <c r="J11" s="145"/>
    </row>
    <row r="12" spans="1:12" x14ac:dyDescent="0.35">
      <c r="A12" s="159" t="s">
        <v>818</v>
      </c>
      <c r="B12" s="159" t="s">
        <v>819</v>
      </c>
      <c r="C12" s="160" t="s">
        <v>826</v>
      </c>
      <c r="D12" s="159" t="s">
        <v>2</v>
      </c>
      <c r="E12" s="154">
        <v>0</v>
      </c>
      <c r="F12" s="158">
        <v>0</v>
      </c>
      <c r="G12" s="159">
        <v>0</v>
      </c>
      <c r="H12" s="159">
        <v>0</v>
      </c>
      <c r="J12" s="145"/>
    </row>
    <row r="13" spans="1:12" x14ac:dyDescent="0.35">
      <c r="A13" s="159" t="s">
        <v>818</v>
      </c>
      <c r="B13" s="159" t="s">
        <v>819</v>
      </c>
      <c r="C13" s="160" t="s">
        <v>826</v>
      </c>
      <c r="D13" s="159" t="s">
        <v>821</v>
      </c>
      <c r="E13" s="154">
        <v>0</v>
      </c>
      <c r="F13" s="158">
        <v>0</v>
      </c>
      <c r="G13" s="159">
        <v>0</v>
      </c>
      <c r="H13" s="159">
        <v>0</v>
      </c>
      <c r="J13" s="145"/>
    </row>
    <row r="14" spans="1:12" x14ac:dyDescent="0.35">
      <c r="A14" s="159" t="s">
        <v>818</v>
      </c>
      <c r="B14" s="159" t="s">
        <v>819</v>
      </c>
      <c r="C14" s="160" t="s">
        <v>826</v>
      </c>
      <c r="D14" s="159" t="s">
        <v>822</v>
      </c>
      <c r="E14" s="154">
        <v>0</v>
      </c>
      <c r="F14" s="158">
        <v>0</v>
      </c>
      <c r="G14" s="159">
        <v>0</v>
      </c>
      <c r="H14" s="159">
        <v>0</v>
      </c>
      <c r="J14" s="145"/>
    </row>
    <row r="15" spans="1:12" x14ac:dyDescent="0.35">
      <c r="A15" s="159" t="s">
        <v>818</v>
      </c>
      <c r="B15" s="159" t="s">
        <v>819</v>
      </c>
      <c r="C15" s="160" t="s">
        <v>826</v>
      </c>
      <c r="D15" s="159" t="s">
        <v>823</v>
      </c>
      <c r="E15" s="154">
        <v>0</v>
      </c>
      <c r="F15" s="158">
        <v>0</v>
      </c>
      <c r="G15" s="159">
        <v>0</v>
      </c>
      <c r="H15" s="159">
        <v>0</v>
      </c>
      <c r="J15" s="145"/>
    </row>
    <row r="16" spans="1:12" x14ac:dyDescent="0.35">
      <c r="A16" s="159" t="s">
        <v>818</v>
      </c>
      <c r="B16" s="159" t="s">
        <v>819</v>
      </c>
      <c r="C16" s="160" t="s">
        <v>826</v>
      </c>
      <c r="D16" s="159" t="s">
        <v>824</v>
      </c>
      <c r="E16" s="154">
        <v>0</v>
      </c>
      <c r="F16" s="158">
        <v>0</v>
      </c>
      <c r="G16" s="159">
        <v>0</v>
      </c>
      <c r="H16" s="159">
        <v>0</v>
      </c>
      <c r="J16" s="145"/>
    </row>
    <row r="17" spans="1:10" x14ac:dyDescent="0.35">
      <c r="A17" s="159" t="s">
        <v>818</v>
      </c>
      <c r="B17" s="159" t="s">
        <v>819</v>
      </c>
      <c r="C17" s="160" t="s">
        <v>827</v>
      </c>
      <c r="D17" s="159" t="s">
        <v>2</v>
      </c>
      <c r="E17" s="154">
        <v>0</v>
      </c>
      <c r="F17" s="158">
        <v>0</v>
      </c>
      <c r="G17" s="159">
        <v>0</v>
      </c>
      <c r="H17" s="159">
        <v>0</v>
      </c>
      <c r="J17" s="145"/>
    </row>
    <row r="18" spans="1:10" x14ac:dyDescent="0.35">
      <c r="A18" s="159" t="s">
        <v>818</v>
      </c>
      <c r="B18" s="159" t="s">
        <v>819</v>
      </c>
      <c r="C18" s="160" t="s">
        <v>827</v>
      </c>
      <c r="D18" s="159" t="s">
        <v>821</v>
      </c>
      <c r="E18" s="154">
        <v>0</v>
      </c>
      <c r="F18" s="158">
        <v>0</v>
      </c>
      <c r="G18" s="159">
        <v>0</v>
      </c>
      <c r="H18" s="159">
        <v>0</v>
      </c>
      <c r="J18" s="145"/>
    </row>
    <row r="19" spans="1:10" x14ac:dyDescent="0.35">
      <c r="A19" s="159" t="s">
        <v>818</v>
      </c>
      <c r="B19" s="159" t="s">
        <v>819</v>
      </c>
      <c r="C19" s="160" t="s">
        <v>827</v>
      </c>
      <c r="D19" s="159" t="s">
        <v>822</v>
      </c>
      <c r="E19" s="154">
        <v>0</v>
      </c>
      <c r="F19" s="158">
        <v>0</v>
      </c>
      <c r="G19" s="159">
        <v>0</v>
      </c>
      <c r="H19" s="159">
        <v>0</v>
      </c>
      <c r="J19" s="145"/>
    </row>
    <row r="20" spans="1:10" x14ac:dyDescent="0.35">
      <c r="A20" s="159" t="s">
        <v>818</v>
      </c>
      <c r="B20" s="159" t="s">
        <v>819</v>
      </c>
      <c r="C20" s="160" t="s">
        <v>827</v>
      </c>
      <c r="D20" s="159" t="s">
        <v>823</v>
      </c>
      <c r="E20" s="154">
        <v>0</v>
      </c>
      <c r="F20" s="158">
        <v>0</v>
      </c>
      <c r="G20" s="159">
        <v>0</v>
      </c>
      <c r="H20" s="159">
        <v>0</v>
      </c>
      <c r="J20" s="145"/>
    </row>
    <row r="21" spans="1:10" ht="15" thickBot="1" x14ac:dyDescent="0.4">
      <c r="A21" s="159" t="s">
        <v>818</v>
      </c>
      <c r="B21" s="159" t="s">
        <v>819</v>
      </c>
      <c r="C21" s="160" t="s">
        <v>827</v>
      </c>
      <c r="D21" s="159" t="s">
        <v>824</v>
      </c>
      <c r="E21" s="154">
        <v>0</v>
      </c>
      <c r="F21" s="158">
        <v>0</v>
      </c>
      <c r="G21" s="159">
        <v>0</v>
      </c>
      <c r="H21" s="159">
        <v>0</v>
      </c>
      <c r="J21" s="145"/>
    </row>
    <row r="22" spans="1:10" s="152" customFormat="1" x14ac:dyDescent="0.35">
      <c r="A22" s="167" t="s">
        <v>818</v>
      </c>
      <c r="B22" s="168" t="s">
        <v>828</v>
      </c>
      <c r="C22" s="169" t="s">
        <v>820</v>
      </c>
      <c r="D22" s="168" t="s">
        <v>2</v>
      </c>
      <c r="E22" s="167">
        <v>0</v>
      </c>
      <c r="F22" s="170">
        <v>0</v>
      </c>
      <c r="G22" s="168">
        <v>0</v>
      </c>
      <c r="H22" s="168">
        <v>0</v>
      </c>
      <c r="J22" s="153"/>
    </row>
    <row r="23" spans="1:10" x14ac:dyDescent="0.35">
      <c r="A23" s="171" t="s">
        <v>818</v>
      </c>
      <c r="B23" s="172" t="s">
        <v>828</v>
      </c>
      <c r="C23" s="173" t="s">
        <v>820</v>
      </c>
      <c r="D23" s="172" t="s">
        <v>821</v>
      </c>
      <c r="E23" s="171">
        <v>1884.0229999999999</v>
      </c>
      <c r="F23" s="174">
        <v>267118366.29296899</v>
      </c>
      <c r="G23" s="172">
        <v>141780.80015200001</v>
      </c>
      <c r="H23" s="172">
        <v>141780.80015200001</v>
      </c>
      <c r="J23" s="175"/>
    </row>
    <row r="24" spans="1:10" x14ac:dyDescent="0.35">
      <c r="A24" s="171" t="s">
        <v>818</v>
      </c>
      <c r="B24" s="172" t="s">
        <v>828</v>
      </c>
      <c r="C24" s="173" t="s">
        <v>820</v>
      </c>
      <c r="D24" s="172" t="s">
        <v>822</v>
      </c>
      <c r="E24" s="171">
        <v>1291.548</v>
      </c>
      <c r="F24" s="174">
        <v>8850725.8199499995</v>
      </c>
      <c r="G24" s="172">
        <v>6852.8000629999997</v>
      </c>
      <c r="H24" s="172">
        <v>6852.8000629999997</v>
      </c>
      <c r="J24" s="175"/>
    </row>
    <row r="25" spans="1:10" x14ac:dyDescent="0.35">
      <c r="A25" s="171" t="s">
        <v>818</v>
      </c>
      <c r="B25" s="172" t="s">
        <v>828</v>
      </c>
      <c r="C25" s="173" t="s">
        <v>820</v>
      </c>
      <c r="D25" s="172" t="s">
        <v>823</v>
      </c>
      <c r="E25" s="171">
        <v>1814.595</v>
      </c>
      <c r="F25" s="174">
        <v>681067489.15234399</v>
      </c>
      <c r="G25" s="172">
        <v>375327.499495</v>
      </c>
      <c r="H25" s="172">
        <v>375327.499495</v>
      </c>
      <c r="J25" s="175"/>
    </row>
    <row r="26" spans="1:10" s="165" customFormat="1" ht="15" thickBot="1" x14ac:dyDescent="0.4">
      <c r="A26" s="176" t="s">
        <v>818</v>
      </c>
      <c r="B26" s="177" t="s">
        <v>828</v>
      </c>
      <c r="C26" s="178" t="s">
        <v>820</v>
      </c>
      <c r="D26" s="177" t="s">
        <v>824</v>
      </c>
      <c r="E26" s="176">
        <v>2370.241</v>
      </c>
      <c r="F26" s="179">
        <v>408406642.78125</v>
      </c>
      <c r="G26" s="177">
        <v>172305.89970400001</v>
      </c>
      <c r="H26" s="177">
        <v>172305.89970400001</v>
      </c>
      <c r="J26" s="180"/>
    </row>
    <row r="27" spans="1:10" s="152" customFormat="1" x14ac:dyDescent="0.35">
      <c r="A27" s="167" t="s">
        <v>818</v>
      </c>
      <c r="B27" s="168" t="s">
        <v>828</v>
      </c>
      <c r="C27" s="169" t="s">
        <v>825</v>
      </c>
      <c r="D27" s="168" t="s">
        <v>2</v>
      </c>
      <c r="E27" s="167">
        <v>0</v>
      </c>
      <c r="F27" s="170">
        <v>0</v>
      </c>
      <c r="G27" s="168">
        <v>0</v>
      </c>
      <c r="H27" s="168">
        <v>0</v>
      </c>
      <c r="J27" s="153"/>
    </row>
    <row r="28" spans="1:10" x14ac:dyDescent="0.35">
      <c r="A28" s="171" t="s">
        <v>818</v>
      </c>
      <c r="B28" s="172" t="s">
        <v>828</v>
      </c>
      <c r="C28" s="173" t="s">
        <v>825</v>
      </c>
      <c r="D28" s="172" t="s">
        <v>821</v>
      </c>
      <c r="E28" s="171">
        <v>1458.7529999999999</v>
      </c>
      <c r="F28" s="174">
        <v>206823197.69140601</v>
      </c>
      <c r="G28" s="172">
        <v>141780.80015200001</v>
      </c>
      <c r="H28" s="172">
        <v>141780.80015200001</v>
      </c>
      <c r="J28" s="181">
        <f>(((F28/F$23)^(1/50))-1)*100</f>
        <v>-0.51034841218592364</v>
      </c>
    </row>
    <row r="29" spans="1:10" x14ac:dyDescent="0.35">
      <c r="A29" s="171" t="s">
        <v>818</v>
      </c>
      <c r="B29" s="172" t="s">
        <v>828</v>
      </c>
      <c r="C29" s="173" t="s">
        <v>825</v>
      </c>
      <c r="D29" s="172" t="s">
        <v>822</v>
      </c>
      <c r="E29" s="171">
        <v>1184.809</v>
      </c>
      <c r="F29" s="174">
        <v>8119260.3366240002</v>
      </c>
      <c r="G29" s="172">
        <v>6852.8000629999997</v>
      </c>
      <c r="H29" s="172">
        <v>6852.8000629999997</v>
      </c>
      <c r="J29" s="181">
        <f>(((F29/F$24)^(1/50))-1)*100</f>
        <v>-0.17237208984380858</v>
      </c>
    </row>
    <row r="30" spans="1:10" x14ac:dyDescent="0.35">
      <c r="A30" s="171" t="s">
        <v>818</v>
      </c>
      <c r="B30" s="172" t="s">
        <v>828</v>
      </c>
      <c r="C30" s="173" t="s">
        <v>825</v>
      </c>
      <c r="D30" s="172" t="s">
        <v>823</v>
      </c>
      <c r="E30" s="171">
        <v>1501.482</v>
      </c>
      <c r="F30" s="174">
        <v>563547778.86279297</v>
      </c>
      <c r="G30" s="172">
        <v>375327.499495</v>
      </c>
      <c r="H30" s="172">
        <v>375327.499495</v>
      </c>
      <c r="J30" s="181">
        <f>(((F30/F$25)^(1/50))-1)*100</f>
        <v>-0.37810195743583908</v>
      </c>
    </row>
    <row r="31" spans="1:10" ht="15" thickBot="1" x14ac:dyDescent="0.4">
      <c r="A31" s="171" t="s">
        <v>818</v>
      </c>
      <c r="B31" s="172" t="s">
        <v>828</v>
      </c>
      <c r="C31" s="173" t="s">
        <v>825</v>
      </c>
      <c r="D31" s="172" t="s">
        <v>824</v>
      </c>
      <c r="E31" s="171">
        <v>2208.3110000000001</v>
      </c>
      <c r="F31" s="174">
        <v>380505078.14416498</v>
      </c>
      <c r="G31" s="172">
        <v>172305.89970400001</v>
      </c>
      <c r="H31" s="172">
        <v>172305.89970400001</v>
      </c>
      <c r="J31" s="181">
        <f>(((F31/F$26)^(1/50))-1)*100</f>
        <v>-0.14142755353988568</v>
      </c>
    </row>
    <row r="32" spans="1:10" s="152" customFormat="1" x14ac:dyDescent="0.35">
      <c r="A32" s="167" t="s">
        <v>818</v>
      </c>
      <c r="B32" s="168" t="s">
        <v>828</v>
      </c>
      <c r="C32" s="169" t="s">
        <v>826</v>
      </c>
      <c r="D32" s="168" t="s">
        <v>2</v>
      </c>
      <c r="E32" s="167">
        <v>0</v>
      </c>
      <c r="F32" s="170">
        <v>0</v>
      </c>
      <c r="G32" s="168">
        <v>0</v>
      </c>
      <c r="H32" s="168">
        <v>0</v>
      </c>
      <c r="J32" s="182"/>
    </row>
    <row r="33" spans="1:11" x14ac:dyDescent="0.35">
      <c r="A33" s="171" t="s">
        <v>818</v>
      </c>
      <c r="B33" s="172" t="s">
        <v>828</v>
      </c>
      <c r="C33" s="173" t="s">
        <v>826</v>
      </c>
      <c r="D33" s="172" t="s">
        <v>821</v>
      </c>
      <c r="E33" s="171">
        <v>1048.08</v>
      </c>
      <c r="F33" s="174">
        <v>148597705.21093801</v>
      </c>
      <c r="G33" s="172">
        <v>141780.80015200001</v>
      </c>
      <c r="H33" s="172">
        <v>141780.80015200001</v>
      </c>
      <c r="J33" s="181">
        <f>(((F33/F$23)^(1/50))-1)*100</f>
        <v>-1.1660467410457342</v>
      </c>
    </row>
    <row r="34" spans="1:11" x14ac:dyDescent="0.35">
      <c r="A34" s="171" t="s">
        <v>818</v>
      </c>
      <c r="B34" s="172" t="s">
        <v>828</v>
      </c>
      <c r="C34" s="173" t="s">
        <v>826</v>
      </c>
      <c r="D34" s="172" t="s">
        <v>822</v>
      </c>
      <c r="E34" s="171">
        <v>741.85199999999998</v>
      </c>
      <c r="F34" s="174">
        <v>5083765.5494139995</v>
      </c>
      <c r="G34" s="172">
        <v>6852.8000629999997</v>
      </c>
      <c r="H34" s="172">
        <v>6852.8000629999997</v>
      </c>
      <c r="J34" s="181">
        <f>(((F34/F$24)^(1/50))-1)*100</f>
        <v>-1.1027688929319046</v>
      </c>
    </row>
    <row r="35" spans="1:11" x14ac:dyDescent="0.35">
      <c r="A35" s="171" t="s">
        <v>818</v>
      </c>
      <c r="B35" s="172" t="s">
        <v>828</v>
      </c>
      <c r="C35" s="173" t="s">
        <v>826</v>
      </c>
      <c r="D35" s="172" t="s">
        <v>823</v>
      </c>
      <c r="E35" s="171">
        <v>911.55799999999999</v>
      </c>
      <c r="F35" s="174">
        <v>342132849.33252001</v>
      </c>
      <c r="G35" s="172">
        <v>375327.499495</v>
      </c>
      <c r="H35" s="172">
        <v>375327.499495</v>
      </c>
      <c r="J35" s="181">
        <f>(((F35/F$25)^(1/50))-1)*100</f>
        <v>-1.367488341590728</v>
      </c>
    </row>
    <row r="36" spans="1:11" s="165" customFormat="1" ht="15" thickBot="1" x14ac:dyDescent="0.4">
      <c r="A36" s="176" t="s">
        <v>818</v>
      </c>
      <c r="B36" s="177" t="s">
        <v>828</v>
      </c>
      <c r="C36" s="178" t="s">
        <v>826</v>
      </c>
      <c r="D36" s="177" t="s">
        <v>824</v>
      </c>
      <c r="E36" s="176">
        <v>1854.5989999999999</v>
      </c>
      <c r="F36" s="179">
        <v>319558407.23083502</v>
      </c>
      <c r="G36" s="177">
        <v>172305.89970400001</v>
      </c>
      <c r="H36" s="177">
        <v>172305.89970400001</v>
      </c>
      <c r="J36" s="183">
        <f>(((F36/F$26)^(1/50))-1)*100</f>
        <v>-0.4894448682695951</v>
      </c>
    </row>
    <row r="37" spans="1:11" s="152" customFormat="1" x14ac:dyDescent="0.35">
      <c r="A37" s="167" t="s">
        <v>818</v>
      </c>
      <c r="B37" s="168" t="s">
        <v>828</v>
      </c>
      <c r="C37" s="169" t="s">
        <v>827</v>
      </c>
      <c r="D37" s="168" t="s">
        <v>2</v>
      </c>
      <c r="E37" s="167">
        <v>0</v>
      </c>
      <c r="F37" s="170">
        <v>0</v>
      </c>
      <c r="G37" s="168">
        <v>0</v>
      </c>
      <c r="H37" s="168">
        <v>0</v>
      </c>
      <c r="J37" s="182"/>
    </row>
    <row r="38" spans="1:11" x14ac:dyDescent="0.35">
      <c r="A38" s="171" t="s">
        <v>818</v>
      </c>
      <c r="B38" s="172" t="s">
        <v>828</v>
      </c>
      <c r="C38" s="173" t="s">
        <v>827</v>
      </c>
      <c r="D38" s="172" t="s">
        <v>821</v>
      </c>
      <c r="E38" s="171">
        <v>1239.8209999999999</v>
      </c>
      <c r="F38" s="174">
        <v>175782817.88281199</v>
      </c>
      <c r="G38" s="172">
        <v>141780.80015200001</v>
      </c>
      <c r="H38" s="172">
        <v>141780.80015200001</v>
      </c>
      <c r="J38" s="181">
        <f>(((F38/F$23)^(1/50))-1)*100</f>
        <v>-0.83339313546122451</v>
      </c>
    </row>
    <row r="39" spans="1:11" x14ac:dyDescent="0.35">
      <c r="A39" s="171" t="s">
        <v>818</v>
      </c>
      <c r="B39" s="172" t="s">
        <v>828</v>
      </c>
      <c r="C39" s="173" t="s">
        <v>827</v>
      </c>
      <c r="D39" s="172" t="s">
        <v>822</v>
      </c>
      <c r="E39" s="171">
        <v>907.64700000000005</v>
      </c>
      <c r="F39" s="174">
        <v>6219928.0788709996</v>
      </c>
      <c r="G39" s="172">
        <v>6852.8000629999997</v>
      </c>
      <c r="H39" s="172">
        <v>6852.8000629999997</v>
      </c>
      <c r="J39" s="181">
        <f>(((F39/F$24)^(1/50))-1)*100</f>
        <v>-0.70299956651631579</v>
      </c>
    </row>
    <row r="40" spans="1:11" x14ac:dyDescent="0.35">
      <c r="A40" s="171" t="s">
        <v>818</v>
      </c>
      <c r="B40" s="172" t="s">
        <v>828</v>
      </c>
      <c r="C40" s="173" t="s">
        <v>827</v>
      </c>
      <c r="D40" s="172" t="s">
        <v>823</v>
      </c>
      <c r="E40" s="171">
        <v>1076.1130000000001</v>
      </c>
      <c r="F40" s="174">
        <v>403895018.10717797</v>
      </c>
      <c r="G40" s="172">
        <v>375327.499495</v>
      </c>
      <c r="H40" s="172">
        <v>375327.499495</v>
      </c>
      <c r="J40" s="181">
        <f>(((F40/F$25)^(1/50))-1)*100</f>
        <v>-1.0395715439100561</v>
      </c>
    </row>
    <row r="41" spans="1:11" s="165" customFormat="1" ht="15" thickBot="1" x14ac:dyDescent="0.4">
      <c r="A41" s="176" t="s">
        <v>818</v>
      </c>
      <c r="B41" s="177" t="s">
        <v>828</v>
      </c>
      <c r="C41" s="178" t="s">
        <v>827</v>
      </c>
      <c r="D41" s="177" t="s">
        <v>824</v>
      </c>
      <c r="E41" s="176">
        <v>1569.4970000000001</v>
      </c>
      <c r="F41" s="179">
        <v>270433614.44647199</v>
      </c>
      <c r="G41" s="177">
        <v>172305.89970400001</v>
      </c>
      <c r="H41" s="177">
        <v>172305.89970400001</v>
      </c>
      <c r="J41" s="183">
        <f>(((F41/F$26)^(1/50))-1)*100</f>
        <v>-0.8210839421341487</v>
      </c>
    </row>
    <row r="42" spans="1:11" s="152" customFormat="1" x14ac:dyDescent="0.35">
      <c r="A42" s="146" t="s">
        <v>829</v>
      </c>
      <c r="B42" s="151" t="s">
        <v>819</v>
      </c>
      <c r="C42" s="184" t="s">
        <v>820</v>
      </c>
      <c r="D42" s="151" t="s">
        <v>2</v>
      </c>
      <c r="E42" s="146">
        <v>0</v>
      </c>
      <c r="F42" s="150">
        <v>0</v>
      </c>
      <c r="G42" s="151">
        <v>0</v>
      </c>
      <c r="H42" s="151">
        <v>0</v>
      </c>
      <c r="J42" s="153"/>
    </row>
    <row r="43" spans="1:11" x14ac:dyDescent="0.35">
      <c r="A43" s="154" t="s">
        <v>829</v>
      </c>
      <c r="B43" s="159" t="s">
        <v>819</v>
      </c>
      <c r="C43" s="160" t="s">
        <v>820</v>
      </c>
      <c r="D43" s="159" t="s">
        <v>821</v>
      </c>
      <c r="E43" s="154">
        <v>0</v>
      </c>
      <c r="F43" s="158">
        <v>0</v>
      </c>
      <c r="G43" s="159">
        <v>0</v>
      </c>
      <c r="H43" s="159">
        <v>0</v>
      </c>
      <c r="J43" s="175">
        <v>0</v>
      </c>
    </row>
    <row r="44" spans="1:11" x14ac:dyDescent="0.35">
      <c r="A44" s="154" t="s">
        <v>829</v>
      </c>
      <c r="B44" s="159" t="s">
        <v>819</v>
      </c>
      <c r="C44" s="160" t="s">
        <v>820</v>
      </c>
      <c r="D44" s="159" t="s">
        <v>822</v>
      </c>
      <c r="E44" s="154">
        <v>1910.692</v>
      </c>
      <c r="F44" s="158">
        <v>517415.48574799998</v>
      </c>
      <c r="G44" s="159">
        <v>270.80000200000001</v>
      </c>
      <c r="H44" s="159">
        <v>270.80000200000001</v>
      </c>
      <c r="J44" s="175">
        <f>(((E44/E$44)^(1/50))-1)*100</f>
        <v>0</v>
      </c>
    </row>
    <row r="45" spans="1:11" x14ac:dyDescent="0.35">
      <c r="A45" s="154" t="s">
        <v>829</v>
      </c>
      <c r="B45" s="159" t="s">
        <v>819</v>
      </c>
      <c r="C45" s="160" t="s">
        <v>820</v>
      </c>
      <c r="D45" s="159" t="s">
        <v>823</v>
      </c>
      <c r="E45" s="154">
        <v>0</v>
      </c>
      <c r="F45" s="158">
        <v>0</v>
      </c>
      <c r="G45" s="159">
        <v>0</v>
      </c>
      <c r="H45" s="159">
        <v>0</v>
      </c>
      <c r="J45" s="175">
        <v>0</v>
      </c>
    </row>
    <row r="46" spans="1:11" s="165" customFormat="1" ht="15" thickBot="1" x14ac:dyDescent="0.4">
      <c r="A46" s="161" t="s">
        <v>829</v>
      </c>
      <c r="B46" s="162" t="s">
        <v>819</v>
      </c>
      <c r="C46" s="163" t="s">
        <v>820</v>
      </c>
      <c r="D46" s="162" t="s">
        <v>824</v>
      </c>
      <c r="E46" s="161">
        <v>2526.1120000000001</v>
      </c>
      <c r="F46" s="164">
        <v>252.61125200000001</v>
      </c>
      <c r="G46" s="162">
        <v>0.1</v>
      </c>
      <c r="H46" s="162">
        <v>0.1</v>
      </c>
      <c r="J46" s="180">
        <f>(((E46/E$46)^(1/50))-1)*100</f>
        <v>0</v>
      </c>
    </row>
    <row r="47" spans="1:11" s="152" customFormat="1" x14ac:dyDescent="0.35">
      <c r="A47" s="146" t="s">
        <v>829</v>
      </c>
      <c r="B47" s="151" t="s">
        <v>819</v>
      </c>
      <c r="C47" s="184" t="s">
        <v>825</v>
      </c>
      <c r="D47" s="151" t="s">
        <v>2</v>
      </c>
      <c r="E47" s="146">
        <v>0</v>
      </c>
      <c r="F47" s="150">
        <v>0</v>
      </c>
      <c r="G47" s="151">
        <v>0</v>
      </c>
      <c r="H47" s="151">
        <v>0</v>
      </c>
      <c r="J47" s="182"/>
    </row>
    <row r="48" spans="1:11" x14ac:dyDescent="0.35">
      <c r="A48" s="154" t="s">
        <v>829</v>
      </c>
      <c r="B48" s="159" t="s">
        <v>819</v>
      </c>
      <c r="C48" s="160" t="s">
        <v>825</v>
      </c>
      <c r="D48" s="159" t="s">
        <v>821</v>
      </c>
      <c r="E48" s="154">
        <v>0</v>
      </c>
      <c r="F48" s="158">
        <v>0</v>
      </c>
      <c r="G48" s="159">
        <v>0</v>
      </c>
      <c r="H48" s="159">
        <v>0</v>
      </c>
      <c r="J48" s="175">
        <v>0</v>
      </c>
      <c r="K48" s="185">
        <f>G48/SUM(G63,G48)</f>
        <v>0</v>
      </c>
    </row>
    <row r="49" spans="1:11" x14ac:dyDescent="0.35">
      <c r="A49" s="154" t="s">
        <v>829</v>
      </c>
      <c r="B49" s="159" t="s">
        <v>819</v>
      </c>
      <c r="C49" s="160" t="s">
        <v>825</v>
      </c>
      <c r="D49" s="159" t="s">
        <v>822</v>
      </c>
      <c r="E49" s="154">
        <v>1827.5530000000001</v>
      </c>
      <c r="F49" s="158">
        <v>494901.38324</v>
      </c>
      <c r="G49" s="159">
        <v>270.80000200000001</v>
      </c>
      <c r="H49" s="159">
        <v>270.80000200000001</v>
      </c>
      <c r="J49" s="175">
        <f>(((E49/E$44)^(1/50))-1)*100</f>
        <v>-8.8935561901692939E-2</v>
      </c>
      <c r="K49" s="185">
        <f>G49/SUM(G64,G49)</f>
        <v>8.0318188850176976E-3</v>
      </c>
    </row>
    <row r="50" spans="1:11" x14ac:dyDescent="0.35">
      <c r="A50" s="154" t="s">
        <v>829</v>
      </c>
      <c r="B50" s="159" t="s">
        <v>819</v>
      </c>
      <c r="C50" s="160" t="s">
        <v>825</v>
      </c>
      <c r="D50" s="159" t="s">
        <v>823</v>
      </c>
      <c r="E50" s="154">
        <v>0</v>
      </c>
      <c r="F50" s="158">
        <v>0</v>
      </c>
      <c r="G50" s="159">
        <v>0</v>
      </c>
      <c r="H50" s="159">
        <v>0</v>
      </c>
      <c r="J50" s="175">
        <v>0</v>
      </c>
      <c r="K50" s="185">
        <f>G50/SUM(G65,G50)</f>
        <v>0</v>
      </c>
    </row>
    <row r="51" spans="1:11" s="165" customFormat="1" ht="15" thickBot="1" x14ac:dyDescent="0.4">
      <c r="A51" s="161" t="s">
        <v>829</v>
      </c>
      <c r="B51" s="162" t="s">
        <v>819</v>
      </c>
      <c r="C51" s="163" t="s">
        <v>825</v>
      </c>
      <c r="D51" s="162" t="s">
        <v>824</v>
      </c>
      <c r="E51" s="161">
        <v>2375.4870000000001</v>
      </c>
      <c r="F51" s="164">
        <v>237.54875200000001</v>
      </c>
      <c r="G51" s="162">
        <v>0.1</v>
      </c>
      <c r="H51" s="162">
        <v>0.1</v>
      </c>
      <c r="J51" s="180">
        <f>(((E51/E$46)^(1/50))-1)*100</f>
        <v>-0.12288222333457499</v>
      </c>
      <c r="K51" s="185">
        <f>G51/SUM(G66,G51)</f>
        <v>1.2271896112749818E-6</v>
      </c>
    </row>
    <row r="52" spans="1:11" s="152" customFormat="1" x14ac:dyDescent="0.35">
      <c r="A52" s="146" t="s">
        <v>829</v>
      </c>
      <c r="B52" s="151" t="s">
        <v>819</v>
      </c>
      <c r="C52" s="184" t="s">
        <v>826</v>
      </c>
      <c r="D52" s="151" t="s">
        <v>2</v>
      </c>
      <c r="E52" s="146">
        <v>0</v>
      </c>
      <c r="F52" s="150">
        <v>0</v>
      </c>
      <c r="G52" s="151">
        <v>0</v>
      </c>
      <c r="H52" s="151">
        <v>0</v>
      </c>
      <c r="J52" s="182"/>
    </row>
    <row r="53" spans="1:11" x14ac:dyDescent="0.35">
      <c r="A53" s="154" t="s">
        <v>829</v>
      </c>
      <c r="B53" s="159" t="s">
        <v>819</v>
      </c>
      <c r="C53" s="160" t="s">
        <v>826</v>
      </c>
      <c r="D53" s="159" t="s">
        <v>821</v>
      </c>
      <c r="E53" s="154">
        <v>0</v>
      </c>
      <c r="F53" s="158">
        <v>0</v>
      </c>
      <c r="G53" s="159">
        <v>0</v>
      </c>
      <c r="H53" s="159">
        <v>0</v>
      </c>
      <c r="J53" s="175">
        <v>0</v>
      </c>
      <c r="K53" s="186">
        <f>K48</f>
        <v>0</v>
      </c>
    </row>
    <row r="54" spans="1:11" x14ac:dyDescent="0.35">
      <c r="A54" s="154" t="s">
        <v>829</v>
      </c>
      <c r="B54" s="159" t="s">
        <v>819</v>
      </c>
      <c r="C54" s="160" t="s">
        <v>826</v>
      </c>
      <c r="D54" s="159" t="s">
        <v>822</v>
      </c>
      <c r="E54" s="154">
        <v>1904.8810000000001</v>
      </c>
      <c r="F54" s="158">
        <v>515841.79101599997</v>
      </c>
      <c r="G54" s="159">
        <v>270.80000200000001</v>
      </c>
      <c r="H54" s="159">
        <v>270.80000200000001</v>
      </c>
      <c r="J54" s="175">
        <f>(((E54/E$44)^(1/50))-1)*100</f>
        <v>-6.0916957915324588E-3</v>
      </c>
      <c r="K54" s="186">
        <f t="shared" ref="K54:K56" si="0">K49</f>
        <v>8.0318188850176976E-3</v>
      </c>
    </row>
    <row r="55" spans="1:11" x14ac:dyDescent="0.35">
      <c r="A55" s="154" t="s">
        <v>829</v>
      </c>
      <c r="B55" s="159" t="s">
        <v>819</v>
      </c>
      <c r="C55" s="160" t="s">
        <v>826</v>
      </c>
      <c r="D55" s="159" t="s">
        <v>823</v>
      </c>
      <c r="E55" s="154">
        <v>0</v>
      </c>
      <c r="F55" s="158">
        <v>0</v>
      </c>
      <c r="G55" s="159">
        <v>0</v>
      </c>
      <c r="H55" s="159">
        <v>0</v>
      </c>
      <c r="J55" s="175">
        <v>0</v>
      </c>
      <c r="K55" s="186">
        <f t="shared" si="0"/>
        <v>0</v>
      </c>
    </row>
    <row r="56" spans="1:11" s="165" customFormat="1" ht="15" thickBot="1" x14ac:dyDescent="0.4">
      <c r="A56" s="161" t="s">
        <v>829</v>
      </c>
      <c r="B56" s="162" t="s">
        <v>819</v>
      </c>
      <c r="C56" s="163" t="s">
        <v>826</v>
      </c>
      <c r="D56" s="162" t="s">
        <v>824</v>
      </c>
      <c r="E56" s="161">
        <v>2372.5619999999999</v>
      </c>
      <c r="F56" s="164">
        <v>237.25625600000001</v>
      </c>
      <c r="G56" s="162">
        <v>0.1</v>
      </c>
      <c r="H56" s="162">
        <v>0.1</v>
      </c>
      <c r="J56" s="180">
        <f>(((E56/E$46)^(1/50))-1)*100</f>
        <v>-0.12534333531603048</v>
      </c>
      <c r="K56" s="186">
        <f t="shared" si="0"/>
        <v>1.2271896112749818E-6</v>
      </c>
    </row>
    <row r="57" spans="1:11" s="152" customFormat="1" x14ac:dyDescent="0.35">
      <c r="A57" s="146" t="s">
        <v>829</v>
      </c>
      <c r="B57" s="151" t="s">
        <v>819</v>
      </c>
      <c r="C57" s="184" t="s">
        <v>827</v>
      </c>
      <c r="D57" s="151" t="s">
        <v>2</v>
      </c>
      <c r="E57" s="146">
        <v>0</v>
      </c>
      <c r="F57" s="150">
        <v>0</v>
      </c>
      <c r="G57" s="151">
        <v>0</v>
      </c>
      <c r="H57" s="151">
        <v>0</v>
      </c>
      <c r="J57" s="153"/>
    </row>
    <row r="58" spans="1:11" x14ac:dyDescent="0.35">
      <c r="A58" s="154" t="s">
        <v>829</v>
      </c>
      <c r="B58" s="159" t="s">
        <v>819</v>
      </c>
      <c r="C58" s="160" t="s">
        <v>827</v>
      </c>
      <c r="D58" s="159" t="s">
        <v>821</v>
      </c>
      <c r="E58" s="154">
        <v>0</v>
      </c>
      <c r="F58" s="158">
        <v>0</v>
      </c>
      <c r="G58" s="159">
        <v>0</v>
      </c>
      <c r="H58" s="159">
        <v>0</v>
      </c>
      <c r="J58" s="175">
        <v>0</v>
      </c>
      <c r="K58" s="186">
        <f>K53</f>
        <v>0</v>
      </c>
    </row>
    <row r="59" spans="1:11" x14ac:dyDescent="0.35">
      <c r="A59" s="154" t="s">
        <v>829</v>
      </c>
      <c r="B59" s="159" t="s">
        <v>819</v>
      </c>
      <c r="C59" s="160" t="s">
        <v>827</v>
      </c>
      <c r="D59" s="159" t="s">
        <v>822</v>
      </c>
      <c r="E59" s="154">
        <v>1911.749</v>
      </c>
      <c r="F59" s="158">
        <v>517701.84899899998</v>
      </c>
      <c r="G59" s="159">
        <v>270.80000200000001</v>
      </c>
      <c r="H59" s="159">
        <v>270.80000200000001</v>
      </c>
      <c r="J59" s="175">
        <f>(((E59/E$44)^(1/50))-1)*100</f>
        <v>1.1061056248706791E-3</v>
      </c>
      <c r="K59" s="186">
        <f t="shared" ref="K59:K61" si="1">K54</f>
        <v>8.0318188850176976E-3</v>
      </c>
    </row>
    <row r="60" spans="1:11" x14ac:dyDescent="0.35">
      <c r="A60" s="154" t="s">
        <v>829</v>
      </c>
      <c r="B60" s="159" t="s">
        <v>819</v>
      </c>
      <c r="C60" s="160" t="s">
        <v>827</v>
      </c>
      <c r="D60" s="159" t="s">
        <v>823</v>
      </c>
      <c r="E60" s="154">
        <v>0</v>
      </c>
      <c r="F60" s="158">
        <v>0</v>
      </c>
      <c r="G60" s="159">
        <v>0</v>
      </c>
      <c r="H60" s="159">
        <v>0</v>
      </c>
      <c r="J60" s="175">
        <v>0</v>
      </c>
      <c r="K60" s="186">
        <f t="shared" si="1"/>
        <v>0</v>
      </c>
    </row>
    <row r="61" spans="1:11" s="165" customFormat="1" ht="15" thickBot="1" x14ac:dyDescent="0.4">
      <c r="A61" s="161" t="s">
        <v>829</v>
      </c>
      <c r="B61" s="162" t="s">
        <v>819</v>
      </c>
      <c r="C61" s="163" t="s">
        <v>827</v>
      </c>
      <c r="D61" s="162" t="s">
        <v>824</v>
      </c>
      <c r="E61" s="161">
        <v>2209.85</v>
      </c>
      <c r="F61" s="164">
        <v>220.98500100000001</v>
      </c>
      <c r="G61" s="162">
        <v>0.1</v>
      </c>
      <c r="H61" s="162">
        <v>0.1</v>
      </c>
      <c r="J61" s="180">
        <f>(((E61/E$46)^(1/50))-1)*100</f>
        <v>-0.26715594543950116</v>
      </c>
      <c r="K61" s="186">
        <f t="shared" si="1"/>
        <v>1.2271896112749818E-6</v>
      </c>
    </row>
    <row r="62" spans="1:11" s="152" customFormat="1" x14ac:dyDescent="0.35">
      <c r="A62" s="167" t="s">
        <v>829</v>
      </c>
      <c r="B62" s="168" t="s">
        <v>828</v>
      </c>
      <c r="C62" s="169" t="s">
        <v>820</v>
      </c>
      <c r="D62" s="168" t="s">
        <v>2</v>
      </c>
      <c r="E62" s="167">
        <v>0</v>
      </c>
      <c r="F62" s="170">
        <v>0</v>
      </c>
      <c r="G62" s="168">
        <v>0</v>
      </c>
      <c r="H62" s="168">
        <v>0</v>
      </c>
      <c r="J62" s="153"/>
    </row>
    <row r="63" spans="1:11" x14ac:dyDescent="0.35">
      <c r="A63" s="171" t="s">
        <v>829</v>
      </c>
      <c r="B63" s="172" t="s">
        <v>828</v>
      </c>
      <c r="C63" s="173" t="s">
        <v>820</v>
      </c>
      <c r="D63" s="172" t="s">
        <v>821</v>
      </c>
      <c r="E63" s="171">
        <v>1742.3520000000001</v>
      </c>
      <c r="F63" s="174">
        <v>25810511.924805</v>
      </c>
      <c r="G63" s="172">
        <v>14813.599969999999</v>
      </c>
      <c r="H63" s="172">
        <v>14813.599969999999</v>
      </c>
      <c r="J63" s="175">
        <f>(((E63/E$63)^(1/50))-1)*100</f>
        <v>0</v>
      </c>
      <c r="K63" s="186">
        <f>1-K48</f>
        <v>1</v>
      </c>
    </row>
    <row r="64" spans="1:11" x14ac:dyDescent="0.35">
      <c r="A64" s="171" t="s">
        <v>829</v>
      </c>
      <c r="B64" s="172" t="s">
        <v>828</v>
      </c>
      <c r="C64" s="173" t="s">
        <v>820</v>
      </c>
      <c r="D64" s="172" t="s">
        <v>822</v>
      </c>
      <c r="E64" s="171">
        <v>1504.64</v>
      </c>
      <c r="F64" s="174">
        <v>50322867.498383</v>
      </c>
      <c r="G64" s="172">
        <v>33445.099954999998</v>
      </c>
      <c r="H64" s="172">
        <v>33445.099954999998</v>
      </c>
      <c r="J64" s="175">
        <f>(((E64/E$64)^(1/50))-1)*100</f>
        <v>0</v>
      </c>
      <c r="K64" s="186">
        <f t="shared" ref="K64:K66" si="2">1-K49</f>
        <v>0.99196818111498231</v>
      </c>
    </row>
    <row r="65" spans="1:12" x14ac:dyDescent="0.35">
      <c r="A65" s="171" t="s">
        <v>829</v>
      </c>
      <c r="B65" s="172" t="s">
        <v>828</v>
      </c>
      <c r="C65" s="173" t="s">
        <v>820</v>
      </c>
      <c r="D65" s="172" t="s">
        <v>823</v>
      </c>
      <c r="E65" s="171">
        <v>1910.14</v>
      </c>
      <c r="F65" s="174">
        <v>87985100.776123002</v>
      </c>
      <c r="G65" s="172">
        <v>46062.099907999997</v>
      </c>
      <c r="H65" s="172">
        <v>46062.099907999997</v>
      </c>
      <c r="J65" s="175">
        <f>(((E65/E$65)^(1/50))-1)*100</f>
        <v>0</v>
      </c>
      <c r="K65" s="186">
        <f t="shared" si="2"/>
        <v>1</v>
      </c>
    </row>
    <row r="66" spans="1:12" s="165" customFormat="1" ht="15" thickBot="1" x14ac:dyDescent="0.4">
      <c r="A66" s="176" t="s">
        <v>829</v>
      </c>
      <c r="B66" s="177" t="s">
        <v>828</v>
      </c>
      <c r="C66" s="178" t="s">
        <v>820</v>
      </c>
      <c r="D66" s="177" t="s">
        <v>824</v>
      </c>
      <c r="E66" s="176">
        <v>2044.296</v>
      </c>
      <c r="F66" s="179">
        <v>166583368.44125399</v>
      </c>
      <c r="G66" s="177">
        <v>81486.900118999998</v>
      </c>
      <c r="H66" s="177">
        <v>81486.900118999998</v>
      </c>
      <c r="J66" s="180">
        <f>(((E66/E$66)^(1/50))-1)*100</f>
        <v>0</v>
      </c>
      <c r="K66" s="186">
        <f t="shared" si="2"/>
        <v>0.99999877281038874</v>
      </c>
    </row>
    <row r="67" spans="1:12" s="152" customFormat="1" x14ac:dyDescent="0.35">
      <c r="A67" s="167" t="s">
        <v>829</v>
      </c>
      <c r="B67" s="168" t="s">
        <v>828</v>
      </c>
      <c r="C67" s="169" t="s">
        <v>825</v>
      </c>
      <c r="D67" s="168" t="s">
        <v>2</v>
      </c>
      <c r="E67" s="167">
        <v>0</v>
      </c>
      <c r="F67" s="170">
        <v>0</v>
      </c>
      <c r="G67" s="168">
        <v>0</v>
      </c>
      <c r="H67" s="168">
        <v>0</v>
      </c>
      <c r="J67" s="153"/>
    </row>
    <row r="68" spans="1:12" x14ac:dyDescent="0.35">
      <c r="A68" s="171" t="s">
        <v>829</v>
      </c>
      <c r="B68" s="172" t="s">
        <v>828</v>
      </c>
      <c r="C68" s="173" t="s">
        <v>825</v>
      </c>
      <c r="D68" s="172" t="s">
        <v>821</v>
      </c>
      <c r="E68" s="171">
        <v>1728.248</v>
      </c>
      <c r="F68" s="174">
        <v>25601582.183594</v>
      </c>
      <c r="G68" s="172">
        <v>14813.599969999999</v>
      </c>
      <c r="H68" s="172">
        <v>14813.599969999999</v>
      </c>
      <c r="J68" s="175">
        <f>(((E68/E$63)^(1/50))-1)*100</f>
        <v>-1.6254170876783824E-2</v>
      </c>
      <c r="K68" s="186">
        <f>K63</f>
        <v>1</v>
      </c>
      <c r="L68" s="187">
        <f>K68*J68</f>
        <v>-1.6254170876783824E-2</v>
      </c>
    </row>
    <row r="69" spans="1:12" x14ac:dyDescent="0.35">
      <c r="A69" s="171" t="s">
        <v>829</v>
      </c>
      <c r="B69" s="172" t="s">
        <v>828</v>
      </c>
      <c r="C69" s="173" t="s">
        <v>825</v>
      </c>
      <c r="D69" s="172" t="s">
        <v>822</v>
      </c>
      <c r="E69" s="171">
        <v>1396.836</v>
      </c>
      <c r="F69" s="174">
        <v>46717327.160980001</v>
      </c>
      <c r="G69" s="172">
        <v>33445.099954999998</v>
      </c>
      <c r="H69" s="172">
        <v>33445.099954999998</v>
      </c>
      <c r="J69" s="175">
        <f>(((E69/E$64)^(1/50))-1)*100</f>
        <v>-0.14857749012068266</v>
      </c>
      <c r="K69" s="186">
        <f t="shared" ref="K69:K71" si="3">K64</f>
        <v>0.99196818111498231</v>
      </c>
      <c r="L69" s="187">
        <f>K69*J69+K49*J49</f>
        <v>-0.14809845695527452</v>
      </c>
    </row>
    <row r="70" spans="1:12" x14ac:dyDescent="0.35">
      <c r="A70" s="171" t="s">
        <v>829</v>
      </c>
      <c r="B70" s="172" t="s">
        <v>828</v>
      </c>
      <c r="C70" s="173" t="s">
        <v>825</v>
      </c>
      <c r="D70" s="172" t="s">
        <v>823</v>
      </c>
      <c r="E70" s="171">
        <v>1822.992</v>
      </c>
      <c r="F70" s="174">
        <v>83970875.393066004</v>
      </c>
      <c r="G70" s="172">
        <v>46062.099907999997</v>
      </c>
      <c r="H70" s="172">
        <v>46062.099907999997</v>
      </c>
      <c r="J70" s="175">
        <f>(((E70/E$65)^(1/50))-1)*100</f>
        <v>-9.3351261545149278E-2</v>
      </c>
      <c r="K70" s="186">
        <f t="shared" si="3"/>
        <v>1</v>
      </c>
      <c r="L70" s="187">
        <f>K70*J70+K50*J50</f>
        <v>-9.3351261545149278E-2</v>
      </c>
    </row>
    <row r="71" spans="1:12" s="165" customFormat="1" ht="15" thickBot="1" x14ac:dyDescent="0.4">
      <c r="A71" s="176" t="s">
        <v>829</v>
      </c>
      <c r="B71" s="177" t="s">
        <v>828</v>
      </c>
      <c r="C71" s="178" t="s">
        <v>825</v>
      </c>
      <c r="D71" s="177" t="s">
        <v>824</v>
      </c>
      <c r="E71" s="176">
        <v>1995.7249999999999</v>
      </c>
      <c r="F71" s="179">
        <v>162625520.06045499</v>
      </c>
      <c r="G71" s="177">
        <v>81486.900118999998</v>
      </c>
      <c r="H71" s="177">
        <v>81486.900118999998</v>
      </c>
      <c r="J71" s="180">
        <f>(((E71/E$66)^(1/50))-1)*100</f>
        <v>-4.8080603772726604E-2</v>
      </c>
      <c r="K71" s="186">
        <f t="shared" si="3"/>
        <v>0.99999877281038874</v>
      </c>
      <c r="L71" s="187">
        <f>K71*J71+K51*J51</f>
        <v>-4.8080695568497041E-2</v>
      </c>
    </row>
    <row r="72" spans="1:12" s="152" customFormat="1" x14ac:dyDescent="0.35">
      <c r="A72" s="167" t="s">
        <v>829</v>
      </c>
      <c r="B72" s="168" t="s">
        <v>828</v>
      </c>
      <c r="C72" s="169" t="s">
        <v>826</v>
      </c>
      <c r="D72" s="168" t="s">
        <v>2</v>
      </c>
      <c r="E72" s="167">
        <v>0</v>
      </c>
      <c r="F72" s="170">
        <v>0</v>
      </c>
      <c r="G72" s="168">
        <v>0</v>
      </c>
      <c r="H72" s="168">
        <v>0</v>
      </c>
      <c r="J72" s="153"/>
    </row>
    <row r="73" spans="1:12" x14ac:dyDescent="0.35">
      <c r="A73" s="171" t="s">
        <v>829</v>
      </c>
      <c r="B73" s="172" t="s">
        <v>828</v>
      </c>
      <c r="C73" s="173" t="s">
        <v>826</v>
      </c>
      <c r="D73" s="172" t="s">
        <v>821</v>
      </c>
      <c r="E73" s="171">
        <v>1643.981</v>
      </c>
      <c r="F73" s="174">
        <v>24353286.543945</v>
      </c>
      <c r="G73" s="172">
        <v>14813.599969999999</v>
      </c>
      <c r="H73" s="172">
        <v>14813.599969999999</v>
      </c>
      <c r="J73" s="175">
        <f>(((E73/E$63)^(1/50))-1)*100</f>
        <v>-0.11616284910386243</v>
      </c>
      <c r="K73" s="186">
        <f>K68</f>
        <v>1</v>
      </c>
      <c r="L73" s="187">
        <f>K73*J73+K53*J53</f>
        <v>-0.11616284910386243</v>
      </c>
    </row>
    <row r="74" spans="1:12" x14ac:dyDescent="0.35">
      <c r="A74" s="171" t="s">
        <v>829</v>
      </c>
      <c r="B74" s="172" t="s">
        <v>828</v>
      </c>
      <c r="C74" s="173" t="s">
        <v>826</v>
      </c>
      <c r="D74" s="172" t="s">
        <v>822</v>
      </c>
      <c r="E74" s="171">
        <v>1025.8219999999999</v>
      </c>
      <c r="F74" s="174">
        <v>34308751.902461998</v>
      </c>
      <c r="G74" s="172">
        <v>33445.099954999998</v>
      </c>
      <c r="H74" s="172">
        <v>33445.099954999998</v>
      </c>
      <c r="J74" s="175">
        <f>(((E74/E$64)^(1/50))-1)*100</f>
        <v>-0.7631916386407811</v>
      </c>
      <c r="K74" s="186">
        <f t="shared" ref="K74:K76" si="4">K69</f>
        <v>0.99196818111498231</v>
      </c>
      <c r="L74" s="187">
        <f>K74*J74+K54*J54</f>
        <v>-0.75711074902195874</v>
      </c>
    </row>
    <row r="75" spans="1:12" x14ac:dyDescent="0.35">
      <c r="A75" s="171" t="s">
        <v>829</v>
      </c>
      <c r="B75" s="172" t="s">
        <v>828</v>
      </c>
      <c r="C75" s="173" t="s">
        <v>826</v>
      </c>
      <c r="D75" s="172" t="s">
        <v>823</v>
      </c>
      <c r="E75" s="171">
        <v>1618.0540000000001</v>
      </c>
      <c r="F75" s="174">
        <v>74530975.518799007</v>
      </c>
      <c r="G75" s="172">
        <v>46062.099907999997</v>
      </c>
      <c r="H75" s="172">
        <v>46062.099907999997</v>
      </c>
      <c r="J75" s="175">
        <f>(((E75/E$65)^(1/50))-1)*100</f>
        <v>-0.3313544956298764</v>
      </c>
      <c r="K75" s="186">
        <f t="shared" si="4"/>
        <v>1</v>
      </c>
      <c r="L75" s="187">
        <f>K75*J75+K55*J55</f>
        <v>-0.3313544956298764</v>
      </c>
    </row>
    <row r="76" spans="1:12" s="165" customFormat="1" ht="15" thickBot="1" x14ac:dyDescent="0.4">
      <c r="A76" s="176" t="s">
        <v>829</v>
      </c>
      <c r="B76" s="177" t="s">
        <v>828</v>
      </c>
      <c r="C76" s="178" t="s">
        <v>826</v>
      </c>
      <c r="D76" s="177" t="s">
        <v>824</v>
      </c>
      <c r="E76" s="176">
        <v>1981.627</v>
      </c>
      <c r="F76" s="179">
        <v>161476704.833527</v>
      </c>
      <c r="G76" s="177">
        <v>81486.900118999998</v>
      </c>
      <c r="H76" s="177">
        <v>81486.900118999998</v>
      </c>
      <c r="J76" s="180">
        <f>(((E76/E$66)^(1/50))-1)*100</f>
        <v>-6.2251118932998839E-2</v>
      </c>
      <c r="K76" s="186">
        <f t="shared" si="4"/>
        <v>0.99999877281038874</v>
      </c>
      <c r="L76" s="187">
        <f>K76*J76+K56*J56</f>
        <v>-6.225119635911134E-2</v>
      </c>
    </row>
    <row r="77" spans="1:12" s="152" customFormat="1" x14ac:dyDescent="0.35">
      <c r="A77" s="167" t="s">
        <v>829</v>
      </c>
      <c r="B77" s="168" t="s">
        <v>828</v>
      </c>
      <c r="C77" s="169" t="s">
        <v>827</v>
      </c>
      <c r="D77" s="168" t="s">
        <v>2</v>
      </c>
      <c r="E77" s="167">
        <v>0</v>
      </c>
      <c r="F77" s="170">
        <v>0</v>
      </c>
      <c r="G77" s="168">
        <v>0</v>
      </c>
      <c r="H77" s="168">
        <v>0</v>
      </c>
      <c r="J77" s="153"/>
    </row>
    <row r="78" spans="1:12" x14ac:dyDescent="0.35">
      <c r="A78" s="171" t="s">
        <v>829</v>
      </c>
      <c r="B78" s="172" t="s">
        <v>828</v>
      </c>
      <c r="C78" s="173" t="s">
        <v>827</v>
      </c>
      <c r="D78" s="172" t="s">
        <v>821</v>
      </c>
      <c r="E78" s="171">
        <v>1647.973</v>
      </c>
      <c r="F78" s="174">
        <v>24412420.330077998</v>
      </c>
      <c r="G78" s="172">
        <v>14813.599969999999</v>
      </c>
      <c r="H78" s="172">
        <v>14813.599969999999</v>
      </c>
      <c r="J78" s="175">
        <f>(((E78/E$63)^(1/50))-1)*100</f>
        <v>-0.11131774927436444</v>
      </c>
      <c r="K78" s="186">
        <f>K73</f>
        <v>1</v>
      </c>
      <c r="L78" s="187">
        <f>K78*J78+K58*J58</f>
        <v>-0.11131774927436444</v>
      </c>
    </row>
    <row r="79" spans="1:12" x14ac:dyDescent="0.35">
      <c r="A79" s="171" t="s">
        <v>829</v>
      </c>
      <c r="B79" s="172" t="s">
        <v>828</v>
      </c>
      <c r="C79" s="173" t="s">
        <v>827</v>
      </c>
      <c r="D79" s="172" t="s">
        <v>822</v>
      </c>
      <c r="E79" s="171">
        <v>1069.6600000000001</v>
      </c>
      <c r="F79" s="174">
        <v>35774905.531760998</v>
      </c>
      <c r="G79" s="172">
        <v>33445.099954999998</v>
      </c>
      <c r="H79" s="172">
        <v>33445.099954999998</v>
      </c>
      <c r="J79" s="175">
        <f>(((E79/E$64)^(1/50))-1)*100</f>
        <v>-0.6801024158593072</v>
      </c>
      <c r="K79" s="186">
        <f t="shared" ref="K79:K81" si="5">K74</f>
        <v>0.99196818111498231</v>
      </c>
      <c r="L79" s="187">
        <f>K79*J79+K59*J59</f>
        <v>-0.67463107239181563</v>
      </c>
    </row>
    <row r="80" spans="1:12" x14ac:dyDescent="0.35">
      <c r="A80" s="171" t="s">
        <v>829</v>
      </c>
      <c r="B80" s="172" t="s">
        <v>828</v>
      </c>
      <c r="C80" s="173" t="s">
        <v>827</v>
      </c>
      <c r="D80" s="172" t="s">
        <v>823</v>
      </c>
      <c r="E80" s="171">
        <v>1642.2950000000001</v>
      </c>
      <c r="F80" s="174">
        <v>75647572.233398005</v>
      </c>
      <c r="G80" s="172">
        <v>46062.099907999997</v>
      </c>
      <c r="H80" s="172">
        <v>46062.099907999997</v>
      </c>
      <c r="J80" s="175">
        <f>(((E80/E$65)^(1/50))-1)*100</f>
        <v>-0.30170771265835006</v>
      </c>
      <c r="K80" s="186">
        <f t="shared" si="5"/>
        <v>1</v>
      </c>
      <c r="L80" s="187">
        <f>K80*J80+K60*J60</f>
        <v>-0.30170771265835006</v>
      </c>
    </row>
    <row r="81" spans="1:12" ht="15" thickBot="1" x14ac:dyDescent="0.4">
      <c r="A81" s="171" t="s">
        <v>829</v>
      </c>
      <c r="B81" s="172" t="s">
        <v>828</v>
      </c>
      <c r="C81" s="173" t="s">
        <v>827</v>
      </c>
      <c r="D81" s="172" t="s">
        <v>824</v>
      </c>
      <c r="E81" s="171">
        <v>1859.0139999999999</v>
      </c>
      <c r="F81" s="174">
        <v>151485296.911926</v>
      </c>
      <c r="G81" s="172">
        <v>81486.900118999998</v>
      </c>
      <c r="H81" s="172">
        <v>81486.900118999998</v>
      </c>
      <c r="J81" s="175">
        <f>(((E81/E$66)^(1/50))-1)*100</f>
        <v>-0.18983405940022902</v>
      </c>
      <c r="K81" s="186">
        <f t="shared" si="5"/>
        <v>0.99999877281038874</v>
      </c>
      <c r="L81" s="187">
        <f>K81*J81+K61*J61</f>
        <v>-0.18983415428884431</v>
      </c>
    </row>
    <row r="82" spans="1:12" s="152" customFormat="1" x14ac:dyDescent="0.35">
      <c r="A82" s="146" t="s">
        <v>830</v>
      </c>
      <c r="B82" s="151" t="s">
        <v>819</v>
      </c>
      <c r="C82" s="184" t="s">
        <v>820</v>
      </c>
      <c r="D82" s="151" t="s">
        <v>2</v>
      </c>
      <c r="E82" s="146">
        <v>0</v>
      </c>
      <c r="F82" s="150">
        <v>0</v>
      </c>
      <c r="G82" s="151">
        <v>0</v>
      </c>
      <c r="H82" s="151">
        <v>0</v>
      </c>
      <c r="J82" s="153"/>
    </row>
    <row r="83" spans="1:12" x14ac:dyDescent="0.35">
      <c r="A83" s="154" t="s">
        <v>830</v>
      </c>
      <c r="B83" s="159" t="s">
        <v>819</v>
      </c>
      <c r="C83" s="160" t="s">
        <v>820</v>
      </c>
      <c r="D83" s="159" t="s">
        <v>821</v>
      </c>
      <c r="E83" s="154">
        <v>1676.6969999999999</v>
      </c>
      <c r="F83" s="158">
        <v>86349.928100999998</v>
      </c>
      <c r="G83" s="159">
        <v>51.5</v>
      </c>
      <c r="H83" s="159">
        <v>51.5</v>
      </c>
      <c r="J83" s="175">
        <f>(((E83/E$83)^(1/50))-1)*100</f>
        <v>0</v>
      </c>
    </row>
    <row r="84" spans="1:12" x14ac:dyDescent="0.35">
      <c r="A84" s="154" t="s">
        <v>830</v>
      </c>
      <c r="B84" s="159" t="s">
        <v>819</v>
      </c>
      <c r="C84" s="160" t="s">
        <v>820</v>
      </c>
      <c r="D84" s="159" t="s">
        <v>822</v>
      </c>
      <c r="E84" s="154">
        <v>1529.2</v>
      </c>
      <c r="F84" s="158">
        <v>125241.538071</v>
      </c>
      <c r="G84" s="159">
        <v>81.900000000000006</v>
      </c>
      <c r="H84" s="159">
        <v>81.900000000000006</v>
      </c>
      <c r="J84" s="175">
        <f>(((E84/E$84)^(1/50))-1)*100</f>
        <v>0</v>
      </c>
    </row>
    <row r="85" spans="1:12" x14ac:dyDescent="0.35">
      <c r="A85" s="154" t="s">
        <v>830</v>
      </c>
      <c r="B85" s="159" t="s">
        <v>819</v>
      </c>
      <c r="C85" s="160" t="s">
        <v>820</v>
      </c>
      <c r="D85" s="159" t="s">
        <v>823</v>
      </c>
      <c r="E85" s="154">
        <v>1269.133</v>
      </c>
      <c r="F85" s="158">
        <v>643831.26937899995</v>
      </c>
      <c r="G85" s="159">
        <v>507.29998899999998</v>
      </c>
      <c r="H85" s="159">
        <v>507.29998899999998</v>
      </c>
      <c r="J85" s="175">
        <f>(((E85/E$85)^(1/50))-1)*100</f>
        <v>0</v>
      </c>
    </row>
    <row r="86" spans="1:12" s="165" customFormat="1" ht="15" thickBot="1" x14ac:dyDescent="0.4">
      <c r="A86" s="161" t="s">
        <v>830</v>
      </c>
      <c r="B86" s="162" t="s">
        <v>819</v>
      </c>
      <c r="C86" s="163" t="s">
        <v>820</v>
      </c>
      <c r="D86" s="162" t="s">
        <v>824</v>
      </c>
      <c r="E86" s="161">
        <v>1596.164</v>
      </c>
      <c r="F86" s="164">
        <v>3137102.3571620001</v>
      </c>
      <c r="G86" s="162">
        <v>1965.399985</v>
      </c>
      <c r="H86" s="162">
        <v>1965.399985</v>
      </c>
      <c r="J86" s="180">
        <f>(((E86/E$86)^(1/50))-1)*100</f>
        <v>0</v>
      </c>
    </row>
    <row r="87" spans="1:12" s="152" customFormat="1" x14ac:dyDescent="0.35">
      <c r="A87" s="146" t="s">
        <v>830</v>
      </c>
      <c r="B87" s="151" t="s">
        <v>819</v>
      </c>
      <c r="C87" s="184" t="s">
        <v>825</v>
      </c>
      <c r="D87" s="151" t="s">
        <v>2</v>
      </c>
      <c r="E87" s="146">
        <v>0</v>
      </c>
      <c r="F87" s="150">
        <v>0</v>
      </c>
      <c r="G87" s="151">
        <v>0</v>
      </c>
      <c r="H87" s="151">
        <v>0</v>
      </c>
      <c r="J87" s="153"/>
    </row>
    <row r="88" spans="1:12" x14ac:dyDescent="0.35">
      <c r="A88" s="154" t="s">
        <v>830</v>
      </c>
      <c r="B88" s="159" t="s">
        <v>819</v>
      </c>
      <c r="C88" s="160" t="s">
        <v>825</v>
      </c>
      <c r="D88" s="159" t="s">
        <v>821</v>
      </c>
      <c r="E88" s="154">
        <v>1418</v>
      </c>
      <c r="F88" s="158">
        <v>73027.027222000004</v>
      </c>
      <c r="G88" s="159">
        <v>51.5</v>
      </c>
      <c r="H88" s="159">
        <v>51.5</v>
      </c>
      <c r="J88" s="175">
        <f>(((E88/E$83)^(1/50))-1)*100</f>
        <v>-0.33459569406090184</v>
      </c>
      <c r="K88" s="185">
        <f>G88/SUM(G103,G88)</f>
        <v>2.7828812247023871E-2</v>
      </c>
    </row>
    <row r="89" spans="1:12" x14ac:dyDescent="0.35">
      <c r="A89" s="154" t="s">
        <v>830</v>
      </c>
      <c r="B89" s="159" t="s">
        <v>819</v>
      </c>
      <c r="C89" s="160" t="s">
        <v>825</v>
      </c>
      <c r="D89" s="159" t="s">
        <v>822</v>
      </c>
      <c r="E89" s="154">
        <v>1174.9760000000001</v>
      </c>
      <c r="F89" s="158">
        <v>96230.562850999995</v>
      </c>
      <c r="G89" s="159">
        <v>81.900000000000006</v>
      </c>
      <c r="H89" s="159">
        <v>81.900000000000006</v>
      </c>
      <c r="J89" s="175">
        <f>(((E89/E$84)^(1/50))-1)*100</f>
        <v>-0.52560782467121481</v>
      </c>
      <c r="K89" s="185">
        <f>G89/SUM(G104,G89)</f>
        <v>1.0354244073454024E-2</v>
      </c>
    </row>
    <row r="90" spans="1:12" x14ac:dyDescent="0.35">
      <c r="A90" s="154" t="s">
        <v>830</v>
      </c>
      <c r="B90" s="159" t="s">
        <v>819</v>
      </c>
      <c r="C90" s="160" t="s">
        <v>825</v>
      </c>
      <c r="D90" s="159" t="s">
        <v>823</v>
      </c>
      <c r="E90" s="154">
        <v>1042.692</v>
      </c>
      <c r="F90" s="158">
        <v>528957.84172799997</v>
      </c>
      <c r="G90" s="159">
        <v>507.29998899999998</v>
      </c>
      <c r="H90" s="159">
        <v>507.29998899999998</v>
      </c>
      <c r="J90" s="175">
        <f>(((E90/E$85)^(1/50))-1)*100</f>
        <v>-0.39228486429047082</v>
      </c>
      <c r="K90" s="185">
        <f>G90/SUM(G105,G90)</f>
        <v>1.486079513887106E-2</v>
      </c>
    </row>
    <row r="91" spans="1:12" s="165" customFormat="1" ht="15" thickBot="1" x14ac:dyDescent="0.4">
      <c r="A91" s="161" t="s">
        <v>830</v>
      </c>
      <c r="B91" s="162" t="s">
        <v>819</v>
      </c>
      <c r="C91" s="163" t="s">
        <v>825</v>
      </c>
      <c r="D91" s="162" t="s">
        <v>824</v>
      </c>
      <c r="E91" s="161">
        <v>1296.9459999999999</v>
      </c>
      <c r="F91" s="164">
        <v>2549018.642914</v>
      </c>
      <c r="G91" s="162">
        <v>1965.399985</v>
      </c>
      <c r="H91" s="162">
        <v>1965.399985</v>
      </c>
      <c r="J91" s="180">
        <f>(((E91/E$86)^(1/50))-1)*100</f>
        <v>-0.41432127267680974</v>
      </c>
      <c r="K91" s="185">
        <f>G91/SUM(G106,G91)</f>
        <v>2.1325584451171057E-2</v>
      </c>
    </row>
    <row r="92" spans="1:12" s="152" customFormat="1" x14ac:dyDescent="0.35">
      <c r="A92" s="146" t="s">
        <v>830</v>
      </c>
      <c r="B92" s="151" t="s">
        <v>819</v>
      </c>
      <c r="C92" s="184" t="s">
        <v>826</v>
      </c>
      <c r="D92" s="151" t="s">
        <v>2</v>
      </c>
      <c r="E92" s="146">
        <v>0</v>
      </c>
      <c r="F92" s="150">
        <v>0</v>
      </c>
      <c r="G92" s="151">
        <v>0</v>
      </c>
      <c r="H92" s="151">
        <v>0</v>
      </c>
      <c r="J92" s="153"/>
    </row>
    <row r="93" spans="1:12" x14ac:dyDescent="0.35">
      <c r="A93" s="154" t="s">
        <v>830</v>
      </c>
      <c r="B93" s="159" t="s">
        <v>819</v>
      </c>
      <c r="C93" s="160" t="s">
        <v>826</v>
      </c>
      <c r="D93" s="159" t="s">
        <v>821</v>
      </c>
      <c r="E93" s="154">
        <v>1352.818</v>
      </c>
      <c r="F93" s="158">
        <v>69670.173767</v>
      </c>
      <c r="G93" s="159">
        <v>51.5</v>
      </c>
      <c r="H93" s="159">
        <v>51.5</v>
      </c>
      <c r="J93" s="175">
        <f>(((E93/E$83)^(1/50))-1)*100</f>
        <v>-0.42835187001797337</v>
      </c>
      <c r="K93" s="186">
        <f>K88</f>
        <v>2.7828812247023871E-2</v>
      </c>
    </row>
    <row r="94" spans="1:12" x14ac:dyDescent="0.35">
      <c r="A94" s="154" t="s">
        <v>830</v>
      </c>
      <c r="B94" s="159" t="s">
        <v>819</v>
      </c>
      <c r="C94" s="160" t="s">
        <v>826</v>
      </c>
      <c r="D94" s="159" t="s">
        <v>822</v>
      </c>
      <c r="E94" s="154">
        <v>941.21299999999997</v>
      </c>
      <c r="F94" s="158">
        <v>77085.364071000004</v>
      </c>
      <c r="G94" s="159">
        <v>81.900000000000006</v>
      </c>
      <c r="H94" s="159">
        <v>81.900000000000006</v>
      </c>
      <c r="J94" s="175">
        <f>(((E94/E$84)^(1/50))-1)*100</f>
        <v>-0.96596535671753525</v>
      </c>
      <c r="K94" s="186">
        <f t="shared" ref="K94:K96" si="6">K89</f>
        <v>1.0354244073454024E-2</v>
      </c>
    </row>
    <row r="95" spans="1:12" x14ac:dyDescent="0.35">
      <c r="A95" s="154" t="s">
        <v>830</v>
      </c>
      <c r="B95" s="159" t="s">
        <v>819</v>
      </c>
      <c r="C95" s="160" t="s">
        <v>826</v>
      </c>
      <c r="D95" s="159" t="s">
        <v>823</v>
      </c>
      <c r="E95" s="154">
        <v>989.82299999999998</v>
      </c>
      <c r="F95" s="158">
        <v>502137.21140299999</v>
      </c>
      <c r="G95" s="159">
        <v>507.29998899999998</v>
      </c>
      <c r="H95" s="159">
        <v>507.29998899999998</v>
      </c>
      <c r="J95" s="175">
        <f>(((E95/E$85)^(1/50))-1)*100</f>
        <v>-0.4958926322679913</v>
      </c>
      <c r="K95" s="186">
        <f t="shared" si="6"/>
        <v>1.486079513887106E-2</v>
      </c>
    </row>
    <row r="96" spans="1:12" s="165" customFormat="1" ht="15" thickBot="1" x14ac:dyDescent="0.4">
      <c r="A96" s="161" t="s">
        <v>830</v>
      </c>
      <c r="B96" s="162" t="s">
        <v>819</v>
      </c>
      <c r="C96" s="163" t="s">
        <v>826</v>
      </c>
      <c r="D96" s="162" t="s">
        <v>824</v>
      </c>
      <c r="E96" s="161">
        <v>1266.1279999999999</v>
      </c>
      <c r="F96" s="164">
        <v>2488449.2251820001</v>
      </c>
      <c r="G96" s="162">
        <v>1965.399985</v>
      </c>
      <c r="H96" s="162">
        <v>1965.399985</v>
      </c>
      <c r="J96" s="180">
        <f>(((E96/E$86)^(1/50))-1)*100</f>
        <v>-0.46220816748308025</v>
      </c>
      <c r="K96" s="186">
        <f t="shared" si="6"/>
        <v>2.1325584451171057E-2</v>
      </c>
    </row>
    <row r="97" spans="1:12" s="152" customFormat="1" x14ac:dyDescent="0.35">
      <c r="A97" s="146" t="s">
        <v>830</v>
      </c>
      <c r="B97" s="151" t="s">
        <v>819</v>
      </c>
      <c r="C97" s="184" t="s">
        <v>827</v>
      </c>
      <c r="D97" s="151" t="s">
        <v>2</v>
      </c>
      <c r="E97" s="146">
        <v>0</v>
      </c>
      <c r="F97" s="150">
        <v>0</v>
      </c>
      <c r="G97" s="151">
        <v>0</v>
      </c>
      <c r="H97" s="151">
        <v>0</v>
      </c>
      <c r="J97" s="153"/>
    </row>
    <row r="98" spans="1:12" x14ac:dyDescent="0.35">
      <c r="A98" s="154" t="s">
        <v>830</v>
      </c>
      <c r="B98" s="159" t="s">
        <v>819</v>
      </c>
      <c r="C98" s="160" t="s">
        <v>827</v>
      </c>
      <c r="D98" s="159" t="s">
        <v>821</v>
      </c>
      <c r="E98" s="154">
        <v>1233.4639999999999</v>
      </c>
      <c r="F98" s="158">
        <v>63523.412964000003</v>
      </c>
      <c r="G98" s="159">
        <v>51.5</v>
      </c>
      <c r="H98" s="159">
        <v>51.5</v>
      </c>
      <c r="J98" s="175">
        <f>(((E98/E$83)^(1/50))-1)*100</f>
        <v>-0.61211751122211</v>
      </c>
      <c r="K98" s="186">
        <f>K93</f>
        <v>2.7828812247023871E-2</v>
      </c>
    </row>
    <row r="99" spans="1:12" x14ac:dyDescent="0.35">
      <c r="A99" s="154" t="s">
        <v>830</v>
      </c>
      <c r="B99" s="159" t="s">
        <v>819</v>
      </c>
      <c r="C99" s="160" t="s">
        <v>827</v>
      </c>
      <c r="D99" s="159" t="s">
        <v>822</v>
      </c>
      <c r="E99" s="154">
        <v>851.36599999999999</v>
      </c>
      <c r="F99" s="158">
        <v>69726.930305000002</v>
      </c>
      <c r="G99" s="159">
        <v>81.900000000000006</v>
      </c>
      <c r="H99" s="159">
        <v>81.900000000000006</v>
      </c>
      <c r="J99" s="175">
        <f>(((E99/E$84)^(1/50))-1)*100</f>
        <v>-1.1644825692360805</v>
      </c>
      <c r="K99" s="186">
        <f t="shared" ref="K99:K101" si="7">K94</f>
        <v>1.0354244073454024E-2</v>
      </c>
    </row>
    <row r="100" spans="1:12" x14ac:dyDescent="0.35">
      <c r="A100" s="154" t="s">
        <v>830</v>
      </c>
      <c r="B100" s="159" t="s">
        <v>819</v>
      </c>
      <c r="C100" s="160" t="s">
        <v>827</v>
      </c>
      <c r="D100" s="159" t="s">
        <v>823</v>
      </c>
      <c r="E100" s="154">
        <v>913.76099999999997</v>
      </c>
      <c r="F100" s="158">
        <v>463550.964294</v>
      </c>
      <c r="G100" s="159">
        <v>507.29998899999998</v>
      </c>
      <c r="H100" s="159">
        <v>507.29998899999998</v>
      </c>
      <c r="J100" s="175">
        <f>(((E100/E$85)^(1/50))-1)*100</f>
        <v>-0.65488664870093638</v>
      </c>
      <c r="K100" s="186">
        <f t="shared" si="7"/>
        <v>1.486079513887106E-2</v>
      </c>
    </row>
    <row r="101" spans="1:12" s="165" customFormat="1" ht="15" thickBot="1" x14ac:dyDescent="0.4">
      <c r="A101" s="161" t="s">
        <v>830</v>
      </c>
      <c r="B101" s="162" t="s">
        <v>819</v>
      </c>
      <c r="C101" s="163" t="s">
        <v>827</v>
      </c>
      <c r="D101" s="162" t="s">
        <v>824</v>
      </c>
      <c r="E101" s="161">
        <v>1109.867</v>
      </c>
      <c r="F101" s="164">
        <v>2181334.2086029998</v>
      </c>
      <c r="G101" s="162">
        <v>1965.399985</v>
      </c>
      <c r="H101" s="162">
        <v>1965.399985</v>
      </c>
      <c r="J101" s="180">
        <f>(((E101/E$86)^(1/50))-1)*100</f>
        <v>-0.72409185549943134</v>
      </c>
      <c r="K101" s="186">
        <f t="shared" si="7"/>
        <v>2.1325584451171057E-2</v>
      </c>
    </row>
    <row r="102" spans="1:12" s="152" customFormat="1" x14ac:dyDescent="0.35">
      <c r="A102" s="167" t="s">
        <v>830</v>
      </c>
      <c r="B102" s="168" t="s">
        <v>828</v>
      </c>
      <c r="C102" s="169" t="s">
        <v>820</v>
      </c>
      <c r="D102" s="168" t="s">
        <v>2</v>
      </c>
      <c r="E102" s="167">
        <v>0</v>
      </c>
      <c r="F102" s="170">
        <v>0</v>
      </c>
      <c r="G102" s="168">
        <v>0</v>
      </c>
      <c r="H102" s="168">
        <v>0</v>
      </c>
      <c r="J102" s="153"/>
    </row>
    <row r="103" spans="1:12" x14ac:dyDescent="0.35">
      <c r="A103" s="171" t="s">
        <v>830</v>
      </c>
      <c r="B103" s="172" t="s">
        <v>828</v>
      </c>
      <c r="C103" s="173" t="s">
        <v>820</v>
      </c>
      <c r="D103" s="172" t="s">
        <v>821</v>
      </c>
      <c r="E103" s="171">
        <v>1646.6610000000001</v>
      </c>
      <c r="F103" s="174">
        <v>2962509.2292479998</v>
      </c>
      <c r="G103" s="172">
        <v>1799.1000019999999</v>
      </c>
      <c r="H103" s="172">
        <v>1799.1000019999999</v>
      </c>
      <c r="J103" s="175">
        <f>(((E103/E$103)^(1/50))-1)*100</f>
        <v>0</v>
      </c>
      <c r="K103" s="186">
        <f>1-K88</f>
        <v>0.97217118775297617</v>
      </c>
    </row>
    <row r="104" spans="1:12" x14ac:dyDescent="0.35">
      <c r="A104" s="171" t="s">
        <v>830</v>
      </c>
      <c r="B104" s="172" t="s">
        <v>828</v>
      </c>
      <c r="C104" s="173" t="s">
        <v>820</v>
      </c>
      <c r="D104" s="172" t="s">
        <v>822</v>
      </c>
      <c r="E104" s="171">
        <v>1248.2809999999999</v>
      </c>
      <c r="F104" s="174">
        <v>9771425.331177</v>
      </c>
      <c r="G104" s="172">
        <v>7827.9000219999998</v>
      </c>
      <c r="H104" s="172">
        <v>7827.9000219999998</v>
      </c>
      <c r="J104" s="175">
        <f>(((E104/E$104)^(1/50))-1)*100</f>
        <v>0</v>
      </c>
      <c r="K104" s="186">
        <f t="shared" ref="K104:K106" si="8">1-K89</f>
        <v>0.98964575592654602</v>
      </c>
    </row>
    <row r="105" spans="1:12" x14ac:dyDescent="0.35">
      <c r="A105" s="171" t="s">
        <v>830</v>
      </c>
      <c r="B105" s="172" t="s">
        <v>828</v>
      </c>
      <c r="C105" s="173" t="s">
        <v>820</v>
      </c>
      <c r="D105" s="172" t="s">
        <v>823</v>
      </c>
      <c r="E105" s="171">
        <v>1349.6990000000001</v>
      </c>
      <c r="F105" s="174">
        <v>45389722.209229</v>
      </c>
      <c r="G105" s="172">
        <v>33629.499842999998</v>
      </c>
      <c r="H105" s="172">
        <v>33629.499842999998</v>
      </c>
      <c r="J105" s="175">
        <f>(((E105/E$105)^(1/50))-1)*100</f>
        <v>0</v>
      </c>
      <c r="K105" s="186">
        <f t="shared" si="8"/>
        <v>0.98513920486112894</v>
      </c>
    </row>
    <row r="106" spans="1:12" s="165" customFormat="1" ht="15" thickBot="1" x14ac:dyDescent="0.4">
      <c r="A106" s="176" t="s">
        <v>830</v>
      </c>
      <c r="B106" s="177" t="s">
        <v>828</v>
      </c>
      <c r="C106" s="178" t="s">
        <v>820</v>
      </c>
      <c r="D106" s="177" t="s">
        <v>824</v>
      </c>
      <c r="E106" s="176">
        <v>1090.8</v>
      </c>
      <c r="F106" s="179">
        <v>98386091.432068005</v>
      </c>
      <c r="G106" s="177">
        <v>90196.200064000004</v>
      </c>
      <c r="H106" s="177">
        <v>90196.200064000004</v>
      </c>
      <c r="J106" s="180">
        <f>(((E106/E$106)^(1/50))-1)*100</f>
        <v>0</v>
      </c>
      <c r="K106" s="188">
        <f t="shared" si="8"/>
        <v>0.97867441554882895</v>
      </c>
    </row>
    <row r="107" spans="1:12" s="152" customFormat="1" x14ac:dyDescent="0.35">
      <c r="A107" s="167" t="s">
        <v>830</v>
      </c>
      <c r="B107" s="168" t="s">
        <v>828</v>
      </c>
      <c r="C107" s="169" t="s">
        <v>825</v>
      </c>
      <c r="D107" s="168" t="s">
        <v>2</v>
      </c>
      <c r="E107" s="167">
        <v>0</v>
      </c>
      <c r="F107" s="170">
        <v>0</v>
      </c>
      <c r="G107" s="168">
        <v>0</v>
      </c>
      <c r="H107" s="168">
        <v>0</v>
      </c>
      <c r="J107" s="153"/>
    </row>
    <row r="108" spans="1:12" x14ac:dyDescent="0.35">
      <c r="A108" s="171" t="s">
        <v>830</v>
      </c>
      <c r="B108" s="172" t="s">
        <v>828</v>
      </c>
      <c r="C108" s="173" t="s">
        <v>825</v>
      </c>
      <c r="D108" s="172" t="s">
        <v>821</v>
      </c>
      <c r="E108" s="171">
        <v>1299.3630000000001</v>
      </c>
      <c r="F108" s="174">
        <v>2337684.1464840001</v>
      </c>
      <c r="G108" s="172">
        <v>1799.1000019999999</v>
      </c>
      <c r="H108" s="172">
        <v>1799.1000019999999</v>
      </c>
      <c r="J108" s="175">
        <f>(((E108/E$103)^(1/50))-1)*100</f>
        <v>-0.47263048410959296</v>
      </c>
      <c r="K108" s="186">
        <f>K103</f>
        <v>0.97217118775297617</v>
      </c>
      <c r="L108" s="187">
        <f>K108*J108+K88*J88</f>
        <v>-0.46878913985377058</v>
      </c>
    </row>
    <row r="109" spans="1:12" x14ac:dyDescent="0.35">
      <c r="A109" s="171" t="s">
        <v>830</v>
      </c>
      <c r="B109" s="172" t="s">
        <v>828</v>
      </c>
      <c r="C109" s="173" t="s">
        <v>825</v>
      </c>
      <c r="D109" s="172" t="s">
        <v>822</v>
      </c>
      <c r="E109" s="171">
        <v>837.74699999999996</v>
      </c>
      <c r="F109" s="174">
        <v>6557805.9902339997</v>
      </c>
      <c r="G109" s="172">
        <v>7827.9000219999998</v>
      </c>
      <c r="H109" s="172">
        <v>7827.9000219999998</v>
      </c>
      <c r="J109" s="175">
        <f>(((E109/E$104)^(1/50))-1)*100</f>
        <v>-0.79444058374459336</v>
      </c>
      <c r="K109" s="186">
        <f t="shared" ref="K109:K111" si="9">K104</f>
        <v>0.98964575592654602</v>
      </c>
      <c r="L109" s="187">
        <f>K109*J109+K89*J89</f>
        <v>-0.79165702374220759</v>
      </c>
    </row>
    <row r="110" spans="1:12" x14ac:dyDescent="0.35">
      <c r="A110" s="171" t="s">
        <v>830</v>
      </c>
      <c r="B110" s="172" t="s">
        <v>828</v>
      </c>
      <c r="C110" s="173" t="s">
        <v>825</v>
      </c>
      <c r="D110" s="172" t="s">
        <v>823</v>
      </c>
      <c r="E110" s="171">
        <v>1095.5630000000001</v>
      </c>
      <c r="F110" s="174">
        <v>36843243.955565996</v>
      </c>
      <c r="G110" s="172">
        <v>33629.499842999998</v>
      </c>
      <c r="H110" s="172">
        <v>33629.499842999998</v>
      </c>
      <c r="J110" s="175">
        <f>(((E110/E$105)^(1/50))-1)*100</f>
        <v>-0.4163572562210005</v>
      </c>
      <c r="K110" s="186">
        <f t="shared" si="9"/>
        <v>0.98513920486112894</v>
      </c>
      <c r="L110" s="187">
        <f>K110*J110+K90*J90</f>
        <v>-0.41599952133601831</v>
      </c>
    </row>
    <row r="111" spans="1:12" s="165" customFormat="1" ht="15" thickBot="1" x14ac:dyDescent="0.4">
      <c r="A111" s="176" t="s">
        <v>830</v>
      </c>
      <c r="B111" s="177" t="s">
        <v>828</v>
      </c>
      <c r="C111" s="178" t="s">
        <v>825</v>
      </c>
      <c r="D111" s="177" t="s">
        <v>824</v>
      </c>
      <c r="E111" s="176">
        <v>934.34100000000001</v>
      </c>
      <c r="F111" s="179">
        <v>84274073.791443005</v>
      </c>
      <c r="G111" s="177">
        <v>90196.200064000004</v>
      </c>
      <c r="H111" s="177">
        <v>90196.200064000004</v>
      </c>
      <c r="J111" s="180">
        <f>(((E111/E$106)^(1/50))-1)*100</f>
        <v>-0.30917144373844296</v>
      </c>
      <c r="K111" s="188">
        <f t="shared" si="9"/>
        <v>0.97867441554882895</v>
      </c>
      <c r="L111" s="189">
        <f>K111*J111+K91*J91</f>
        <v>-0.31141382529549433</v>
      </c>
    </row>
    <row r="112" spans="1:12" s="152" customFormat="1" x14ac:dyDescent="0.35">
      <c r="A112" s="167" t="s">
        <v>830</v>
      </c>
      <c r="B112" s="168" t="s">
        <v>828</v>
      </c>
      <c r="C112" s="169" t="s">
        <v>826</v>
      </c>
      <c r="D112" s="168" t="s">
        <v>2</v>
      </c>
      <c r="E112" s="167">
        <v>0</v>
      </c>
      <c r="F112" s="170">
        <v>0</v>
      </c>
      <c r="G112" s="168">
        <v>0</v>
      </c>
      <c r="H112" s="168">
        <v>0</v>
      </c>
      <c r="J112" s="153"/>
    </row>
    <row r="113" spans="1:16" x14ac:dyDescent="0.35">
      <c r="A113" s="171" t="s">
        <v>830</v>
      </c>
      <c r="B113" s="172" t="s">
        <v>828</v>
      </c>
      <c r="C113" s="173" t="s">
        <v>826</v>
      </c>
      <c r="D113" s="172" t="s">
        <v>821</v>
      </c>
      <c r="E113" s="171">
        <v>1235.875</v>
      </c>
      <c r="F113" s="174">
        <v>2223463.7872310001</v>
      </c>
      <c r="G113" s="172">
        <v>1799.1000019999999</v>
      </c>
      <c r="H113" s="172">
        <v>1799.1000019999999</v>
      </c>
      <c r="J113" s="175">
        <f>(((E113/E$103)^(1/50))-1)*100</f>
        <v>-0.57229686650550615</v>
      </c>
      <c r="K113" s="186">
        <f>K108</f>
        <v>0.97217118775297617</v>
      </c>
      <c r="L113" s="187">
        <f>K113*J113+K93*J93</f>
        <v>-0.56829104822435605</v>
      </c>
    </row>
    <row r="114" spans="1:16" x14ac:dyDescent="0.35">
      <c r="A114" s="171" t="s">
        <v>830</v>
      </c>
      <c r="B114" s="172" t="s">
        <v>828</v>
      </c>
      <c r="C114" s="173" t="s">
        <v>826</v>
      </c>
      <c r="D114" s="172" t="s">
        <v>822</v>
      </c>
      <c r="E114" s="171">
        <v>553.64599999999996</v>
      </c>
      <c r="F114" s="174">
        <v>4333891.1394649995</v>
      </c>
      <c r="G114" s="172">
        <v>7827.9000219999998</v>
      </c>
      <c r="H114" s="172">
        <v>7827.9000219999998</v>
      </c>
      <c r="J114" s="175">
        <f>(((E114/E$104)^(1/50))-1)*100</f>
        <v>-1.6128464503647133</v>
      </c>
      <c r="K114" s="186">
        <f t="shared" ref="K114:K116" si="10">K109</f>
        <v>0.98964575592654602</v>
      </c>
      <c r="L114" s="187">
        <f>K114*J114+K94*J94</f>
        <v>-1.6061484856345878</v>
      </c>
    </row>
    <row r="115" spans="1:16" x14ac:dyDescent="0.35">
      <c r="A115" s="171" t="s">
        <v>830</v>
      </c>
      <c r="B115" s="172" t="s">
        <v>828</v>
      </c>
      <c r="C115" s="173" t="s">
        <v>826</v>
      </c>
      <c r="D115" s="172" t="s">
        <v>823</v>
      </c>
      <c r="E115" s="171">
        <v>960.70600000000002</v>
      </c>
      <c r="F115" s="174">
        <v>32308089.844604</v>
      </c>
      <c r="G115" s="172">
        <v>33629.499842999998</v>
      </c>
      <c r="H115" s="172">
        <v>33629.499842999998</v>
      </c>
      <c r="J115" s="175">
        <f>(((E115/E$105)^(1/50))-1)*100</f>
        <v>-0.67763056473839622</v>
      </c>
      <c r="K115" s="186">
        <f t="shared" si="10"/>
        <v>0.98513920486112894</v>
      </c>
      <c r="L115" s="187">
        <f>K115*J115+K95*J95</f>
        <v>-0.67492979455499158</v>
      </c>
    </row>
    <row r="116" spans="1:16" s="165" customFormat="1" ht="15" thickBot="1" x14ac:dyDescent="0.4">
      <c r="A116" s="176" t="s">
        <v>830</v>
      </c>
      <c r="B116" s="177" t="s">
        <v>828</v>
      </c>
      <c r="C116" s="178" t="s">
        <v>826</v>
      </c>
      <c r="D116" s="177" t="s">
        <v>824</v>
      </c>
      <c r="E116" s="176">
        <v>875.16</v>
      </c>
      <c r="F116" s="179">
        <v>78936176.242431998</v>
      </c>
      <c r="G116" s="177">
        <v>90196.200064000004</v>
      </c>
      <c r="H116" s="177">
        <v>90196.200064000004</v>
      </c>
      <c r="J116" s="180">
        <f>(((E116/E$106)^(1/50))-1)*100</f>
        <v>-0.43955098289422123</v>
      </c>
      <c r="K116" s="188">
        <f t="shared" si="10"/>
        <v>0.97867441554882895</v>
      </c>
      <c r="L116" s="189">
        <f>K116*J116+K96*J96</f>
        <v>-0.4400341605975967</v>
      </c>
    </row>
    <row r="117" spans="1:16" s="152" customFormat="1" x14ac:dyDescent="0.35">
      <c r="A117" s="167" t="s">
        <v>830</v>
      </c>
      <c r="B117" s="168" t="s">
        <v>828</v>
      </c>
      <c r="C117" s="169" t="s">
        <v>827</v>
      </c>
      <c r="D117" s="168" t="s">
        <v>2</v>
      </c>
      <c r="E117" s="167">
        <v>0</v>
      </c>
      <c r="F117" s="170">
        <v>0</v>
      </c>
      <c r="G117" s="168">
        <v>0</v>
      </c>
      <c r="H117" s="168">
        <v>0</v>
      </c>
      <c r="J117" s="153"/>
    </row>
    <row r="118" spans="1:16" x14ac:dyDescent="0.35">
      <c r="A118" s="171" t="s">
        <v>830</v>
      </c>
      <c r="B118" s="172" t="s">
        <v>828</v>
      </c>
      <c r="C118" s="173" t="s">
        <v>827</v>
      </c>
      <c r="D118" s="172" t="s">
        <v>821</v>
      </c>
      <c r="E118" s="171">
        <v>1074.4269999999999</v>
      </c>
      <c r="F118" s="174">
        <v>1933001.8214110001</v>
      </c>
      <c r="G118" s="172">
        <v>1799.1000019999999</v>
      </c>
      <c r="H118" s="172">
        <v>1799.1000019999999</v>
      </c>
      <c r="J118" s="175">
        <f>(((E118/E$103)^(1/50))-1)*100</f>
        <v>-0.8502886329626258</v>
      </c>
      <c r="K118" s="186">
        <f>K113</f>
        <v>0.97217118775297617</v>
      </c>
      <c r="L118" s="187">
        <f>K118*J118+K98*J98</f>
        <v>-0.843660613533046</v>
      </c>
    </row>
    <row r="119" spans="1:16" x14ac:dyDescent="0.35">
      <c r="A119" s="171" t="s">
        <v>830</v>
      </c>
      <c r="B119" s="172" t="s">
        <v>828</v>
      </c>
      <c r="C119" s="173" t="s">
        <v>827</v>
      </c>
      <c r="D119" s="172" t="s">
        <v>822</v>
      </c>
      <c r="E119" s="171">
        <v>514.12599999999998</v>
      </c>
      <c r="F119" s="174">
        <v>4024530.0588989998</v>
      </c>
      <c r="G119" s="172">
        <v>7827.9000219999998</v>
      </c>
      <c r="H119" s="172">
        <v>7827.9000219999998</v>
      </c>
      <c r="J119" s="175">
        <f>(((E119/E$104)^(1/50))-1)*100</f>
        <v>-1.7584639717522998</v>
      </c>
      <c r="K119" s="186">
        <f t="shared" ref="K119:K121" si="11">K114</f>
        <v>0.98964575592654602</v>
      </c>
      <c r="L119" s="187">
        <f>K119*J119+K99*J99</f>
        <v>-1.7523137433355545</v>
      </c>
    </row>
    <row r="120" spans="1:16" x14ac:dyDescent="0.35">
      <c r="A120" s="171" t="s">
        <v>830</v>
      </c>
      <c r="B120" s="172" t="s">
        <v>828</v>
      </c>
      <c r="C120" s="173" t="s">
        <v>827</v>
      </c>
      <c r="D120" s="172" t="s">
        <v>823</v>
      </c>
      <c r="E120" s="171">
        <v>877.49300000000005</v>
      </c>
      <c r="F120" s="174">
        <v>29509654.335937999</v>
      </c>
      <c r="G120" s="172">
        <v>33629.499842999998</v>
      </c>
      <c r="H120" s="172">
        <v>33629.499842999998</v>
      </c>
      <c r="J120" s="175">
        <f>(((E120/E$105)^(1/50))-1)*100</f>
        <v>-0.85743865671148445</v>
      </c>
      <c r="K120" s="186">
        <f t="shared" si="11"/>
        <v>0.98513920486112894</v>
      </c>
      <c r="L120" s="187">
        <f>K120*J120+K100*J100</f>
        <v>-0.85442857281547269</v>
      </c>
    </row>
    <row r="121" spans="1:16" s="165" customFormat="1" ht="15" thickBot="1" x14ac:dyDescent="0.4">
      <c r="A121" s="176" t="s">
        <v>830</v>
      </c>
      <c r="B121" s="177" t="s">
        <v>828</v>
      </c>
      <c r="C121" s="178" t="s">
        <v>827</v>
      </c>
      <c r="D121" s="177" t="s">
        <v>824</v>
      </c>
      <c r="E121" s="176">
        <v>783.29700000000003</v>
      </c>
      <c r="F121" s="179">
        <v>70650477.834717005</v>
      </c>
      <c r="G121" s="177">
        <v>90196.200064000004</v>
      </c>
      <c r="H121" s="177">
        <v>90196.200064000004</v>
      </c>
      <c r="J121" s="180">
        <f>(((E121/E$106)^(1/50))-1)*100</f>
        <v>-0.66012099825452086</v>
      </c>
      <c r="K121" s="188">
        <f t="shared" si="11"/>
        <v>0.97867441554882895</v>
      </c>
      <c r="L121" s="189">
        <f>K121*J121+K101*J101</f>
        <v>-0.66148521417311101</v>
      </c>
    </row>
    <row r="122" spans="1:16" s="152" customFormat="1" x14ac:dyDescent="0.35">
      <c r="A122" s="146" t="s">
        <v>831</v>
      </c>
      <c r="B122" s="151" t="s">
        <v>819</v>
      </c>
      <c r="C122" s="184" t="s">
        <v>820</v>
      </c>
      <c r="D122" s="151" t="s">
        <v>2</v>
      </c>
      <c r="E122" s="146">
        <v>0</v>
      </c>
      <c r="F122" s="150">
        <v>0</v>
      </c>
      <c r="G122" s="151">
        <v>0</v>
      </c>
      <c r="H122" s="151">
        <v>0</v>
      </c>
      <c r="J122" s="153"/>
    </row>
    <row r="123" spans="1:16" x14ac:dyDescent="0.35">
      <c r="A123" s="154" t="s">
        <v>831</v>
      </c>
      <c r="B123" s="159" t="s">
        <v>819</v>
      </c>
      <c r="C123" s="160" t="s">
        <v>820</v>
      </c>
      <c r="D123" s="159" t="s">
        <v>821</v>
      </c>
      <c r="E123" s="154">
        <v>0</v>
      </c>
      <c r="F123" s="158">
        <v>0</v>
      </c>
      <c r="G123" s="159">
        <v>0</v>
      </c>
      <c r="H123" s="159">
        <v>0</v>
      </c>
      <c r="J123" s="175">
        <f>(((E123/E$124)^(1/50))-1)*100</f>
        <v>-100</v>
      </c>
    </row>
    <row r="124" spans="1:16" x14ac:dyDescent="0.35">
      <c r="A124" s="154" t="s">
        <v>831</v>
      </c>
      <c r="B124" s="159" t="s">
        <v>819</v>
      </c>
      <c r="C124" s="160" t="s">
        <v>820</v>
      </c>
      <c r="D124" s="159" t="s">
        <v>822</v>
      </c>
      <c r="E124" s="154">
        <v>783.21500000000003</v>
      </c>
      <c r="F124" s="190">
        <v>34839483.161712997</v>
      </c>
      <c r="G124" s="159">
        <v>44482.599917</v>
      </c>
      <c r="H124" s="159">
        <v>44482.599917</v>
      </c>
      <c r="J124" s="175">
        <f>(((E124/E$124)^(1/50))-1)*100</f>
        <v>0</v>
      </c>
      <c r="O124" s="191">
        <f>F124+F144</f>
        <v>35374094.063487999</v>
      </c>
      <c r="P124" s="185">
        <f>O124/SUM($O$124:$O$126)</f>
        <v>0.27985972633620898</v>
      </c>
    </row>
    <row r="125" spans="1:16" x14ac:dyDescent="0.35">
      <c r="A125" s="154" t="s">
        <v>831</v>
      </c>
      <c r="B125" s="159" t="s">
        <v>819</v>
      </c>
      <c r="C125" s="160" t="s">
        <v>820</v>
      </c>
      <c r="D125" s="159" t="s">
        <v>823</v>
      </c>
      <c r="E125" s="154">
        <v>824.31299999999999</v>
      </c>
      <c r="F125" s="190">
        <v>816070.12109399994</v>
      </c>
      <c r="G125" s="159">
        <v>990.00002300000006</v>
      </c>
      <c r="H125" s="159">
        <v>990.00002300000006</v>
      </c>
      <c r="J125" s="175">
        <f>(((E125/E$125)^(1/50))-1)*100</f>
        <v>0</v>
      </c>
      <c r="O125" s="191">
        <f>F125+F145</f>
        <v>1004927.5922239999</v>
      </c>
      <c r="P125" s="185">
        <f t="shared" ref="P125:P126" si="12">O125/SUM($O$124:$O$126)</f>
        <v>7.9504159298824165E-3</v>
      </c>
    </row>
    <row r="126" spans="1:16" s="165" customFormat="1" ht="15" thickBot="1" x14ac:dyDescent="0.4">
      <c r="A126" s="161" t="s">
        <v>831</v>
      </c>
      <c r="B126" s="162" t="s">
        <v>819</v>
      </c>
      <c r="C126" s="163" t="s">
        <v>820</v>
      </c>
      <c r="D126" s="162" t="s">
        <v>824</v>
      </c>
      <c r="E126" s="161">
        <v>1531.903</v>
      </c>
      <c r="F126" s="192">
        <v>74062613.994933993</v>
      </c>
      <c r="G126" s="162">
        <v>48346.799950000001</v>
      </c>
      <c r="H126" s="162">
        <v>48346.799950000001</v>
      </c>
      <c r="J126" s="180">
        <f>(((E126/E$126)^(1/50))-1)*100</f>
        <v>0</v>
      </c>
      <c r="O126" s="191">
        <f>F126+F146</f>
        <v>90020351.796798989</v>
      </c>
      <c r="P126" s="185">
        <f t="shared" si="12"/>
        <v>0.71218985773390864</v>
      </c>
    </row>
    <row r="127" spans="1:16" s="152" customFormat="1" x14ac:dyDescent="0.35">
      <c r="A127" s="146" t="s">
        <v>831</v>
      </c>
      <c r="B127" s="151" t="s">
        <v>819</v>
      </c>
      <c r="C127" s="184" t="s">
        <v>825</v>
      </c>
      <c r="D127" s="151" t="s">
        <v>2</v>
      </c>
      <c r="E127" s="146">
        <v>0</v>
      </c>
      <c r="F127" s="150">
        <v>0</v>
      </c>
      <c r="G127" s="151">
        <v>0</v>
      </c>
      <c r="H127" s="151">
        <v>0</v>
      </c>
      <c r="J127" s="153"/>
    </row>
    <row r="128" spans="1:16" x14ac:dyDescent="0.35">
      <c r="A128" s="154" t="s">
        <v>831</v>
      </c>
      <c r="B128" s="159" t="s">
        <v>819</v>
      </c>
      <c r="C128" s="160" t="s">
        <v>825</v>
      </c>
      <c r="D128" s="159" t="s">
        <v>821</v>
      </c>
      <c r="E128" s="154">
        <v>0</v>
      </c>
      <c r="F128" s="158">
        <v>0</v>
      </c>
      <c r="G128" s="159">
        <v>0</v>
      </c>
      <c r="H128" s="159">
        <v>0</v>
      </c>
      <c r="J128" s="175">
        <f>(((E128/E$124)^(1/50))-1)*100</f>
        <v>-100</v>
      </c>
      <c r="K128" s="185" t="e">
        <f>G128/SUM(G143,G128)</f>
        <v>#DIV/0!</v>
      </c>
    </row>
    <row r="129" spans="1:14" x14ac:dyDescent="0.35">
      <c r="A129" s="154" t="s">
        <v>831</v>
      </c>
      <c r="B129" s="159" t="s">
        <v>819</v>
      </c>
      <c r="C129" s="160" t="s">
        <v>825</v>
      </c>
      <c r="D129" s="159" t="s">
        <v>822</v>
      </c>
      <c r="E129" s="193">
        <v>788.71500000000003</v>
      </c>
      <c r="F129" s="158">
        <v>35084113.979644999</v>
      </c>
      <c r="G129" s="159">
        <v>44482.599917</v>
      </c>
      <c r="H129" s="159">
        <v>44482.599917</v>
      </c>
      <c r="J129" s="175">
        <f>(((E129/E$124)^(1/50))-1)*100</f>
        <v>1.3996570693253219E-2</v>
      </c>
      <c r="K129" s="185">
        <f>G129/SUM(G144,G129)</f>
        <v>0.99094214190218077</v>
      </c>
    </row>
    <row r="130" spans="1:14" x14ac:dyDescent="0.35">
      <c r="A130" s="154" t="s">
        <v>831</v>
      </c>
      <c r="B130" s="159" t="s">
        <v>819</v>
      </c>
      <c r="C130" s="160" t="s">
        <v>825</v>
      </c>
      <c r="D130" s="159" t="s">
        <v>823</v>
      </c>
      <c r="E130" s="193">
        <v>848.22400000000005</v>
      </c>
      <c r="F130" s="158">
        <v>839741.91796899994</v>
      </c>
      <c r="G130" s="159">
        <v>990.00002300000006</v>
      </c>
      <c r="H130" s="159">
        <v>990.00002300000006</v>
      </c>
      <c r="J130" s="175">
        <f>(((E130/E$125)^(1/50))-1)*100</f>
        <v>5.7205235360591189E-2</v>
      </c>
      <c r="K130" s="185">
        <f>G130/SUM(G145,G130)</f>
        <v>0.88369186827100898</v>
      </c>
    </row>
    <row r="131" spans="1:14" s="165" customFormat="1" ht="15" thickBot="1" x14ac:dyDescent="0.4">
      <c r="A131" s="161" t="s">
        <v>831</v>
      </c>
      <c r="B131" s="162" t="s">
        <v>819</v>
      </c>
      <c r="C131" s="163" t="s">
        <v>825</v>
      </c>
      <c r="D131" s="162" t="s">
        <v>824</v>
      </c>
      <c r="E131" s="194">
        <v>1549.91</v>
      </c>
      <c r="F131" s="164">
        <v>74933206.036621004</v>
      </c>
      <c r="G131" s="162">
        <v>48346.799950000001</v>
      </c>
      <c r="H131" s="162">
        <v>48346.799950000001</v>
      </c>
      <c r="J131" s="180">
        <f>(((E131/E$126)^(1/50))-1)*100</f>
        <v>2.3374954201260678E-2</v>
      </c>
      <c r="K131" s="185">
        <f>G131/SUM(G146,G131)</f>
        <v>0.86231479514703036</v>
      </c>
    </row>
    <row r="132" spans="1:14" s="152" customFormat="1" x14ac:dyDescent="0.35">
      <c r="A132" s="146" t="s">
        <v>831</v>
      </c>
      <c r="B132" s="151" t="s">
        <v>819</v>
      </c>
      <c r="C132" s="184" t="s">
        <v>826</v>
      </c>
      <c r="D132" s="151" t="s">
        <v>2</v>
      </c>
      <c r="E132" s="146">
        <v>0</v>
      </c>
      <c r="F132" s="150">
        <v>0</v>
      </c>
      <c r="G132" s="151">
        <v>0</v>
      </c>
      <c r="H132" s="151">
        <v>0</v>
      </c>
      <c r="J132" s="153"/>
    </row>
    <row r="133" spans="1:14" x14ac:dyDescent="0.35">
      <c r="A133" s="154" t="s">
        <v>831</v>
      </c>
      <c r="B133" s="159" t="s">
        <v>819</v>
      </c>
      <c r="C133" s="160" t="s">
        <v>826</v>
      </c>
      <c r="D133" s="159" t="s">
        <v>821</v>
      </c>
      <c r="E133" s="154">
        <v>0</v>
      </c>
      <c r="F133" s="158">
        <v>0</v>
      </c>
      <c r="G133" s="159">
        <v>0</v>
      </c>
      <c r="H133" s="159">
        <v>0</v>
      </c>
      <c r="J133" s="175">
        <f>(((E133/E$124)^(1/50))-1)*100</f>
        <v>-100</v>
      </c>
      <c r="K133" s="186" t="e">
        <f t="shared" ref="K133:K136" si="13">K128</f>
        <v>#DIV/0!</v>
      </c>
    </row>
    <row r="134" spans="1:14" x14ac:dyDescent="0.35">
      <c r="A134" s="154" t="s">
        <v>831</v>
      </c>
      <c r="B134" s="159" t="s">
        <v>819</v>
      </c>
      <c r="C134" s="160" t="s">
        <v>826</v>
      </c>
      <c r="D134" s="159" t="s">
        <v>822</v>
      </c>
      <c r="E134" s="154">
        <v>790.96</v>
      </c>
      <c r="F134" s="158">
        <v>35183972.470917001</v>
      </c>
      <c r="G134" s="159">
        <v>44482.599917</v>
      </c>
      <c r="H134" s="159">
        <v>44482.599917</v>
      </c>
      <c r="J134" s="175">
        <f>(((E134/E$124)^(1/50))-1)*100</f>
        <v>1.9682245419527788E-2</v>
      </c>
      <c r="K134" s="186">
        <f t="shared" si="13"/>
        <v>0.99094214190218077</v>
      </c>
      <c r="N134" s="191"/>
    </row>
    <row r="135" spans="1:14" x14ac:dyDescent="0.35">
      <c r="A135" s="154" t="s">
        <v>831</v>
      </c>
      <c r="B135" s="159" t="s">
        <v>819</v>
      </c>
      <c r="C135" s="160" t="s">
        <v>826</v>
      </c>
      <c r="D135" s="159" t="s">
        <v>823</v>
      </c>
      <c r="E135" s="154">
        <v>864.07</v>
      </c>
      <c r="F135" s="158">
        <v>855429.90625</v>
      </c>
      <c r="G135" s="159">
        <v>990.00002300000006</v>
      </c>
      <c r="H135" s="159">
        <v>990.00002300000006</v>
      </c>
      <c r="J135" s="175">
        <f>(((E135/E$125)^(1/50))-1)*100</f>
        <v>9.4251332456773973E-2</v>
      </c>
      <c r="K135" s="186">
        <f t="shared" si="13"/>
        <v>0.88369186827100898</v>
      </c>
      <c r="N135" s="191"/>
    </row>
    <row r="136" spans="1:14" s="165" customFormat="1" ht="15" thickBot="1" x14ac:dyDescent="0.4">
      <c r="A136" s="161" t="s">
        <v>831</v>
      </c>
      <c r="B136" s="162" t="s">
        <v>819</v>
      </c>
      <c r="C136" s="163" t="s">
        <v>826</v>
      </c>
      <c r="D136" s="162" t="s">
        <v>824</v>
      </c>
      <c r="E136" s="161">
        <v>1597.7449999999999</v>
      </c>
      <c r="F136" s="164">
        <v>77245866.885193005</v>
      </c>
      <c r="G136" s="162">
        <v>48346.799950000001</v>
      </c>
      <c r="H136" s="162">
        <v>48346.799950000001</v>
      </c>
      <c r="J136" s="180">
        <f>(((E136/E$126)^(1/50))-1)*100</f>
        <v>8.420044219765721E-2</v>
      </c>
      <c r="K136" s="186">
        <f t="shared" si="13"/>
        <v>0.86231479514703036</v>
      </c>
      <c r="N136" s="191"/>
    </row>
    <row r="137" spans="1:14" s="152" customFormat="1" x14ac:dyDescent="0.35">
      <c r="A137" s="146" t="s">
        <v>831</v>
      </c>
      <c r="B137" s="151" t="s">
        <v>819</v>
      </c>
      <c r="C137" s="184" t="s">
        <v>827</v>
      </c>
      <c r="D137" s="151" t="s">
        <v>2</v>
      </c>
      <c r="E137" s="146">
        <v>0</v>
      </c>
      <c r="F137" s="150">
        <v>0</v>
      </c>
      <c r="G137" s="151">
        <v>0</v>
      </c>
      <c r="H137" s="151">
        <v>0</v>
      </c>
      <c r="J137" s="153"/>
    </row>
    <row r="138" spans="1:14" x14ac:dyDescent="0.35">
      <c r="A138" s="154" t="s">
        <v>831</v>
      </c>
      <c r="B138" s="159" t="s">
        <v>819</v>
      </c>
      <c r="C138" s="160" t="s">
        <v>827</v>
      </c>
      <c r="D138" s="159" t="s">
        <v>821</v>
      </c>
      <c r="E138" s="154">
        <v>0</v>
      </c>
      <c r="F138" s="158">
        <v>0</v>
      </c>
      <c r="G138" s="159">
        <v>0</v>
      </c>
      <c r="H138" s="159">
        <v>0</v>
      </c>
      <c r="J138" s="175"/>
      <c r="K138" s="186" t="e">
        <f>K133</f>
        <v>#DIV/0!</v>
      </c>
      <c r="N138" s="191"/>
    </row>
    <row r="139" spans="1:14" x14ac:dyDescent="0.35">
      <c r="A139" s="154" t="s">
        <v>831</v>
      </c>
      <c r="B139" s="159" t="s">
        <v>819</v>
      </c>
      <c r="C139" s="160" t="s">
        <v>827</v>
      </c>
      <c r="D139" s="159" t="s">
        <v>822</v>
      </c>
      <c r="E139" s="154">
        <v>776.24</v>
      </c>
      <c r="F139" s="158">
        <v>34529198.704529002</v>
      </c>
      <c r="G139" s="159">
        <v>44482.599917</v>
      </c>
      <c r="H139" s="159">
        <v>44482.599917</v>
      </c>
      <c r="J139" s="175">
        <f>(((E139/E$124)^(1/50))-1)*100</f>
        <v>-1.7889384682667764E-2</v>
      </c>
      <c r="K139" s="186">
        <f t="shared" ref="K139:K141" si="14">K134</f>
        <v>0.99094214190218077</v>
      </c>
      <c r="N139" s="191"/>
    </row>
    <row r="140" spans="1:14" x14ac:dyDescent="0.35">
      <c r="A140" s="154" t="s">
        <v>831</v>
      </c>
      <c r="B140" s="159" t="s">
        <v>819</v>
      </c>
      <c r="C140" s="160" t="s">
        <v>827</v>
      </c>
      <c r="D140" s="159" t="s">
        <v>823</v>
      </c>
      <c r="E140" s="154">
        <v>861.51499999999999</v>
      </c>
      <c r="F140" s="158">
        <v>852900.390625</v>
      </c>
      <c r="G140" s="159">
        <v>990.00002300000006</v>
      </c>
      <c r="H140" s="159">
        <v>990.00002300000006</v>
      </c>
      <c r="J140" s="175">
        <f>(((E140/E$125)^(1/50))-1)*100</f>
        <v>8.8323292380065865E-2</v>
      </c>
      <c r="K140" s="186">
        <f t="shared" si="14"/>
        <v>0.88369186827100898</v>
      </c>
      <c r="N140" s="191"/>
    </row>
    <row r="141" spans="1:14" s="165" customFormat="1" ht="15" thickBot="1" x14ac:dyDescent="0.4">
      <c r="A141" s="161" t="s">
        <v>831</v>
      </c>
      <c r="B141" s="162" t="s">
        <v>819</v>
      </c>
      <c r="C141" s="163" t="s">
        <v>827</v>
      </c>
      <c r="D141" s="162" t="s">
        <v>824</v>
      </c>
      <c r="E141" s="161">
        <v>1551.135</v>
      </c>
      <c r="F141" s="164">
        <v>74992432.75</v>
      </c>
      <c r="G141" s="162">
        <v>48346.799950000001</v>
      </c>
      <c r="H141" s="162">
        <v>48346.799950000001</v>
      </c>
      <c r="J141" s="180">
        <f>(((E141/E$126)^(1/50))-1)*100</f>
        <v>2.4955448631280852E-2</v>
      </c>
      <c r="K141" s="186">
        <f t="shared" si="14"/>
        <v>0.86231479514703036</v>
      </c>
      <c r="N141" s="191"/>
    </row>
    <row r="142" spans="1:14" s="152" customFormat="1" x14ac:dyDescent="0.35">
      <c r="A142" s="167" t="s">
        <v>831</v>
      </c>
      <c r="B142" s="168" t="s">
        <v>828</v>
      </c>
      <c r="C142" s="169" t="s">
        <v>820</v>
      </c>
      <c r="D142" s="168" t="s">
        <v>2</v>
      </c>
      <c r="E142" s="167">
        <v>0</v>
      </c>
      <c r="F142" s="170">
        <v>0</v>
      </c>
      <c r="G142" s="168">
        <v>0</v>
      </c>
      <c r="H142" s="168">
        <v>0</v>
      </c>
      <c r="J142" s="153"/>
    </row>
    <row r="143" spans="1:14" x14ac:dyDescent="0.35">
      <c r="A143" s="171" t="s">
        <v>831</v>
      </c>
      <c r="B143" s="172" t="s">
        <v>828</v>
      </c>
      <c r="C143" s="173" t="s">
        <v>820</v>
      </c>
      <c r="D143" s="172" t="s">
        <v>821</v>
      </c>
      <c r="E143" s="171">
        <v>0</v>
      </c>
      <c r="F143" s="174">
        <v>0</v>
      </c>
      <c r="G143" s="172">
        <v>0</v>
      </c>
      <c r="H143" s="172">
        <v>0</v>
      </c>
      <c r="J143" s="175">
        <f>(((E143/E$144)^(1/50))-1)*100</f>
        <v>-100</v>
      </c>
      <c r="K143" s="186" t="e">
        <f t="shared" ref="K143:K146" si="15">1-K128</f>
        <v>#DIV/0!</v>
      </c>
    </row>
    <row r="144" spans="1:14" x14ac:dyDescent="0.35">
      <c r="A144" s="171" t="s">
        <v>831</v>
      </c>
      <c r="B144" s="172" t="s">
        <v>828</v>
      </c>
      <c r="C144" s="173" t="s">
        <v>820</v>
      </c>
      <c r="D144" s="172" t="s">
        <v>822</v>
      </c>
      <c r="E144" s="195">
        <v>1314.8320000000001</v>
      </c>
      <c r="F144" s="196">
        <v>534610.90177500003</v>
      </c>
      <c r="G144" s="172">
        <v>406.60000300000002</v>
      </c>
      <c r="H144" s="172">
        <v>406.60000300000002</v>
      </c>
      <c r="J144" s="175">
        <f>(((E144/E$144)^(1/50))-1)*100</f>
        <v>0</v>
      </c>
      <c r="K144" s="186">
        <f t="shared" si="15"/>
        <v>9.0578580978192269E-3</v>
      </c>
    </row>
    <row r="145" spans="1:14" x14ac:dyDescent="0.35">
      <c r="A145" s="171" t="s">
        <v>831</v>
      </c>
      <c r="B145" s="172" t="s">
        <v>828</v>
      </c>
      <c r="C145" s="173" t="s">
        <v>820</v>
      </c>
      <c r="D145" s="172" t="s">
        <v>823</v>
      </c>
      <c r="E145" s="195">
        <v>1449.404</v>
      </c>
      <c r="F145" s="196">
        <v>188857.47112999999</v>
      </c>
      <c r="G145" s="172">
        <v>130.300003</v>
      </c>
      <c r="H145" s="172">
        <v>130.300003</v>
      </c>
      <c r="J145" s="175">
        <f>(((E145/E$145)^(1/50))-1)*100</f>
        <v>0</v>
      </c>
      <c r="K145" s="186">
        <f t="shared" si="15"/>
        <v>0.11630813172899102</v>
      </c>
    </row>
    <row r="146" spans="1:14" s="165" customFormat="1" ht="15" thickBot="1" x14ac:dyDescent="0.4">
      <c r="A146" s="176" t="s">
        <v>831</v>
      </c>
      <c r="B146" s="177" t="s">
        <v>828</v>
      </c>
      <c r="C146" s="178" t="s">
        <v>820</v>
      </c>
      <c r="D146" s="177" t="s">
        <v>824</v>
      </c>
      <c r="E146" s="197">
        <v>2067.1979999999999</v>
      </c>
      <c r="F146" s="198">
        <v>15957737.801865</v>
      </c>
      <c r="G146" s="177">
        <v>7719.4999930000004</v>
      </c>
      <c r="H146" s="177">
        <v>7719.4999930000004</v>
      </c>
      <c r="J146" s="180">
        <f>(((E146/E$146)^(1/50))-1)*100</f>
        <v>0</v>
      </c>
      <c r="K146" s="188">
        <f t="shared" si="15"/>
        <v>0.13768520485296964</v>
      </c>
    </row>
    <row r="147" spans="1:14" s="152" customFormat="1" x14ac:dyDescent="0.35">
      <c r="A147" s="167" t="s">
        <v>831</v>
      </c>
      <c r="B147" s="168" t="s">
        <v>828</v>
      </c>
      <c r="C147" s="169" t="s">
        <v>825</v>
      </c>
      <c r="D147" s="168" t="s">
        <v>2</v>
      </c>
      <c r="E147" s="167">
        <v>0</v>
      </c>
      <c r="F147" s="170">
        <v>0</v>
      </c>
      <c r="G147" s="168">
        <v>0</v>
      </c>
      <c r="H147" s="168">
        <v>0</v>
      </c>
      <c r="J147" s="153"/>
    </row>
    <row r="148" spans="1:14" x14ac:dyDescent="0.35">
      <c r="A148" s="171" t="s">
        <v>831</v>
      </c>
      <c r="B148" s="172" t="s">
        <v>828</v>
      </c>
      <c r="C148" s="173" t="s">
        <v>825</v>
      </c>
      <c r="D148" s="172" t="s">
        <v>821</v>
      </c>
      <c r="E148" s="171">
        <v>0</v>
      </c>
      <c r="F148" s="174">
        <v>0</v>
      </c>
      <c r="G148" s="172">
        <v>0</v>
      </c>
      <c r="H148" s="172">
        <v>0</v>
      </c>
      <c r="J148" s="175"/>
      <c r="K148" s="186"/>
      <c r="L148" s="187"/>
    </row>
    <row r="149" spans="1:14" x14ac:dyDescent="0.35">
      <c r="A149" s="171" t="s">
        <v>831</v>
      </c>
      <c r="B149" s="172" t="s">
        <v>828</v>
      </c>
      <c r="C149" s="173" t="s">
        <v>825</v>
      </c>
      <c r="D149" s="172" t="s">
        <v>822</v>
      </c>
      <c r="E149" s="171">
        <v>1257.847</v>
      </c>
      <c r="F149" s="174">
        <v>511440.970974</v>
      </c>
      <c r="G149" s="172">
        <v>406.60000300000002</v>
      </c>
      <c r="H149" s="172">
        <v>406.60000300000002</v>
      </c>
      <c r="J149" s="175">
        <f>(((E149/E$144)^(1/50))-1)*100</f>
        <v>-8.8575491839593123E-2</v>
      </c>
      <c r="K149" s="186">
        <f t="shared" ref="K149:K151" si="16">K144</f>
        <v>9.0578580978192269E-3</v>
      </c>
      <c r="L149" s="187">
        <f>K149*J149+K129*J129</f>
        <v>1.3067487506030056E-2</v>
      </c>
      <c r="N149" s="191"/>
    </row>
    <row r="150" spans="1:14" x14ac:dyDescent="0.35">
      <c r="A150" s="171" t="s">
        <v>831</v>
      </c>
      <c r="B150" s="172" t="s">
        <v>828</v>
      </c>
      <c r="C150" s="173" t="s">
        <v>825</v>
      </c>
      <c r="D150" s="172" t="s">
        <v>823</v>
      </c>
      <c r="E150" s="171">
        <v>1349.625</v>
      </c>
      <c r="F150" s="174">
        <v>175856.206993</v>
      </c>
      <c r="G150" s="172">
        <v>130.300003</v>
      </c>
      <c r="H150" s="172">
        <v>130.300003</v>
      </c>
      <c r="J150" s="175">
        <f>(((E150/E$145)^(1/50))-1)*100</f>
        <v>-0.14254962409796512</v>
      </c>
      <c r="K150" s="186">
        <f t="shared" si="16"/>
        <v>0.11630813172899102</v>
      </c>
      <c r="L150" s="187">
        <f>K150*J150+K130*J130</f>
        <v>3.3972120853179327E-2</v>
      </c>
      <c r="N150" s="191"/>
    </row>
    <row r="151" spans="1:14" s="165" customFormat="1" ht="15" thickBot="1" x14ac:dyDescent="0.4">
      <c r="A151" s="176" t="s">
        <v>831</v>
      </c>
      <c r="B151" s="177" t="s">
        <v>828</v>
      </c>
      <c r="C151" s="178" t="s">
        <v>825</v>
      </c>
      <c r="D151" s="177" t="s">
        <v>824</v>
      </c>
      <c r="E151" s="176">
        <v>2083.3870000000002</v>
      </c>
      <c r="F151" s="179">
        <v>16082712.351952</v>
      </c>
      <c r="G151" s="177">
        <v>7719.4999930000004</v>
      </c>
      <c r="H151" s="177">
        <v>7719.4999930000004</v>
      </c>
      <c r="J151" s="180">
        <f>(((E151/E$146)^(1/50))-1)*100</f>
        <v>1.5602952404014658E-2</v>
      </c>
      <c r="K151" s="188">
        <f t="shared" si="16"/>
        <v>0.13768520485296964</v>
      </c>
      <c r="L151" s="189">
        <f>K151*J151+K131*J131</f>
        <v>2.2304864541689211E-2</v>
      </c>
      <c r="N151" s="191"/>
    </row>
    <row r="152" spans="1:14" s="152" customFormat="1" x14ac:dyDescent="0.35">
      <c r="A152" s="167" t="s">
        <v>831</v>
      </c>
      <c r="B152" s="168" t="s">
        <v>828</v>
      </c>
      <c r="C152" s="169" t="s">
        <v>826</v>
      </c>
      <c r="D152" s="168" t="s">
        <v>2</v>
      </c>
      <c r="E152" s="167">
        <v>0</v>
      </c>
      <c r="F152" s="170">
        <v>0</v>
      </c>
      <c r="G152" s="168">
        <v>0</v>
      </c>
      <c r="H152" s="168">
        <v>0</v>
      </c>
      <c r="J152" s="153"/>
    </row>
    <row r="153" spans="1:14" x14ac:dyDescent="0.35">
      <c r="A153" s="171" t="s">
        <v>831</v>
      </c>
      <c r="B153" s="172" t="s">
        <v>828</v>
      </c>
      <c r="C153" s="173" t="s">
        <v>826</v>
      </c>
      <c r="D153" s="172" t="s">
        <v>821</v>
      </c>
      <c r="E153" s="171">
        <v>0</v>
      </c>
      <c r="F153" s="174">
        <v>0</v>
      </c>
      <c r="G153" s="172">
        <v>0</v>
      </c>
      <c r="H153" s="172">
        <v>0</v>
      </c>
      <c r="J153" s="175"/>
      <c r="K153" s="186"/>
      <c r="L153" s="187"/>
    </row>
    <row r="154" spans="1:14" x14ac:dyDescent="0.35">
      <c r="A154" s="171" t="s">
        <v>831</v>
      </c>
      <c r="B154" s="172" t="s">
        <v>828</v>
      </c>
      <c r="C154" s="173" t="s">
        <v>826</v>
      </c>
      <c r="D154" s="172" t="s">
        <v>822</v>
      </c>
      <c r="E154" s="171">
        <v>909.322</v>
      </c>
      <c r="F154" s="174">
        <v>369730.732296</v>
      </c>
      <c r="G154" s="172">
        <v>406.60000300000002</v>
      </c>
      <c r="H154" s="172">
        <v>406.60000300000002</v>
      </c>
      <c r="J154" s="175">
        <f>(((E154/E$144)^(1/50))-1)*100</f>
        <v>-0.73481674863884461</v>
      </c>
      <c r="K154" s="186">
        <f t="shared" ref="K154:K156" si="17">K149</f>
        <v>9.0578580978192269E-3</v>
      </c>
      <c r="L154" s="187">
        <f>K154*J154+K134*J134</f>
        <v>1.2848100596399698E-2</v>
      </c>
    </row>
    <row r="155" spans="1:14" x14ac:dyDescent="0.35">
      <c r="A155" s="171" t="s">
        <v>831</v>
      </c>
      <c r="B155" s="172" t="s">
        <v>828</v>
      </c>
      <c r="C155" s="173" t="s">
        <v>826</v>
      </c>
      <c r="D155" s="172" t="s">
        <v>823</v>
      </c>
      <c r="E155" s="171">
        <v>1033.6220000000001</v>
      </c>
      <c r="F155" s="174">
        <v>134681.00138100001</v>
      </c>
      <c r="G155" s="172">
        <v>130.300003</v>
      </c>
      <c r="H155" s="172">
        <v>130.300003</v>
      </c>
      <c r="J155" s="175">
        <f>(((E155/E$145)^(1/50))-1)*100</f>
        <v>-0.67388573497222382</v>
      </c>
      <c r="K155" s="186">
        <f t="shared" si="17"/>
        <v>0.11630813172899102</v>
      </c>
      <c r="L155" s="187">
        <f t="shared" ref="L155" si="18">K155*J155+K135*J135</f>
        <v>4.9107452323212397E-3</v>
      </c>
    </row>
    <row r="156" spans="1:14" s="165" customFormat="1" ht="15" thickBot="1" x14ac:dyDescent="0.4">
      <c r="A156" s="176" t="s">
        <v>831</v>
      </c>
      <c r="B156" s="177" t="s">
        <v>828</v>
      </c>
      <c r="C156" s="178" t="s">
        <v>826</v>
      </c>
      <c r="D156" s="177" t="s">
        <v>824</v>
      </c>
      <c r="E156" s="176">
        <v>1839.1880000000001</v>
      </c>
      <c r="F156" s="179">
        <v>14197612.716515001</v>
      </c>
      <c r="G156" s="177">
        <v>7719.4999930000004</v>
      </c>
      <c r="H156" s="177">
        <v>7719.4999930000004</v>
      </c>
      <c r="J156" s="180">
        <f>(((E156/E$146)^(1/50))-1)*100</f>
        <v>-0.2334668357423908</v>
      </c>
      <c r="K156" s="188">
        <f t="shared" si="17"/>
        <v>0.13768520485296964</v>
      </c>
      <c r="L156" s="189">
        <f>K156*J156+K136*J136</f>
        <v>4.0462357959396462E-2</v>
      </c>
    </row>
    <row r="157" spans="1:14" s="152" customFormat="1" x14ac:dyDescent="0.35">
      <c r="A157" s="167" t="s">
        <v>831</v>
      </c>
      <c r="B157" s="168" t="s">
        <v>828</v>
      </c>
      <c r="C157" s="169" t="s">
        <v>827</v>
      </c>
      <c r="D157" s="168" t="s">
        <v>2</v>
      </c>
      <c r="E157" s="167">
        <v>0</v>
      </c>
      <c r="F157" s="170">
        <v>0</v>
      </c>
      <c r="G157" s="168">
        <v>0</v>
      </c>
      <c r="H157" s="168">
        <v>0</v>
      </c>
      <c r="J157" s="153"/>
    </row>
    <row r="158" spans="1:14" x14ac:dyDescent="0.35">
      <c r="A158" s="171" t="s">
        <v>831</v>
      </c>
      <c r="B158" s="172" t="s">
        <v>828</v>
      </c>
      <c r="C158" s="173" t="s">
        <v>827</v>
      </c>
      <c r="D158" s="172" t="s">
        <v>821</v>
      </c>
      <c r="E158" s="171">
        <v>0</v>
      </c>
      <c r="F158" s="174">
        <v>0</v>
      </c>
      <c r="G158" s="172">
        <v>0</v>
      </c>
      <c r="H158" s="172">
        <v>0</v>
      </c>
      <c r="J158" s="175"/>
      <c r="K158" s="186"/>
      <c r="L158" s="187"/>
    </row>
    <row r="159" spans="1:14" x14ac:dyDescent="0.35">
      <c r="A159" s="171" t="s">
        <v>831</v>
      </c>
      <c r="B159" s="172" t="s">
        <v>828</v>
      </c>
      <c r="C159" s="173" t="s">
        <v>827</v>
      </c>
      <c r="D159" s="172" t="s">
        <v>822</v>
      </c>
      <c r="E159" s="171">
        <v>1000.533</v>
      </c>
      <c r="F159" s="174">
        <v>406816.92378800001</v>
      </c>
      <c r="G159" s="172">
        <v>406.60000300000002</v>
      </c>
      <c r="H159" s="172">
        <v>406.60000300000002</v>
      </c>
      <c r="J159" s="175">
        <f>(((E159/E$144)^(1/50))-1)*100</f>
        <v>-0.54486229700767552</v>
      </c>
      <c r="K159" s="186">
        <f t="shared" ref="K159:K161" si="19">K154</f>
        <v>9.0578580978192269E-3</v>
      </c>
      <c r="L159" s="187">
        <f>K159*J159+K139*J139</f>
        <v>-2.2662630543902218E-2</v>
      </c>
    </row>
    <row r="160" spans="1:14" x14ac:dyDescent="0.35">
      <c r="A160" s="171" t="s">
        <v>831</v>
      </c>
      <c r="B160" s="172" t="s">
        <v>828</v>
      </c>
      <c r="C160" s="173" t="s">
        <v>827</v>
      </c>
      <c r="D160" s="172" t="s">
        <v>823</v>
      </c>
      <c r="E160" s="171">
        <v>1235.768</v>
      </c>
      <c r="F160" s="174">
        <v>161020.63578000001</v>
      </c>
      <c r="G160" s="172">
        <v>130.300003</v>
      </c>
      <c r="H160" s="172">
        <v>130.300003</v>
      </c>
      <c r="J160" s="175">
        <f>(((E160/E$145)^(1/50))-1)*100</f>
        <v>-0.31841158824417182</v>
      </c>
      <c r="K160" s="186">
        <f t="shared" si="19"/>
        <v>0.11630813172899102</v>
      </c>
      <c r="L160" s="187">
        <f>K160*J160+K140*J140</f>
        <v>4.1016718305646599E-2</v>
      </c>
    </row>
    <row r="161" spans="1:18" s="165" customFormat="1" ht="15" thickBot="1" x14ac:dyDescent="0.4">
      <c r="A161" s="176" t="s">
        <v>831</v>
      </c>
      <c r="B161" s="177" t="s">
        <v>828</v>
      </c>
      <c r="C161" s="178" t="s">
        <v>827</v>
      </c>
      <c r="D161" s="177" t="s">
        <v>824</v>
      </c>
      <c r="E161" s="176">
        <v>1824.414</v>
      </c>
      <c r="F161" s="179">
        <v>14083564.719405999</v>
      </c>
      <c r="G161" s="177">
        <v>7719.4999930000004</v>
      </c>
      <c r="H161" s="177">
        <v>7719.4999930000004</v>
      </c>
      <c r="J161" s="180">
        <f>(((E161/E$146)^(1/50))-1)*100</f>
        <v>-0.24955853869153</v>
      </c>
      <c r="K161" s="188">
        <f t="shared" si="19"/>
        <v>0.13768520485296964</v>
      </c>
      <c r="L161" s="189">
        <f>K161*J161+K141*J141</f>
        <v>-1.2841065948265871E-2</v>
      </c>
    </row>
    <row r="162" spans="1:18" x14ac:dyDescent="0.35">
      <c r="C162" s="199"/>
      <c r="E162" s="200"/>
      <c r="F162" s="201"/>
    </row>
    <row r="163" spans="1:18" x14ac:dyDescent="0.35">
      <c r="A163" s="143" t="s">
        <v>835</v>
      </c>
    </row>
    <row r="164" spans="1:18" x14ac:dyDescent="0.35">
      <c r="B164" s="288" t="s">
        <v>713</v>
      </c>
      <c r="C164" s="289"/>
      <c r="D164" s="290"/>
      <c r="E164" s="288" t="s">
        <v>594</v>
      </c>
      <c r="F164" s="289"/>
      <c r="G164" s="289"/>
      <c r="H164" s="290"/>
      <c r="I164" s="288" t="s">
        <v>595</v>
      </c>
      <c r="J164" s="289"/>
      <c r="K164" s="289"/>
      <c r="L164" s="290"/>
      <c r="M164" s="288" t="s">
        <v>596</v>
      </c>
      <c r="N164" s="289"/>
      <c r="O164" s="289"/>
      <c r="P164" s="290"/>
    </row>
    <row r="165" spans="1:18" x14ac:dyDescent="0.35">
      <c r="A165" s="202" t="s">
        <v>132</v>
      </c>
      <c r="B165" s="203" t="s">
        <v>836</v>
      </c>
      <c r="C165" s="204" t="s">
        <v>837</v>
      </c>
      <c r="D165" s="205" t="s">
        <v>838</v>
      </c>
      <c r="E165" s="203" t="s">
        <v>839</v>
      </c>
      <c r="F165" s="204" t="s">
        <v>840</v>
      </c>
      <c r="G165" s="204" t="s">
        <v>841</v>
      </c>
      <c r="H165" s="205" t="s">
        <v>842</v>
      </c>
      <c r="I165" s="203" t="s">
        <v>843</v>
      </c>
      <c r="J165" s="204" t="s">
        <v>844</v>
      </c>
      <c r="K165" s="204" t="s">
        <v>845</v>
      </c>
      <c r="L165" s="205" t="s">
        <v>846</v>
      </c>
      <c r="M165" s="203" t="s">
        <v>847</v>
      </c>
      <c r="N165" s="204" t="s">
        <v>848</v>
      </c>
      <c r="O165" s="204" t="s">
        <v>849</v>
      </c>
      <c r="P165" s="205" t="s">
        <v>850</v>
      </c>
    </row>
    <row r="166" spans="1:18" x14ac:dyDescent="0.35">
      <c r="A166" s="143" t="s">
        <v>825</v>
      </c>
      <c r="B166" s="206">
        <f>J28</f>
        <v>-0.51034841218592364</v>
      </c>
      <c r="C166" s="207">
        <f>L68</f>
        <v>-1.6254170876783824E-2</v>
      </c>
      <c r="D166" s="208">
        <f>L108</f>
        <v>-0.46878913985377058</v>
      </c>
      <c r="E166" s="206">
        <f>J29</f>
        <v>-0.17237208984380858</v>
      </c>
      <c r="F166" s="207">
        <f>L69</f>
        <v>-0.14809845695527452</v>
      </c>
      <c r="G166" s="191">
        <f>L109</f>
        <v>-0.79165702374220759</v>
      </c>
      <c r="H166" s="208">
        <f>L149</f>
        <v>1.3067487506030056E-2</v>
      </c>
      <c r="I166" s="206">
        <f>J30</f>
        <v>-0.37810195743583908</v>
      </c>
      <c r="J166" s="207">
        <f>L70</f>
        <v>-9.3351261545149278E-2</v>
      </c>
      <c r="K166" s="191">
        <f>L110</f>
        <v>-0.41599952133601831</v>
      </c>
      <c r="L166" s="208">
        <f>L150</f>
        <v>3.3972120853179327E-2</v>
      </c>
      <c r="M166" s="206">
        <f>J31</f>
        <v>-0.14142755353988568</v>
      </c>
      <c r="N166" s="207">
        <f>L71</f>
        <v>-4.8080695568497041E-2</v>
      </c>
      <c r="O166" s="191">
        <f>L111</f>
        <v>-0.31141382529549433</v>
      </c>
      <c r="P166" s="208">
        <f>L151</f>
        <v>2.2304864541689211E-2</v>
      </c>
      <c r="Q166" s="207"/>
      <c r="R166" s="207"/>
    </row>
    <row r="167" spans="1:18" x14ac:dyDescent="0.35">
      <c r="A167" s="143" t="s">
        <v>826</v>
      </c>
      <c r="B167" s="206">
        <f>J33</f>
        <v>-1.1660467410457342</v>
      </c>
      <c r="C167" s="207">
        <f>L73</f>
        <v>-0.11616284910386243</v>
      </c>
      <c r="D167" s="208">
        <f>L113</f>
        <v>-0.56829104822435605</v>
      </c>
      <c r="E167" s="206">
        <f>J34</f>
        <v>-1.1027688929319046</v>
      </c>
      <c r="F167" s="207">
        <f>L74</f>
        <v>-0.75711074902195874</v>
      </c>
      <c r="G167" s="191">
        <f>L114</f>
        <v>-1.6061484856345878</v>
      </c>
      <c r="H167" s="208">
        <f>L154</f>
        <v>1.2848100596399698E-2</v>
      </c>
      <c r="I167" s="206">
        <f>J35</f>
        <v>-1.367488341590728</v>
      </c>
      <c r="J167" s="207">
        <f>L75</f>
        <v>-0.3313544956298764</v>
      </c>
      <c r="K167" s="191">
        <f>L115</f>
        <v>-0.67492979455499158</v>
      </c>
      <c r="L167" s="208">
        <f>L155</f>
        <v>4.9107452323212397E-3</v>
      </c>
      <c r="M167" s="206">
        <f>J36</f>
        <v>-0.4894448682695951</v>
      </c>
      <c r="N167" s="207">
        <f>L76</f>
        <v>-6.225119635911134E-2</v>
      </c>
      <c r="O167" s="191">
        <f>L116</f>
        <v>-0.4400341605975967</v>
      </c>
      <c r="P167" s="208">
        <f>L156</f>
        <v>4.0462357959396462E-2</v>
      </c>
      <c r="Q167" s="207"/>
      <c r="R167" s="207"/>
    </row>
    <row r="168" spans="1:18" x14ac:dyDescent="0.35">
      <c r="A168" s="143" t="s">
        <v>827</v>
      </c>
      <c r="B168" s="209">
        <f>J38</f>
        <v>-0.83339313546122451</v>
      </c>
      <c r="C168" s="210">
        <f>L78</f>
        <v>-0.11131774927436444</v>
      </c>
      <c r="D168" s="211">
        <f>L118</f>
        <v>-0.843660613533046</v>
      </c>
      <c r="E168" s="209">
        <f>J39</f>
        <v>-0.70299956651631579</v>
      </c>
      <c r="F168" s="210">
        <f>L79</f>
        <v>-0.67463107239181563</v>
      </c>
      <c r="G168" s="212">
        <f>L119</f>
        <v>-1.7523137433355545</v>
      </c>
      <c r="H168" s="211">
        <f>L159</f>
        <v>-2.2662630543902218E-2</v>
      </c>
      <c r="I168" s="209">
        <f>J40</f>
        <v>-1.0395715439100561</v>
      </c>
      <c r="J168" s="210">
        <f>L80</f>
        <v>-0.30170771265835006</v>
      </c>
      <c r="K168" s="212">
        <f>L120</f>
        <v>-0.85442857281547269</v>
      </c>
      <c r="L168" s="211">
        <f>L160</f>
        <v>4.1016718305646599E-2</v>
      </c>
      <c r="M168" s="209">
        <f>J41</f>
        <v>-0.8210839421341487</v>
      </c>
      <c r="N168" s="210">
        <f>L81</f>
        <v>-0.18983415428884431</v>
      </c>
      <c r="O168" s="212">
        <f>L121</f>
        <v>-0.66148521417311101</v>
      </c>
      <c r="P168" s="211">
        <f>L161</f>
        <v>-1.2841065948265871E-2</v>
      </c>
      <c r="Q168" s="207"/>
      <c r="R168" s="207"/>
    </row>
    <row r="171" spans="1:18" x14ac:dyDescent="0.35">
      <c r="B171" s="288" t="s">
        <v>713</v>
      </c>
      <c r="C171" s="289"/>
      <c r="D171" s="290"/>
      <c r="E171" s="288" t="s">
        <v>594</v>
      </c>
      <c r="F171" s="289"/>
      <c r="G171" s="289"/>
      <c r="H171" s="290"/>
      <c r="I171" s="288" t="s">
        <v>595</v>
      </c>
      <c r="J171" s="289"/>
      <c r="K171" s="289"/>
      <c r="L171" s="290"/>
      <c r="M171" s="288" t="s">
        <v>596</v>
      </c>
      <c r="N171" s="289"/>
      <c r="O171" s="289"/>
      <c r="P171" s="290"/>
    </row>
    <row r="172" spans="1:18" x14ac:dyDescent="0.35">
      <c r="A172" s="202" t="s">
        <v>132</v>
      </c>
      <c r="B172" s="203" t="s">
        <v>836</v>
      </c>
      <c r="C172" s="204" t="s">
        <v>837</v>
      </c>
      <c r="D172" s="205" t="s">
        <v>838</v>
      </c>
      <c r="E172" s="203" t="s">
        <v>839</v>
      </c>
      <c r="F172" s="204" t="s">
        <v>840</v>
      </c>
      <c r="G172" s="204" t="s">
        <v>841</v>
      </c>
      <c r="H172" s="205" t="s">
        <v>842</v>
      </c>
      <c r="I172" s="203" t="s">
        <v>843</v>
      </c>
      <c r="J172" s="204" t="s">
        <v>844</v>
      </c>
      <c r="K172" s="204" t="s">
        <v>845</v>
      </c>
      <c r="L172" s="205" t="s">
        <v>846</v>
      </c>
      <c r="M172" s="203" t="s">
        <v>847</v>
      </c>
      <c r="N172" s="204" t="s">
        <v>848</v>
      </c>
      <c r="O172" s="204" t="s">
        <v>849</v>
      </c>
      <c r="P172" s="205" t="s">
        <v>850</v>
      </c>
    </row>
    <row r="173" spans="1:18" x14ac:dyDescent="0.35">
      <c r="A173" s="213" t="s">
        <v>832</v>
      </c>
      <c r="B173" s="214">
        <f>SUM(G23)</f>
        <v>141780.80015200001</v>
      </c>
      <c r="C173" s="215">
        <f>SUM(G43,G63)</f>
        <v>14813.599969999999</v>
      </c>
      <c r="D173" s="215">
        <f>SUM(G83,G103)</f>
        <v>1850.6000019999999</v>
      </c>
      <c r="E173" s="215">
        <f>SUM(G24)</f>
        <v>6852.8000629999997</v>
      </c>
      <c r="F173" s="215">
        <f>SUM(G44,G64)</f>
        <v>33715.899957000001</v>
      </c>
      <c r="G173" s="215">
        <f>SUM(G84,G104)</f>
        <v>7909.8000219999994</v>
      </c>
      <c r="H173" s="215">
        <f>SUM(G124,G144)</f>
        <v>44889.199919999999</v>
      </c>
      <c r="I173" s="215">
        <f>SUM(G25)</f>
        <v>375327.499495</v>
      </c>
      <c r="J173" s="215">
        <f>SUM(G45,G65)</f>
        <v>46062.099907999997</v>
      </c>
      <c r="K173" s="215">
        <f>SUM(G85,G105)</f>
        <v>34136.799831999997</v>
      </c>
      <c r="L173" s="215">
        <f>SUM(G125,G145)</f>
        <v>1120.3000260000001</v>
      </c>
      <c r="M173" s="215">
        <f>SUM(G26)</f>
        <v>172305.89970400001</v>
      </c>
      <c r="N173" s="215">
        <f>SUM(G46,G66)</f>
        <v>81487.000119000004</v>
      </c>
      <c r="O173" s="215">
        <f>SUM(G86,G106)</f>
        <v>92161.600049000001</v>
      </c>
      <c r="P173" s="216">
        <f>SUM(G126,G146)</f>
        <v>56066.299942999998</v>
      </c>
    </row>
    <row r="174" spans="1:18" x14ac:dyDescent="0.35">
      <c r="A174" s="143" t="s">
        <v>833</v>
      </c>
      <c r="B174" s="217">
        <f>B173/SUM($B$173:$D$173)</f>
        <v>0.89482659623870431</v>
      </c>
      <c r="C174" s="217">
        <f>C173/SUM($B$173:$D$173)</f>
        <v>9.3493641064134478E-2</v>
      </c>
      <c r="D174" s="217">
        <f>D173/SUM($B$173:$D$173)</f>
        <v>1.1679762697161217E-2</v>
      </c>
      <c r="E174" s="217">
        <f>E173/SUM($E$173:$H$173)</f>
        <v>7.3395832453718376E-2</v>
      </c>
      <c r="F174" s="217">
        <f t="shared" ref="F174:H174" si="20">F173/SUM($E$173:$H$173)</f>
        <v>0.36110881997438232</v>
      </c>
      <c r="G174" s="217">
        <f t="shared" si="20"/>
        <v>8.4716663527314398E-2</v>
      </c>
      <c r="H174" s="217">
        <f t="shared" si="20"/>
        <v>0.4807786840445849</v>
      </c>
      <c r="I174" s="217">
        <f>I173/SUM($I$173:$L$173)</f>
        <v>0.82192097326532665</v>
      </c>
      <c r="J174" s="217">
        <f t="shared" ref="J174:L174" si="21">J173/SUM($I$173:$L$173)</f>
        <v>0.10087032268610102</v>
      </c>
      <c r="K174" s="217">
        <f t="shared" si="21"/>
        <v>7.4755385043282316E-2</v>
      </c>
      <c r="L174" s="217">
        <f t="shared" si="21"/>
        <v>2.4533190052900915E-3</v>
      </c>
      <c r="M174" s="217">
        <f>M173/SUM($M$173:$P$173)</f>
        <v>0.42859946496124302</v>
      </c>
      <c r="N174" s="217">
        <f t="shared" ref="N174:P174" si="22">N173/SUM($M$173:$P$173)</f>
        <v>0.20269349286529029</v>
      </c>
      <c r="O174" s="217">
        <f t="shared" si="22"/>
        <v>0.22924585019334939</v>
      </c>
      <c r="P174" s="217">
        <f t="shared" si="22"/>
        <v>0.13946119198011722</v>
      </c>
    </row>
    <row r="177" spans="1:13" x14ac:dyDescent="0.35">
      <c r="A177" s="143" t="s">
        <v>825</v>
      </c>
      <c r="B177" s="191">
        <f>SUMPRODUCT(B$174:D$174,B166:D166)</f>
        <v>-0.4636683400984048</v>
      </c>
      <c r="E177" s="191">
        <f>SUMPRODUCT(E$174:G$174,E166:G166)</f>
        <v>-0.13319759376642326</v>
      </c>
      <c r="I177" s="191">
        <f>SUMPRODUCT(I$174:K$174,I166:K166)</f>
        <v>-0.351284505119699</v>
      </c>
      <c r="M177" s="191">
        <f>SUMPRODUCT(M$174:O$174,M166:O166)</f>
        <v>-0.14175174504397267</v>
      </c>
    </row>
    <row r="178" spans="1:13" x14ac:dyDescent="0.35">
      <c r="A178" s="143" t="s">
        <v>826</v>
      </c>
      <c r="B178" s="191">
        <f t="shared" ref="B178:B179" si="23">SUMPRODUCT(B$174:D$174,B167:D167)</f>
        <v>-1.0609076286504733</v>
      </c>
      <c r="E178" s="191">
        <f t="shared" ref="E178:E179" si="24">SUMPRODUCT(E$174:G$174,E167:G167)</f>
        <v>-0.49040555090245375</v>
      </c>
      <c r="I178" s="191">
        <f t="shared" ref="I178:I179" si="25">SUMPRODUCT(I$174:K$174,I167:K167)</f>
        <v>-1.2078458202160562</v>
      </c>
      <c r="M178" s="191">
        <f t="shared" ref="M178:M179" si="26">SUMPRODUCT(M$174:O$174,M167:O167)</f>
        <v>-0.32326972635375872</v>
      </c>
    </row>
    <row r="179" spans="1:13" x14ac:dyDescent="0.35">
      <c r="A179" s="143" t="s">
        <v>827</v>
      </c>
      <c r="B179" s="191">
        <f t="shared" si="23"/>
        <v>-0.76600360019120106</v>
      </c>
      <c r="E179" s="191">
        <f t="shared" si="24"/>
        <v>-0.44366264265697575</v>
      </c>
      <c r="I179" s="191">
        <f t="shared" si="25"/>
        <v>-0.94875214643502759</v>
      </c>
      <c r="M179" s="191">
        <f t="shared" si="26"/>
        <v>-0.54203702639834328</v>
      </c>
    </row>
    <row r="183" spans="1:13" x14ac:dyDescent="0.35">
      <c r="A183" s="143" t="s">
        <v>834</v>
      </c>
    </row>
    <row r="184" spans="1:13" x14ac:dyDescent="0.35">
      <c r="B184" s="143" t="s">
        <v>713</v>
      </c>
      <c r="C184" s="143" t="s">
        <v>594</v>
      </c>
      <c r="D184" s="143" t="s">
        <v>595</v>
      </c>
      <c r="E184" s="143" t="s">
        <v>596</v>
      </c>
    </row>
    <row r="185" spans="1:13" x14ac:dyDescent="0.35">
      <c r="A185" s="143" t="s">
        <v>825</v>
      </c>
      <c r="B185" s="191">
        <f>B177</f>
        <v>-0.4636683400984048</v>
      </c>
      <c r="C185" s="191">
        <f>E177</f>
        <v>-0.13319759376642326</v>
      </c>
      <c r="D185" s="191">
        <f>I177</f>
        <v>-0.351284505119699</v>
      </c>
      <c r="E185" s="191">
        <f>M177</f>
        <v>-0.14175174504397267</v>
      </c>
    </row>
    <row r="186" spans="1:13" x14ac:dyDescent="0.35">
      <c r="A186" s="218" t="s">
        <v>826</v>
      </c>
      <c r="B186" s="219">
        <f>B178</f>
        <v>-1.0609076286504733</v>
      </c>
      <c r="C186" s="219">
        <f>E178</f>
        <v>-0.49040555090245375</v>
      </c>
      <c r="D186" s="219">
        <f>I178</f>
        <v>-1.2078458202160562</v>
      </c>
      <c r="E186" s="219">
        <f>M178</f>
        <v>-0.32326972635375872</v>
      </c>
    </row>
  </sheetData>
  <mergeCells count="8">
    <mergeCell ref="B164:D164"/>
    <mergeCell ref="E164:H164"/>
    <mergeCell ref="I164:L164"/>
    <mergeCell ref="M164:P164"/>
    <mergeCell ref="B171:D171"/>
    <mergeCell ref="E171:H171"/>
    <mergeCell ref="I171:L171"/>
    <mergeCell ref="M171:P171"/>
  </mergeCell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FA1A3-321C-4F99-9159-8849D0E30921}">
  <sheetPr>
    <tabColor theme="1"/>
  </sheetPr>
  <dimension ref="A1:BA127"/>
  <sheetViews>
    <sheetView workbookViewId="0">
      <pane xSplit="2" ySplit="1" topLeftCell="C112" activePane="bottomRight" state="frozen"/>
      <selection pane="topRight" activeCell="C1" sqref="C1"/>
      <selection pane="bottomLeft" activeCell="A2" sqref="A2"/>
      <selection pane="bottomRight" activeCell="Q141" sqref="Q141"/>
    </sheetView>
  </sheetViews>
  <sheetFormatPr defaultColWidth="9.1796875" defaultRowHeight="14.5" x14ac:dyDescent="0.35"/>
  <cols>
    <col min="1" max="1" width="11.81640625" style="143" bestFit="1" customWidth="1"/>
    <col min="2" max="2" width="24.1796875" style="143" bestFit="1" customWidth="1"/>
    <col min="3" max="49" width="9.1796875" style="143"/>
    <col min="50" max="50" width="9.1796875" style="220"/>
    <col min="51" max="52" width="9.1796875" style="143"/>
    <col min="53" max="53" width="11.81640625" style="145" bestFit="1" customWidth="1"/>
    <col min="54" max="16384" width="9.1796875" style="143"/>
  </cols>
  <sheetData>
    <row r="1" spans="1:53" ht="15" thickBot="1" x14ac:dyDescent="0.4">
      <c r="A1" s="218" t="s">
        <v>306</v>
      </c>
      <c r="B1" s="218" t="s">
        <v>851</v>
      </c>
      <c r="C1" s="218">
        <v>2005</v>
      </c>
      <c r="D1" s="218">
        <v>2006</v>
      </c>
      <c r="E1" s="218">
        <v>2007</v>
      </c>
      <c r="F1" s="218">
        <v>2008</v>
      </c>
      <c r="G1" s="218">
        <v>2009</v>
      </c>
      <c r="H1" s="218">
        <v>2010</v>
      </c>
      <c r="I1" s="218">
        <v>2011</v>
      </c>
      <c r="J1" s="218">
        <v>2012</v>
      </c>
      <c r="K1" s="218">
        <v>2013</v>
      </c>
      <c r="L1" s="218">
        <v>2014</v>
      </c>
      <c r="M1" s="218">
        <v>2015</v>
      </c>
      <c r="N1" s="218">
        <v>2016</v>
      </c>
      <c r="O1" s="218">
        <v>2017</v>
      </c>
      <c r="P1" s="218">
        <v>2018</v>
      </c>
      <c r="Q1" s="218">
        <v>2019</v>
      </c>
      <c r="R1" s="218">
        <v>2020</v>
      </c>
      <c r="S1" s="218">
        <v>2021</v>
      </c>
      <c r="T1" s="218">
        <v>2022</v>
      </c>
      <c r="U1" s="218">
        <v>2023</v>
      </c>
      <c r="V1" s="218">
        <v>2024</v>
      </c>
      <c r="W1" s="218">
        <v>2025</v>
      </c>
      <c r="X1" s="218">
        <v>2026</v>
      </c>
      <c r="Y1" s="218">
        <v>2027</v>
      </c>
      <c r="Z1" s="218">
        <v>2028</v>
      </c>
      <c r="AA1" s="218">
        <v>2029</v>
      </c>
      <c r="AB1" s="218">
        <v>2030</v>
      </c>
      <c r="AC1" s="218">
        <v>2031</v>
      </c>
      <c r="AD1" s="218">
        <v>2032</v>
      </c>
      <c r="AE1" s="218">
        <v>2033</v>
      </c>
      <c r="AF1" s="218">
        <v>2034</v>
      </c>
      <c r="AG1" s="218">
        <v>2035</v>
      </c>
      <c r="AH1" s="218">
        <v>2036</v>
      </c>
      <c r="AI1" s="218">
        <v>2037</v>
      </c>
      <c r="AJ1" s="218">
        <v>2038</v>
      </c>
      <c r="AK1" s="218">
        <v>2039</v>
      </c>
      <c r="AL1" s="218">
        <v>2040</v>
      </c>
      <c r="AM1" s="218">
        <v>2041</v>
      </c>
      <c r="AN1" s="218">
        <v>2042</v>
      </c>
      <c r="AO1" s="218">
        <v>2043</v>
      </c>
      <c r="AP1" s="218">
        <v>2044</v>
      </c>
      <c r="AQ1" s="218">
        <v>2045</v>
      </c>
      <c r="AR1" s="218">
        <v>2046</v>
      </c>
      <c r="AS1" s="218">
        <v>2047</v>
      </c>
      <c r="AT1" s="218">
        <v>2048</v>
      </c>
      <c r="AU1" s="218">
        <v>2049</v>
      </c>
      <c r="AV1" s="218">
        <v>2050</v>
      </c>
      <c r="AX1" s="220" t="s">
        <v>852</v>
      </c>
      <c r="AY1" s="143" t="s">
        <v>853</v>
      </c>
      <c r="AZ1" s="143" t="s">
        <v>854</v>
      </c>
      <c r="BA1" s="221" t="s">
        <v>855</v>
      </c>
    </row>
    <row r="2" spans="1:53" s="152" customFormat="1" x14ac:dyDescent="0.35">
      <c r="A2" s="222" t="s">
        <v>825</v>
      </c>
      <c r="B2" s="152" t="s">
        <v>856</v>
      </c>
      <c r="C2" s="152">
        <v>159.54315304904</v>
      </c>
      <c r="D2" s="152">
        <v>160.65771670488999</v>
      </c>
      <c r="E2" s="152">
        <v>162.780478084311</v>
      </c>
      <c r="F2" s="152">
        <v>164.38224957603299</v>
      </c>
      <c r="G2" s="152">
        <v>165.87573425036001</v>
      </c>
      <c r="H2" s="152">
        <v>167.40953854506799</v>
      </c>
      <c r="I2" s="152">
        <v>168.62863673288101</v>
      </c>
      <c r="J2" s="152">
        <v>169.90101152590199</v>
      </c>
      <c r="K2" s="152">
        <v>171.29358781050999</v>
      </c>
      <c r="L2" s="152">
        <v>172.78511708616799</v>
      </c>
      <c r="M2" s="152">
        <v>174.33395801021899</v>
      </c>
      <c r="N2" s="152">
        <v>175.93772244451301</v>
      </c>
      <c r="O2" s="152">
        <v>177.65925045234201</v>
      </c>
      <c r="P2" s="152">
        <v>179.47179987988</v>
      </c>
      <c r="Q2" s="152">
        <v>181.40242798135901</v>
      </c>
      <c r="R2" s="152">
        <v>183.472395739066</v>
      </c>
      <c r="S2" s="152">
        <v>185.15908305546799</v>
      </c>
      <c r="T2" s="152">
        <v>186.992771883232</v>
      </c>
      <c r="U2" s="152">
        <v>188.99589723490399</v>
      </c>
      <c r="V2" s="152">
        <v>191.18722717334401</v>
      </c>
      <c r="W2" s="152">
        <v>192.78086396123001</v>
      </c>
      <c r="X2" s="152">
        <v>193.88372025642599</v>
      </c>
      <c r="Y2" s="152">
        <v>194.81750274804099</v>
      </c>
      <c r="Z2" s="152">
        <v>195.55779611089099</v>
      </c>
      <c r="AA2" s="152">
        <v>196.03389179368</v>
      </c>
      <c r="AB2" s="152">
        <v>196.28448928775899</v>
      </c>
      <c r="AC2" s="152">
        <v>196.84726223118599</v>
      </c>
      <c r="AD2" s="152">
        <v>197.41427873675701</v>
      </c>
      <c r="AE2" s="152">
        <v>197.998220277949</v>
      </c>
      <c r="AF2" s="152">
        <v>198.620842547297</v>
      </c>
      <c r="AG2" s="152">
        <v>199.271338741058</v>
      </c>
      <c r="AH2" s="152">
        <v>199.96095886255901</v>
      </c>
      <c r="AI2" s="152">
        <v>201.746958192086</v>
      </c>
      <c r="AJ2" s="152">
        <v>203.45417250950601</v>
      </c>
      <c r="AK2" s="152">
        <v>204.12211111020699</v>
      </c>
      <c r="AL2" s="152">
        <v>204.816538916323</v>
      </c>
      <c r="AM2" s="152">
        <v>205.65607061469001</v>
      </c>
      <c r="AN2" s="152">
        <v>206.526341326417</v>
      </c>
      <c r="AO2" s="152">
        <v>207.46799195374101</v>
      </c>
      <c r="AP2" s="152">
        <v>208.48866138409801</v>
      </c>
      <c r="AQ2" s="152">
        <v>209.55408092252901</v>
      </c>
      <c r="AR2" s="152">
        <v>210.54261380344201</v>
      </c>
      <c r="AS2" s="152">
        <v>211.58323008352201</v>
      </c>
      <c r="AT2" s="152">
        <v>212.650006148221</v>
      </c>
      <c r="AU2" s="152">
        <v>213.75886338077299</v>
      </c>
      <c r="AV2" s="152">
        <v>214.93462784725199</v>
      </c>
      <c r="AX2" s="223">
        <f t="shared" ref="AX2:AX65" si="0">AV2/M2</f>
        <v>1.2328901970702293</v>
      </c>
      <c r="AY2" s="152">
        <f t="shared" ref="AY2:AY65" si="1">AX2^(1/35)</f>
        <v>1.0059996739994732</v>
      </c>
      <c r="AZ2" s="152">
        <f t="shared" ref="AZ2:AZ65" si="2">M2*AY2^35</f>
        <v>214.93462784725151</v>
      </c>
      <c r="BA2" s="224">
        <f t="shared" ref="BA2:BA65" si="3">(AY2-1)*100</f>
        <v>0.59996739994732096</v>
      </c>
    </row>
    <row r="3" spans="1:53" x14ac:dyDescent="0.35">
      <c r="A3" s="200" t="s">
        <v>826</v>
      </c>
      <c r="B3" s="143" t="s">
        <v>856</v>
      </c>
      <c r="C3" s="143">
        <v>159.54315304904</v>
      </c>
      <c r="D3" s="143">
        <v>160.905084445867</v>
      </c>
      <c r="E3" s="143">
        <v>163.21820106652601</v>
      </c>
      <c r="F3" s="143">
        <v>165.03624859007101</v>
      </c>
      <c r="G3" s="143">
        <v>166.684596527086</v>
      </c>
      <c r="H3" s="143">
        <v>168.377999660916</v>
      </c>
      <c r="I3" s="143">
        <v>169.77172157312799</v>
      </c>
      <c r="J3" s="143">
        <v>171.23579346527001</v>
      </c>
      <c r="K3" s="143">
        <v>172.83576317872601</v>
      </c>
      <c r="L3" s="143">
        <v>174.54592603994601</v>
      </c>
      <c r="M3" s="143">
        <v>176.34848791504899</v>
      </c>
      <c r="N3" s="143">
        <v>178.16030220270201</v>
      </c>
      <c r="O3" s="143">
        <v>180.12788562922199</v>
      </c>
      <c r="P3" s="143">
        <v>182.180003448489</v>
      </c>
      <c r="Q3" s="143">
        <v>184.38439862024799</v>
      </c>
      <c r="R3" s="143">
        <v>186.74282951204199</v>
      </c>
      <c r="S3" s="143">
        <v>188.70936325062999</v>
      </c>
      <c r="T3" s="143">
        <v>190.861797605379</v>
      </c>
      <c r="U3" s="143">
        <v>193.20267978156301</v>
      </c>
      <c r="V3" s="143">
        <v>195.75083907642801</v>
      </c>
      <c r="W3" s="143">
        <v>197.686430156565</v>
      </c>
      <c r="X3" s="143">
        <v>199.14046291509001</v>
      </c>
      <c r="Y3" s="143">
        <v>200.45441773964501</v>
      </c>
      <c r="Z3" s="143">
        <v>201.56880999935299</v>
      </c>
      <c r="AA3" s="143">
        <v>202.423685198519</v>
      </c>
      <c r="AB3" s="143">
        <v>203.04285843770799</v>
      </c>
      <c r="AC3" s="143">
        <v>203.995629664424</v>
      </c>
      <c r="AD3" s="143">
        <v>204.959169544052</v>
      </c>
      <c r="AE3" s="143">
        <v>205.96196214153099</v>
      </c>
      <c r="AF3" s="143">
        <v>206.99884162891399</v>
      </c>
      <c r="AG3" s="143">
        <v>208.06332768018399</v>
      </c>
      <c r="AH3" s="143">
        <v>209.17065564392001</v>
      </c>
      <c r="AI3" s="143">
        <v>210.30494536542099</v>
      </c>
      <c r="AJ3" s="143">
        <v>211.48137762987099</v>
      </c>
      <c r="AK3" s="143">
        <v>212.68622952713201</v>
      </c>
      <c r="AL3" s="143">
        <v>216.22835904748399</v>
      </c>
      <c r="AM3" s="143">
        <v>217.590529618961</v>
      </c>
      <c r="AN3" s="143">
        <v>218.968842848153</v>
      </c>
      <c r="AO3" s="143">
        <v>220.39269683933401</v>
      </c>
      <c r="AP3" s="143">
        <v>221.83996573792501</v>
      </c>
      <c r="AQ3" s="143">
        <v>223.29528437280399</v>
      </c>
      <c r="AR3" s="143">
        <v>224.80259967632099</v>
      </c>
      <c r="AS3" s="143">
        <v>226.381169488371</v>
      </c>
      <c r="AT3" s="143">
        <v>228.01670104000601</v>
      </c>
      <c r="AU3" s="143">
        <v>229.69865825103</v>
      </c>
      <c r="AV3" s="143">
        <v>231.501784214851</v>
      </c>
      <c r="AX3" s="225">
        <f t="shared" si="0"/>
        <v>1.3127517391947845</v>
      </c>
      <c r="AY3" s="143">
        <f t="shared" si="1"/>
        <v>1.0078053181496029</v>
      </c>
      <c r="AZ3" s="143">
        <f t="shared" si="2"/>
        <v>231.50178421485148</v>
      </c>
      <c r="BA3" s="226">
        <f t="shared" si="3"/>
        <v>0.78053181496029467</v>
      </c>
    </row>
    <row r="4" spans="1:53" x14ac:dyDescent="0.35">
      <c r="A4" s="200" t="s">
        <v>827</v>
      </c>
      <c r="B4" s="143" t="s">
        <v>856</v>
      </c>
      <c r="C4" s="143">
        <v>159.54315304904</v>
      </c>
      <c r="D4" s="143">
        <v>160.81184533783301</v>
      </c>
      <c r="E4" s="143">
        <v>163.01083413998401</v>
      </c>
      <c r="F4" s="143">
        <v>164.72697717039699</v>
      </c>
      <c r="G4" s="143">
        <v>166.27168211156501</v>
      </c>
      <c r="H4" s="143">
        <v>167.869405724545</v>
      </c>
      <c r="I4" s="143">
        <v>169.16463316961099</v>
      </c>
      <c r="J4" s="143">
        <v>170.49504803114701</v>
      </c>
      <c r="K4" s="143">
        <v>172.00824738904601</v>
      </c>
      <c r="L4" s="143">
        <v>173.59562567537901</v>
      </c>
      <c r="M4" s="143">
        <v>175.25937819449501</v>
      </c>
      <c r="N4" s="143">
        <v>176.94278439296599</v>
      </c>
      <c r="O4" s="143">
        <v>178.73455480625799</v>
      </c>
      <c r="P4" s="143">
        <v>180.64397162333299</v>
      </c>
      <c r="Q4" s="143">
        <v>182.66634760113499</v>
      </c>
      <c r="R4" s="143">
        <v>184.83948381182401</v>
      </c>
      <c r="S4" s="143">
        <v>186.65055286423799</v>
      </c>
      <c r="T4" s="143">
        <v>188.602795908628</v>
      </c>
      <c r="U4" s="143">
        <v>190.70206089127399</v>
      </c>
      <c r="V4" s="143">
        <v>193.01278536775601</v>
      </c>
      <c r="W4" s="143">
        <v>194.71964395185199</v>
      </c>
      <c r="X4" s="143">
        <v>195.934497643458</v>
      </c>
      <c r="Y4" s="143">
        <v>196.971399663684</v>
      </c>
      <c r="Z4" s="143">
        <v>197.81074314871799</v>
      </c>
      <c r="AA4" s="143">
        <v>198.44378759590501</v>
      </c>
      <c r="AB4" s="143">
        <v>198.80928936437201</v>
      </c>
      <c r="AC4" s="143">
        <v>199.47938363311701</v>
      </c>
      <c r="AD4" s="143">
        <v>200.17268004664299</v>
      </c>
      <c r="AE4" s="143">
        <v>200.88066037594899</v>
      </c>
      <c r="AF4" s="143">
        <v>201.62474973191601</v>
      </c>
      <c r="AG4" s="143">
        <v>202.40161859985301</v>
      </c>
      <c r="AH4" s="143">
        <v>203.22292980721801</v>
      </c>
      <c r="AI4" s="143">
        <v>204.07061095485</v>
      </c>
      <c r="AJ4" s="143">
        <v>204.936763993596</v>
      </c>
      <c r="AK4" s="143">
        <v>205.818661475401</v>
      </c>
      <c r="AL4" s="143">
        <v>206.730817420112</v>
      </c>
      <c r="AM4" s="143">
        <v>207.78345502471001</v>
      </c>
      <c r="AN4" s="143">
        <v>208.85953546779999</v>
      </c>
      <c r="AO4" s="143">
        <v>209.964156671436</v>
      </c>
      <c r="AP4" s="143">
        <v>211.101201796878</v>
      </c>
      <c r="AQ4" s="143">
        <v>212.27298346659299</v>
      </c>
      <c r="AR4" s="143">
        <v>213.34887932826999</v>
      </c>
      <c r="AS4" s="143">
        <v>214.485977334381</v>
      </c>
      <c r="AT4" s="143">
        <v>215.706175259655</v>
      </c>
      <c r="AU4" s="143">
        <v>217.14503377573499</v>
      </c>
      <c r="AV4" s="143">
        <v>220.65911844686201</v>
      </c>
      <c r="AX4" s="225">
        <f t="shared" si="0"/>
        <v>1.2590431434829377</v>
      </c>
      <c r="AY4" s="143">
        <f t="shared" si="1"/>
        <v>1.006603191931565</v>
      </c>
      <c r="AZ4" s="143">
        <f t="shared" si="2"/>
        <v>220.65911844686229</v>
      </c>
      <c r="BA4" s="226">
        <f t="shared" si="3"/>
        <v>0.66031919315650001</v>
      </c>
    </row>
    <row r="5" spans="1:53" x14ac:dyDescent="0.35">
      <c r="A5" s="200" t="s">
        <v>857</v>
      </c>
      <c r="B5" s="143" t="s">
        <v>856</v>
      </c>
      <c r="C5" s="143">
        <v>159.54315304904</v>
      </c>
      <c r="D5" s="143">
        <v>160.843920951694</v>
      </c>
      <c r="E5" s="143">
        <v>163.08600961859301</v>
      </c>
      <c r="F5" s="143">
        <v>164.812459787883</v>
      </c>
      <c r="G5" s="143">
        <v>166.400780809015</v>
      </c>
      <c r="H5" s="143">
        <v>168.03011116251801</v>
      </c>
      <c r="I5" s="143">
        <v>169.36120483398901</v>
      </c>
      <c r="J5" s="143">
        <v>170.75158254863501</v>
      </c>
      <c r="K5" s="143">
        <v>172.25987110724199</v>
      </c>
      <c r="L5" s="143">
        <v>173.87370558888699</v>
      </c>
      <c r="M5" s="143">
        <v>175.585040366268</v>
      </c>
      <c r="N5" s="143">
        <v>177.31414731812299</v>
      </c>
      <c r="O5" s="143">
        <v>179.16249002877601</v>
      </c>
      <c r="P5" s="143">
        <v>181.11279674769901</v>
      </c>
      <c r="Q5" s="143">
        <v>183.174070695761</v>
      </c>
      <c r="R5" s="143">
        <v>185.37728950392</v>
      </c>
      <c r="S5" s="143">
        <v>187.19212424316501</v>
      </c>
      <c r="T5" s="143">
        <v>189.17028631894499</v>
      </c>
      <c r="U5" s="143">
        <v>191.314154275443</v>
      </c>
      <c r="V5" s="143">
        <v>193.65489666255601</v>
      </c>
      <c r="W5" s="143">
        <v>195.40046027138101</v>
      </c>
      <c r="X5" s="143">
        <v>196.65113852759001</v>
      </c>
      <c r="Y5" s="143">
        <v>197.73057406605099</v>
      </c>
      <c r="Z5" s="143">
        <v>198.63074667247301</v>
      </c>
      <c r="AA5" s="143">
        <v>199.27381978919601</v>
      </c>
      <c r="AB5" s="143">
        <v>200.05664419365601</v>
      </c>
      <c r="AC5" s="143">
        <v>202.24494412676299</v>
      </c>
      <c r="AD5" s="143">
        <v>202.910175223533</v>
      </c>
      <c r="AE5" s="143">
        <v>203.608119331323</v>
      </c>
      <c r="AF5" s="143">
        <v>204.327402695518</v>
      </c>
      <c r="AG5" s="143">
        <v>205.071349779028</v>
      </c>
      <c r="AH5" s="143">
        <v>205.89884887529101</v>
      </c>
      <c r="AI5" s="143">
        <v>206.83858096938201</v>
      </c>
      <c r="AJ5" s="143">
        <v>207.794761834838</v>
      </c>
      <c r="AK5" s="143">
        <v>208.78661532027201</v>
      </c>
      <c r="AL5" s="143">
        <v>209.81095005745101</v>
      </c>
      <c r="AM5" s="143">
        <v>211.00155817905201</v>
      </c>
      <c r="AN5" s="143">
        <v>212.18826100492001</v>
      </c>
      <c r="AO5" s="143">
        <v>213.40795260659399</v>
      </c>
      <c r="AP5" s="143">
        <v>214.659480262155</v>
      </c>
      <c r="AQ5" s="143">
        <v>215.945090293232</v>
      </c>
      <c r="AR5" s="143">
        <v>217.169527138283</v>
      </c>
      <c r="AS5" s="143">
        <v>218.42950648051499</v>
      </c>
      <c r="AT5" s="143">
        <v>219.73300280610999</v>
      </c>
      <c r="AU5" s="143">
        <v>221.08966005520901</v>
      </c>
      <c r="AV5" s="143">
        <v>222.496407355109</v>
      </c>
      <c r="AX5" s="225">
        <f t="shared" si="0"/>
        <v>1.2671717755167782</v>
      </c>
      <c r="AY5" s="143">
        <f t="shared" si="1"/>
        <v>1.0067882929676204</v>
      </c>
      <c r="AZ5" s="143">
        <f t="shared" si="2"/>
        <v>222.49640735510903</v>
      </c>
      <c r="BA5" s="226">
        <f t="shared" si="3"/>
        <v>0.67882929676204018</v>
      </c>
    </row>
    <row r="6" spans="1:53" s="165" customFormat="1" ht="15" thickBot="1" x14ac:dyDescent="0.4">
      <c r="A6" s="227" t="s">
        <v>858</v>
      </c>
      <c r="B6" s="165" t="s">
        <v>856</v>
      </c>
      <c r="C6" s="165">
        <v>159.54315304904</v>
      </c>
      <c r="D6" s="165">
        <v>160.60891343570199</v>
      </c>
      <c r="E6" s="165">
        <v>162.72631523602399</v>
      </c>
      <c r="F6" s="165">
        <v>164.32760866210899</v>
      </c>
      <c r="G6" s="165">
        <v>165.810612750389</v>
      </c>
      <c r="H6" s="165">
        <v>167.333560451474</v>
      </c>
      <c r="I6" s="165">
        <v>168.54670887812301</v>
      </c>
      <c r="J6" s="165">
        <v>169.814116704208</v>
      </c>
      <c r="K6" s="165">
        <v>171.198778187416</v>
      </c>
      <c r="L6" s="165">
        <v>172.671457861883</v>
      </c>
      <c r="M6" s="165">
        <v>174.21520181576801</v>
      </c>
      <c r="N6" s="165">
        <v>175.757994423947</v>
      </c>
      <c r="O6" s="165">
        <v>177.40892859674099</v>
      </c>
      <c r="P6" s="165">
        <v>179.138733582588</v>
      </c>
      <c r="Q6" s="165">
        <v>180.98040901768201</v>
      </c>
      <c r="R6" s="165">
        <v>182.947580014132</v>
      </c>
      <c r="S6" s="165">
        <v>184.53140850187</v>
      </c>
      <c r="T6" s="165">
        <v>186.255001976681</v>
      </c>
      <c r="U6" s="165">
        <v>188.12932518941599</v>
      </c>
      <c r="V6" s="165">
        <v>190.18562101317701</v>
      </c>
      <c r="W6" s="165">
        <v>191.76648381099599</v>
      </c>
      <c r="X6" s="165">
        <v>194.73589700440701</v>
      </c>
      <c r="Y6" s="165">
        <v>195.48805590736899</v>
      </c>
      <c r="Z6" s="165">
        <v>196.05516168287801</v>
      </c>
      <c r="AA6" s="165">
        <v>196.36151621326701</v>
      </c>
      <c r="AB6" s="165">
        <v>196.45019352280701</v>
      </c>
      <c r="AC6" s="165">
        <v>196.843996608666</v>
      </c>
      <c r="AD6" s="165">
        <v>197.44100659299701</v>
      </c>
      <c r="AE6" s="165">
        <v>198.02587096477501</v>
      </c>
      <c r="AF6" s="165">
        <v>198.57679322721199</v>
      </c>
      <c r="AG6" s="165">
        <v>199.14790325759</v>
      </c>
      <c r="AH6" s="165">
        <v>199.78363274756401</v>
      </c>
      <c r="AI6" s="165">
        <v>200.44084945582301</v>
      </c>
      <c r="AJ6" s="165">
        <v>201.11473399676399</v>
      </c>
      <c r="AK6" s="165">
        <v>201.813153106703</v>
      </c>
      <c r="AL6" s="165">
        <v>202.55092276486701</v>
      </c>
      <c r="AM6" s="165">
        <v>203.43894387064401</v>
      </c>
      <c r="AN6" s="165">
        <v>204.34147541188801</v>
      </c>
      <c r="AO6" s="165">
        <v>205.27453594220901</v>
      </c>
      <c r="AP6" s="165">
        <v>206.242744706487</v>
      </c>
      <c r="AQ6" s="165">
        <v>207.24295966455401</v>
      </c>
      <c r="AR6" s="165">
        <v>208.19933677462299</v>
      </c>
      <c r="AS6" s="165">
        <v>209.194614837617</v>
      </c>
      <c r="AT6" s="165">
        <v>210.24143190424499</v>
      </c>
      <c r="AU6" s="165">
        <v>211.32916829161101</v>
      </c>
      <c r="AV6" s="165">
        <v>212.45156606057699</v>
      </c>
      <c r="AX6" s="228">
        <f t="shared" si="0"/>
        <v>1.2194777714360645</v>
      </c>
      <c r="AY6" s="165">
        <f t="shared" si="1"/>
        <v>1.0056853207522538</v>
      </c>
      <c r="AZ6" s="165">
        <f t="shared" si="2"/>
        <v>212.45156606057714</v>
      </c>
      <c r="BA6" s="229">
        <f t="shared" si="3"/>
        <v>0.56853207522538085</v>
      </c>
    </row>
    <row r="7" spans="1:53" s="152" customFormat="1" x14ac:dyDescent="0.35">
      <c r="A7" s="222" t="s">
        <v>826</v>
      </c>
      <c r="B7" s="152" t="s">
        <v>831</v>
      </c>
      <c r="C7" s="152">
        <v>335.47975218751901</v>
      </c>
      <c r="D7" s="152">
        <v>338.96646965399702</v>
      </c>
      <c r="E7" s="152">
        <v>343.47873874049299</v>
      </c>
      <c r="F7" s="152">
        <v>347.65596861596799</v>
      </c>
      <c r="G7" s="152">
        <v>351.67304008004697</v>
      </c>
      <c r="H7" s="152">
        <v>355.533640075292</v>
      </c>
      <c r="I7" s="152">
        <v>358.77792322084599</v>
      </c>
      <c r="J7" s="152">
        <v>361.99993463131801</v>
      </c>
      <c r="K7" s="152">
        <v>365.24442656934798</v>
      </c>
      <c r="L7" s="152">
        <v>368.51243280158599</v>
      </c>
      <c r="M7" s="152">
        <v>371.64486611654502</v>
      </c>
      <c r="N7" s="152">
        <v>373.989447253685</v>
      </c>
      <c r="O7" s="152">
        <v>376.33161543761202</v>
      </c>
      <c r="P7" s="152">
        <v>378.73977274403001</v>
      </c>
      <c r="Q7" s="152">
        <v>381.22230811572803</v>
      </c>
      <c r="R7" s="152">
        <v>383.80904010265402</v>
      </c>
      <c r="S7" s="152">
        <v>386.88189351021498</v>
      </c>
      <c r="T7" s="152">
        <v>390.04739960294899</v>
      </c>
      <c r="U7" s="152">
        <v>393.31249686663301</v>
      </c>
      <c r="V7" s="152">
        <v>396.68563387433198</v>
      </c>
      <c r="W7" s="152">
        <v>399.67597252874702</v>
      </c>
      <c r="X7" s="152">
        <v>402.30503997659702</v>
      </c>
      <c r="Y7" s="152">
        <v>404.85754756357397</v>
      </c>
      <c r="Z7" s="152">
        <v>407.37497788724698</v>
      </c>
      <c r="AA7" s="152">
        <v>409.67418995960998</v>
      </c>
      <c r="AB7" s="152">
        <v>411.92654002209099</v>
      </c>
      <c r="AC7" s="152">
        <v>415.66356783820697</v>
      </c>
      <c r="AD7" s="152">
        <v>419.41459591887002</v>
      </c>
      <c r="AE7" s="152">
        <v>423.20192960690702</v>
      </c>
      <c r="AF7" s="152">
        <v>427.04100019322198</v>
      </c>
      <c r="AG7" s="152">
        <v>430.93464387452599</v>
      </c>
      <c r="AH7" s="152">
        <v>434.952246966247</v>
      </c>
      <c r="AI7" s="152">
        <v>439.05493593090802</v>
      </c>
      <c r="AJ7" s="152">
        <v>443.31831165814901</v>
      </c>
      <c r="AK7" s="152">
        <v>447.63411701367698</v>
      </c>
      <c r="AL7" s="152">
        <v>452.05263504326803</v>
      </c>
      <c r="AM7" s="152">
        <v>456.57462453988899</v>
      </c>
      <c r="AN7" s="152">
        <v>461.184223731999</v>
      </c>
      <c r="AO7" s="152">
        <v>465.85827557790901</v>
      </c>
      <c r="AP7" s="152">
        <v>470.61747679107498</v>
      </c>
      <c r="AQ7" s="152">
        <v>475.48716003656</v>
      </c>
      <c r="AR7" s="152">
        <v>479.86358473505601</v>
      </c>
      <c r="AS7" s="152">
        <v>484.36156139043499</v>
      </c>
      <c r="AT7" s="152">
        <v>489.104840713312</v>
      </c>
      <c r="AU7" s="152">
        <v>493.99304474288601</v>
      </c>
      <c r="AV7" s="152">
        <v>499.02697376213501</v>
      </c>
      <c r="AX7" s="223">
        <f t="shared" si="0"/>
        <v>1.3427522327340422</v>
      </c>
      <c r="AY7" s="152">
        <f t="shared" si="1"/>
        <v>1.008456164863091</v>
      </c>
      <c r="AZ7" s="152">
        <f t="shared" si="2"/>
        <v>499.02697376213763</v>
      </c>
      <c r="BA7" s="224">
        <f t="shared" si="3"/>
        <v>0.84561648630909758</v>
      </c>
    </row>
    <row r="8" spans="1:53" x14ac:dyDescent="0.35">
      <c r="A8" s="200" t="s">
        <v>859</v>
      </c>
      <c r="B8" s="143" t="s">
        <v>831</v>
      </c>
      <c r="C8" s="143">
        <v>335.47975218751901</v>
      </c>
      <c r="D8" s="143">
        <v>338.92362051920901</v>
      </c>
      <c r="E8" s="143">
        <v>343.42679284499297</v>
      </c>
      <c r="F8" s="143">
        <v>347.69885638847097</v>
      </c>
      <c r="G8" s="143">
        <v>351.90002984077699</v>
      </c>
      <c r="H8" s="143">
        <v>355.96881803597603</v>
      </c>
      <c r="I8" s="143">
        <v>359.40883284661101</v>
      </c>
      <c r="J8" s="143">
        <v>362.83052352024299</v>
      </c>
      <c r="K8" s="143">
        <v>366.27746844595401</v>
      </c>
      <c r="L8" s="143">
        <v>369.76220541250399</v>
      </c>
      <c r="M8" s="143">
        <v>373.12171693047401</v>
      </c>
      <c r="N8" s="143">
        <v>375.62765799015102</v>
      </c>
      <c r="O8" s="143">
        <v>378.19135140428102</v>
      </c>
      <c r="P8" s="143">
        <v>380.830757799597</v>
      </c>
      <c r="Q8" s="143">
        <v>383.55941809183201</v>
      </c>
      <c r="R8" s="143">
        <v>386.35950741431401</v>
      </c>
      <c r="S8" s="143">
        <v>389.59927493976602</v>
      </c>
      <c r="T8" s="143">
        <v>392.935676773225</v>
      </c>
      <c r="U8" s="143">
        <v>396.38169552955299</v>
      </c>
      <c r="V8" s="143">
        <v>399.96919388223102</v>
      </c>
      <c r="W8" s="143">
        <v>403.19302024777897</v>
      </c>
      <c r="X8" s="143">
        <v>406.12655522928202</v>
      </c>
      <c r="Y8" s="143">
        <v>409.02359983207702</v>
      </c>
      <c r="Z8" s="143">
        <v>411.89126542458501</v>
      </c>
      <c r="AA8" s="143">
        <v>414.53532946015798</v>
      </c>
      <c r="AB8" s="143">
        <v>417.18014643781498</v>
      </c>
      <c r="AC8" s="143">
        <v>421.33336025142</v>
      </c>
      <c r="AD8" s="143">
        <v>425.525055447081</v>
      </c>
      <c r="AE8" s="143">
        <v>429.76071200712198</v>
      </c>
      <c r="AF8" s="143">
        <v>434.06844563004603</v>
      </c>
      <c r="AG8" s="143">
        <v>438.44318029608002</v>
      </c>
      <c r="AH8" s="143">
        <v>443.00004345195498</v>
      </c>
      <c r="AI8" s="143">
        <v>447.62584545455201</v>
      </c>
      <c r="AJ8" s="143">
        <v>452.36941959215</v>
      </c>
      <c r="AK8" s="143">
        <v>457.21833291053002</v>
      </c>
      <c r="AL8" s="143">
        <v>462.26769204322198</v>
      </c>
      <c r="AM8" s="143">
        <v>467.34755722229801</v>
      </c>
      <c r="AN8" s="143">
        <v>472.52697842844998</v>
      </c>
      <c r="AO8" s="143">
        <v>477.81874697386399</v>
      </c>
      <c r="AP8" s="143">
        <v>483.28505396565902</v>
      </c>
      <c r="AQ8" s="143">
        <v>488.900256332212</v>
      </c>
      <c r="AR8" s="143">
        <v>493.89472293962501</v>
      </c>
      <c r="AS8" s="143">
        <v>499.008946715474</v>
      </c>
      <c r="AT8" s="143">
        <v>504.24563646612899</v>
      </c>
      <c r="AU8" s="143">
        <v>509.63202451385803</v>
      </c>
      <c r="AV8" s="143">
        <v>515.19426720583101</v>
      </c>
      <c r="AX8" s="225">
        <f t="shared" si="0"/>
        <v>1.3807673041497883</v>
      </c>
      <c r="AY8" s="143">
        <f t="shared" si="1"/>
        <v>1.0092608865750956</v>
      </c>
      <c r="AZ8" s="143">
        <f t="shared" si="2"/>
        <v>515.19426720583294</v>
      </c>
      <c r="BA8" s="226">
        <f t="shared" si="3"/>
        <v>0.9260886575095606</v>
      </c>
    </row>
    <row r="9" spans="1:53" x14ac:dyDescent="0.35">
      <c r="A9" s="200" t="s">
        <v>825</v>
      </c>
      <c r="B9" s="143" t="s">
        <v>831</v>
      </c>
      <c r="C9" s="143">
        <v>335.47975218751901</v>
      </c>
      <c r="D9" s="143">
        <v>339.073875642183</v>
      </c>
      <c r="E9" s="143">
        <v>343.68415128853297</v>
      </c>
      <c r="F9" s="143">
        <v>348.073435777594</v>
      </c>
      <c r="G9" s="143">
        <v>352.29235667336098</v>
      </c>
      <c r="H9" s="143">
        <v>356.36986647613401</v>
      </c>
      <c r="I9" s="143">
        <v>359.859584496867</v>
      </c>
      <c r="J9" s="143">
        <v>363.35830013657699</v>
      </c>
      <c r="K9" s="143">
        <v>366.87590990929601</v>
      </c>
      <c r="L9" s="143">
        <v>370.43402781572502</v>
      </c>
      <c r="M9" s="143">
        <v>373.86764041559798</v>
      </c>
      <c r="N9" s="143">
        <v>376.44212842058698</v>
      </c>
      <c r="O9" s="143">
        <v>379.06786737798501</v>
      </c>
      <c r="P9" s="143">
        <v>381.76423801846698</v>
      </c>
      <c r="Q9" s="143">
        <v>384.53726497624302</v>
      </c>
      <c r="R9" s="143">
        <v>387.36778920346001</v>
      </c>
      <c r="S9" s="143">
        <v>390.71561139811502</v>
      </c>
      <c r="T9" s="143">
        <v>394.15711871531897</v>
      </c>
      <c r="U9" s="143">
        <v>397.67650058764701</v>
      </c>
      <c r="V9" s="143">
        <v>401.32995978141003</v>
      </c>
      <c r="W9" s="143">
        <v>404.61980263299802</v>
      </c>
      <c r="X9" s="143">
        <v>407.55367627371197</v>
      </c>
      <c r="Y9" s="143">
        <v>410.39808540593202</v>
      </c>
      <c r="Z9" s="143">
        <v>413.15369287578199</v>
      </c>
      <c r="AA9" s="143">
        <v>415.89083940185401</v>
      </c>
      <c r="AB9" s="143">
        <v>418.46839802587999</v>
      </c>
      <c r="AC9" s="143">
        <v>422.57873834890199</v>
      </c>
      <c r="AD9" s="143">
        <v>426.72548296403602</v>
      </c>
      <c r="AE9" s="143">
        <v>430.92334380326702</v>
      </c>
      <c r="AF9" s="143">
        <v>435.187284457121</v>
      </c>
      <c r="AG9" s="143">
        <v>439.53671807010801</v>
      </c>
      <c r="AH9" s="143">
        <v>444.054647431501</v>
      </c>
      <c r="AI9" s="143">
        <v>448.63963770553897</v>
      </c>
      <c r="AJ9" s="143">
        <v>453.30678659327401</v>
      </c>
      <c r="AK9" s="143">
        <v>458.07119873961602</v>
      </c>
      <c r="AL9" s="143">
        <v>462.91192579016803</v>
      </c>
      <c r="AM9" s="143">
        <v>467.85229665851699</v>
      </c>
      <c r="AN9" s="143">
        <v>472.87756971893799</v>
      </c>
      <c r="AO9" s="143">
        <v>478.00401733100801</v>
      </c>
      <c r="AP9" s="143">
        <v>483.24341171061002</v>
      </c>
      <c r="AQ9" s="143">
        <v>488.62289680064703</v>
      </c>
      <c r="AR9" s="143">
        <v>493.53331478936002</v>
      </c>
      <c r="AS9" s="143">
        <v>498.58318857612602</v>
      </c>
      <c r="AT9" s="143">
        <v>503.763167277788</v>
      </c>
      <c r="AU9" s="143">
        <v>509.09446689087002</v>
      </c>
      <c r="AV9" s="143">
        <v>514.64451892503303</v>
      </c>
      <c r="AX9" s="225">
        <f t="shared" si="0"/>
        <v>1.3765420252818483</v>
      </c>
      <c r="AY9" s="143">
        <f t="shared" si="1"/>
        <v>1.0091725141837971</v>
      </c>
      <c r="AZ9" s="143">
        <f t="shared" si="2"/>
        <v>514.64451892503394</v>
      </c>
      <c r="BA9" s="226">
        <f t="shared" si="3"/>
        <v>0.91725141837970536</v>
      </c>
    </row>
    <row r="10" spans="1:53" x14ac:dyDescent="0.35">
      <c r="A10" s="200" t="s">
        <v>827</v>
      </c>
      <c r="B10" s="143" t="s">
        <v>831</v>
      </c>
      <c r="C10" s="143">
        <v>335.47975218751901</v>
      </c>
      <c r="D10" s="143">
        <v>339.565734486228</v>
      </c>
      <c r="E10" s="143">
        <v>344.67963164688098</v>
      </c>
      <c r="F10" s="143">
        <v>349.53746015720901</v>
      </c>
      <c r="G10" s="143">
        <v>354.24140829790201</v>
      </c>
      <c r="H10" s="143">
        <v>358.80747377465002</v>
      </c>
      <c r="I10" s="143">
        <v>362.80607362320802</v>
      </c>
      <c r="J10" s="143">
        <v>366.80161177435099</v>
      </c>
      <c r="K10" s="143">
        <v>370.83937114152201</v>
      </c>
      <c r="L10" s="143">
        <v>374.916445270613</v>
      </c>
      <c r="M10" s="143">
        <v>378.86639218403201</v>
      </c>
      <c r="N10" s="143">
        <v>381.98183804968698</v>
      </c>
      <c r="O10" s="143">
        <v>385.155514969943</v>
      </c>
      <c r="P10" s="143">
        <v>388.39389194376702</v>
      </c>
      <c r="Q10" s="143">
        <v>391.729841048244</v>
      </c>
      <c r="R10" s="143">
        <v>395.167449264781</v>
      </c>
      <c r="S10" s="143">
        <v>399.113663455839</v>
      </c>
      <c r="T10" s="143">
        <v>403.16877020073099</v>
      </c>
      <c r="U10" s="143">
        <v>407.34206505297902</v>
      </c>
      <c r="V10" s="143">
        <v>411.661731765654</v>
      </c>
      <c r="W10" s="143">
        <v>415.60838833237398</v>
      </c>
      <c r="X10" s="143">
        <v>419.16469882890999</v>
      </c>
      <c r="Y10" s="143">
        <v>422.61557835668702</v>
      </c>
      <c r="Z10" s="143">
        <v>426.04953777317797</v>
      </c>
      <c r="AA10" s="143">
        <v>429.263498131446</v>
      </c>
      <c r="AB10" s="143">
        <v>432.48817637971803</v>
      </c>
      <c r="AC10" s="143">
        <v>437.20623073609897</v>
      </c>
      <c r="AD10" s="143">
        <v>442.07363307173699</v>
      </c>
      <c r="AE10" s="143">
        <v>446.98413724609202</v>
      </c>
      <c r="AF10" s="143">
        <v>451.96814205012402</v>
      </c>
      <c r="AG10" s="143">
        <v>457.05049259305201</v>
      </c>
      <c r="AH10" s="143">
        <v>462.28623128222102</v>
      </c>
      <c r="AI10" s="143">
        <v>467.53154541535997</v>
      </c>
      <c r="AJ10" s="143">
        <v>472.84778801357402</v>
      </c>
      <c r="AK10" s="143">
        <v>478.27840056234697</v>
      </c>
      <c r="AL10" s="143">
        <v>483.85302417752899</v>
      </c>
      <c r="AM10" s="143">
        <v>489.56715909424503</v>
      </c>
      <c r="AN10" s="143">
        <v>495.33679763939301</v>
      </c>
      <c r="AO10" s="143">
        <v>501.21428005084402</v>
      </c>
      <c r="AP10" s="143">
        <v>507.200635222622</v>
      </c>
      <c r="AQ10" s="143">
        <v>513.350986588468</v>
      </c>
      <c r="AR10" s="143">
        <v>519.03634907655498</v>
      </c>
      <c r="AS10" s="143">
        <v>524.67075740876203</v>
      </c>
      <c r="AT10" s="143">
        <v>530.48809176152304</v>
      </c>
      <c r="AU10" s="143">
        <v>536.47197639819296</v>
      </c>
      <c r="AV10" s="143">
        <v>542.58966159837701</v>
      </c>
      <c r="AX10" s="225">
        <f t="shared" si="0"/>
        <v>1.4321398593064372</v>
      </c>
      <c r="AY10" s="143">
        <f t="shared" si="1"/>
        <v>1.0103148271295386</v>
      </c>
      <c r="AZ10" s="143">
        <f t="shared" si="2"/>
        <v>542.58966159837769</v>
      </c>
      <c r="BA10" s="226">
        <f t="shared" si="3"/>
        <v>1.0314827129538573</v>
      </c>
    </row>
    <row r="11" spans="1:53" s="165" customFormat="1" ht="15" thickBot="1" x14ac:dyDescent="0.4">
      <c r="A11" s="227" t="s">
        <v>858</v>
      </c>
      <c r="B11" s="165" t="s">
        <v>831</v>
      </c>
      <c r="C11" s="165">
        <v>335.47975218751901</v>
      </c>
      <c r="D11" s="165">
        <v>337.90080946426599</v>
      </c>
      <c r="E11" s="165">
        <v>341.34119997846602</v>
      </c>
      <c r="F11" s="165">
        <v>344.418230964597</v>
      </c>
      <c r="G11" s="165">
        <v>347.309072207768</v>
      </c>
      <c r="H11" s="165">
        <v>350.00551369174599</v>
      </c>
      <c r="I11" s="165">
        <v>352.07983229814499</v>
      </c>
      <c r="J11" s="165">
        <v>354.128140515018</v>
      </c>
      <c r="K11" s="165">
        <v>356.18941320178999</v>
      </c>
      <c r="L11" s="165">
        <v>358.25232414100901</v>
      </c>
      <c r="M11" s="165">
        <v>360.14759388408498</v>
      </c>
      <c r="N11" s="165">
        <v>361.246112037329</v>
      </c>
      <c r="O11" s="165">
        <v>362.39173168929398</v>
      </c>
      <c r="P11" s="165">
        <v>363.58589331352101</v>
      </c>
      <c r="Q11" s="165">
        <v>364.84110626077</v>
      </c>
      <c r="R11" s="165">
        <v>366.15735813575202</v>
      </c>
      <c r="S11" s="165">
        <v>367.92538441484101</v>
      </c>
      <c r="T11" s="165">
        <v>369.74302931681598</v>
      </c>
      <c r="U11" s="165">
        <v>371.64117400017801</v>
      </c>
      <c r="V11" s="165">
        <v>373.615015485963</v>
      </c>
      <c r="W11" s="165">
        <v>375.22580853387598</v>
      </c>
      <c r="X11" s="165">
        <v>376.51288417532101</v>
      </c>
      <c r="Y11" s="165">
        <v>377.766692156766</v>
      </c>
      <c r="Z11" s="165">
        <v>379.005844624453</v>
      </c>
      <c r="AA11" s="165">
        <v>380.02965315601301</v>
      </c>
      <c r="AB11" s="165">
        <v>381.01672179061001</v>
      </c>
      <c r="AC11" s="165">
        <v>383.34840967426402</v>
      </c>
      <c r="AD11" s="165">
        <v>385.65092872790598</v>
      </c>
      <c r="AE11" s="165">
        <v>387.99522313605098</v>
      </c>
      <c r="AF11" s="165">
        <v>390.34624710292701</v>
      </c>
      <c r="AG11" s="165">
        <v>392.70292985615799</v>
      </c>
      <c r="AH11" s="165">
        <v>395.21709492976299</v>
      </c>
      <c r="AI11" s="165">
        <v>397.808430010042</v>
      </c>
      <c r="AJ11" s="165">
        <v>400.48951251687703</v>
      </c>
      <c r="AK11" s="165">
        <v>403.21727971380301</v>
      </c>
      <c r="AL11" s="165">
        <v>406.03986963819102</v>
      </c>
      <c r="AM11" s="165">
        <v>408.94466018569602</v>
      </c>
      <c r="AN11" s="165">
        <v>411.88952141956503</v>
      </c>
      <c r="AO11" s="165">
        <v>414.86078023161599</v>
      </c>
      <c r="AP11" s="165">
        <v>417.866172498423</v>
      </c>
      <c r="AQ11" s="165">
        <v>420.94002269165998</v>
      </c>
      <c r="AR11" s="165">
        <v>423.602071328828</v>
      </c>
      <c r="AS11" s="165">
        <v>426.35969589887299</v>
      </c>
      <c r="AT11" s="165">
        <v>429.18087712233302</v>
      </c>
      <c r="AU11" s="165">
        <v>432.10982868488799</v>
      </c>
      <c r="AV11" s="165">
        <v>435.16121602799097</v>
      </c>
      <c r="AX11" s="228">
        <f t="shared" si="0"/>
        <v>1.2082857789910695</v>
      </c>
      <c r="AY11" s="165">
        <f t="shared" si="1"/>
        <v>1.0054204274615015</v>
      </c>
      <c r="AZ11" s="165">
        <f t="shared" si="2"/>
        <v>435.16121602799109</v>
      </c>
      <c r="BA11" s="229">
        <f t="shared" si="3"/>
        <v>0.54204274615015091</v>
      </c>
    </row>
    <row r="12" spans="1:53" s="152" customFormat="1" x14ac:dyDescent="0.35">
      <c r="A12" s="222" t="s">
        <v>825</v>
      </c>
      <c r="B12" s="152" t="s">
        <v>830</v>
      </c>
      <c r="C12" s="152">
        <v>142.38377215644499</v>
      </c>
      <c r="D12" s="152">
        <v>142.77105162100801</v>
      </c>
      <c r="E12" s="152">
        <v>143.33025014850799</v>
      </c>
      <c r="F12" s="152">
        <v>144.04065589089601</v>
      </c>
      <c r="G12" s="152">
        <v>144.91218649494999</v>
      </c>
      <c r="H12" s="152">
        <v>145.637500862461</v>
      </c>
      <c r="I12" s="152">
        <v>146.14875190708699</v>
      </c>
      <c r="J12" s="152">
        <v>146.73946055230601</v>
      </c>
      <c r="K12" s="152">
        <v>147.39861001816399</v>
      </c>
      <c r="L12" s="152">
        <v>148.18690657860299</v>
      </c>
      <c r="M12" s="152">
        <v>149.06578057492399</v>
      </c>
      <c r="N12" s="152">
        <v>150.63629315711199</v>
      </c>
      <c r="O12" s="152">
        <v>152.279529192924</v>
      </c>
      <c r="P12" s="152">
        <v>154.008711746149</v>
      </c>
      <c r="Q12" s="152">
        <v>155.82338618208601</v>
      </c>
      <c r="R12" s="152">
        <v>157.74560798736701</v>
      </c>
      <c r="S12" s="152">
        <v>160.65088671712201</v>
      </c>
      <c r="T12" s="152">
        <v>163.676830583823</v>
      </c>
      <c r="U12" s="152">
        <v>166.76340568484599</v>
      </c>
      <c r="V12" s="152">
        <v>170.02762771738199</v>
      </c>
      <c r="W12" s="152">
        <v>172.77780120672799</v>
      </c>
      <c r="X12" s="152">
        <v>175.32653947107801</v>
      </c>
      <c r="Y12" s="152">
        <v>177.69149562983</v>
      </c>
      <c r="Z12" s="152">
        <v>179.60707511348801</v>
      </c>
      <c r="AA12" s="152">
        <v>181.91032761625999</v>
      </c>
      <c r="AB12" s="152">
        <v>184.04909734833799</v>
      </c>
      <c r="AC12" s="152">
        <v>186.24995990442</v>
      </c>
      <c r="AD12" s="152">
        <v>188.44171503095501</v>
      </c>
      <c r="AE12" s="152">
        <v>190.655950278923</v>
      </c>
      <c r="AF12" s="152">
        <v>192.82922584346099</v>
      </c>
      <c r="AG12" s="152">
        <v>195.06396496199</v>
      </c>
      <c r="AH12" s="152">
        <v>197.20353605526799</v>
      </c>
      <c r="AI12" s="152">
        <v>199.81860599126301</v>
      </c>
      <c r="AJ12" s="152">
        <v>202.21572565285501</v>
      </c>
      <c r="AK12" s="152">
        <v>204.94598592346799</v>
      </c>
      <c r="AL12" s="152">
        <v>207.511574507451</v>
      </c>
      <c r="AM12" s="152">
        <v>210.04391954545801</v>
      </c>
      <c r="AN12" s="152">
        <v>212.630520562388</v>
      </c>
      <c r="AO12" s="152">
        <v>215.32032052398199</v>
      </c>
      <c r="AP12" s="152">
        <v>218.07258470735599</v>
      </c>
      <c r="AQ12" s="152">
        <v>220.887431793567</v>
      </c>
      <c r="AR12" s="152">
        <v>223.56376985326901</v>
      </c>
      <c r="AS12" s="152">
        <v>226.27752362783701</v>
      </c>
      <c r="AT12" s="152">
        <v>229.14433983564501</v>
      </c>
      <c r="AU12" s="152">
        <v>232.06000132523101</v>
      </c>
      <c r="AV12" s="152">
        <v>235.088274775966</v>
      </c>
      <c r="AX12" s="223">
        <f t="shared" si="0"/>
        <v>1.5770774074993359</v>
      </c>
      <c r="AY12" s="152">
        <f t="shared" si="1"/>
        <v>1.0131014644907173</v>
      </c>
      <c r="AZ12" s="152">
        <f t="shared" si="2"/>
        <v>235.08827477596532</v>
      </c>
      <c r="BA12" s="224">
        <f t="shared" si="3"/>
        <v>1.3101464490717252</v>
      </c>
    </row>
    <row r="13" spans="1:53" x14ac:dyDescent="0.35">
      <c r="A13" s="200" t="s">
        <v>826</v>
      </c>
      <c r="B13" s="143" t="s">
        <v>830</v>
      </c>
      <c r="C13" s="143">
        <v>142.38377215644499</v>
      </c>
      <c r="D13" s="143">
        <v>143.698065162756</v>
      </c>
      <c r="E13" s="143">
        <v>145.15175573634099</v>
      </c>
      <c r="F13" s="143">
        <v>146.65990017343299</v>
      </c>
      <c r="G13" s="143">
        <v>148.021841008933</v>
      </c>
      <c r="H13" s="143">
        <v>149.36543411740499</v>
      </c>
      <c r="I13" s="143">
        <v>150.507748715677</v>
      </c>
      <c r="J13" s="143">
        <v>151.71474761817399</v>
      </c>
      <c r="K13" s="143">
        <v>152.99129366960199</v>
      </c>
      <c r="L13" s="143">
        <v>154.372236432752</v>
      </c>
      <c r="M13" s="143">
        <v>155.85828652311201</v>
      </c>
      <c r="N13" s="143">
        <v>158.12385147373001</v>
      </c>
      <c r="O13" s="143">
        <v>160.458993811261</v>
      </c>
      <c r="P13" s="143">
        <v>162.88072548256901</v>
      </c>
      <c r="Q13" s="143">
        <v>165.386639139697</v>
      </c>
      <c r="R13" s="143">
        <v>168.01628660001299</v>
      </c>
      <c r="S13" s="143">
        <v>171.74333825616301</v>
      </c>
      <c r="T13" s="143">
        <v>175.63707662686701</v>
      </c>
      <c r="U13" s="143">
        <v>179.619619727193</v>
      </c>
      <c r="V13" s="143">
        <v>183.81856268947601</v>
      </c>
      <c r="W13" s="143">
        <v>187.472237007475</v>
      </c>
      <c r="X13" s="143">
        <v>190.952551301413</v>
      </c>
      <c r="Y13" s="143">
        <v>194.250903520284</v>
      </c>
      <c r="Z13" s="143">
        <v>197.082324252707</v>
      </c>
      <c r="AA13" s="143">
        <v>200.305117605356</v>
      </c>
      <c r="AB13" s="143">
        <v>203.33975963905201</v>
      </c>
      <c r="AC13" s="143">
        <v>206.45770090437901</v>
      </c>
      <c r="AD13" s="143">
        <v>209.64790139129499</v>
      </c>
      <c r="AE13" s="143">
        <v>212.86619267107901</v>
      </c>
      <c r="AF13" s="143">
        <v>216.06337797704001</v>
      </c>
      <c r="AG13" s="143">
        <v>219.33272672500101</v>
      </c>
      <c r="AH13" s="143">
        <v>222.508919311765</v>
      </c>
      <c r="AI13" s="143">
        <v>226.07435274950799</v>
      </c>
      <c r="AJ13" s="143">
        <v>229.885074128589</v>
      </c>
      <c r="AK13" s="143">
        <v>233.27805284472501</v>
      </c>
      <c r="AL13" s="143">
        <v>236.93774549046901</v>
      </c>
      <c r="AM13" s="143">
        <v>240.64080886436</v>
      </c>
      <c r="AN13" s="143">
        <v>244.43830922098701</v>
      </c>
      <c r="AO13" s="143">
        <v>248.34542847265701</v>
      </c>
      <c r="AP13" s="143">
        <v>252.35368365225199</v>
      </c>
      <c r="AQ13" s="143">
        <v>256.52540796729897</v>
      </c>
      <c r="AR13" s="143">
        <v>260.46552947133398</v>
      </c>
      <c r="AS13" s="143">
        <v>264.46330412763098</v>
      </c>
      <c r="AT13" s="143">
        <v>268.578127271178</v>
      </c>
      <c r="AU13" s="143">
        <v>272.79454146829102</v>
      </c>
      <c r="AV13" s="143">
        <v>277.12309338607997</v>
      </c>
      <c r="AX13" s="225">
        <f t="shared" si="0"/>
        <v>1.7780452972257319</v>
      </c>
      <c r="AY13" s="143">
        <f t="shared" si="1"/>
        <v>1.0165792093541801</v>
      </c>
      <c r="AZ13" s="143">
        <f t="shared" si="2"/>
        <v>277.12309338608054</v>
      </c>
      <c r="BA13" s="226">
        <f t="shared" si="3"/>
        <v>1.6579209354180113</v>
      </c>
    </row>
    <row r="14" spans="1:53" x14ac:dyDescent="0.35">
      <c r="A14" s="200" t="s">
        <v>827</v>
      </c>
      <c r="B14" s="143" t="s">
        <v>830</v>
      </c>
      <c r="C14" s="143">
        <v>142.38377215644499</v>
      </c>
      <c r="D14" s="143">
        <v>143.52865934736599</v>
      </c>
      <c r="E14" s="143">
        <v>144.80942645442099</v>
      </c>
      <c r="F14" s="143">
        <v>146.092540138347</v>
      </c>
      <c r="G14" s="143">
        <v>147.11077056878901</v>
      </c>
      <c r="H14" s="143">
        <v>148.15087925888199</v>
      </c>
      <c r="I14" s="143">
        <v>149.153236254387</v>
      </c>
      <c r="J14" s="143">
        <v>150.123370885843</v>
      </c>
      <c r="K14" s="143">
        <v>151.164728071833</v>
      </c>
      <c r="L14" s="143">
        <v>152.337652921982</v>
      </c>
      <c r="M14" s="143">
        <v>153.56715240763299</v>
      </c>
      <c r="N14" s="143">
        <v>155.54266575512699</v>
      </c>
      <c r="O14" s="143">
        <v>157.613913621134</v>
      </c>
      <c r="P14" s="143">
        <v>159.769525717085</v>
      </c>
      <c r="Q14" s="143">
        <v>162.01957889772399</v>
      </c>
      <c r="R14" s="143">
        <v>164.395683426933</v>
      </c>
      <c r="S14" s="143">
        <v>167.82373321067601</v>
      </c>
      <c r="T14" s="143">
        <v>171.406099260719</v>
      </c>
      <c r="U14" s="143">
        <v>175.26400456993201</v>
      </c>
      <c r="V14" s="143">
        <v>179.07642685413401</v>
      </c>
      <c r="W14" s="143">
        <v>182.327294220814</v>
      </c>
      <c r="X14" s="143">
        <v>185.36873862691399</v>
      </c>
      <c r="Y14" s="143">
        <v>188.30404093802599</v>
      </c>
      <c r="Z14" s="143">
        <v>191.088672579372</v>
      </c>
      <c r="AA14" s="143">
        <v>193.300034299597</v>
      </c>
      <c r="AB14" s="143">
        <v>196.041952253299</v>
      </c>
      <c r="AC14" s="143">
        <v>198.912113105218</v>
      </c>
      <c r="AD14" s="143">
        <v>202.05125031012801</v>
      </c>
      <c r="AE14" s="143">
        <v>205.206941635037</v>
      </c>
      <c r="AF14" s="143">
        <v>208.117923399543</v>
      </c>
      <c r="AG14" s="143">
        <v>210.90098238626899</v>
      </c>
      <c r="AH14" s="143">
        <v>213.62327975025499</v>
      </c>
      <c r="AI14" s="143">
        <v>216.462954115971</v>
      </c>
      <c r="AJ14" s="143">
        <v>219.400532424277</v>
      </c>
      <c r="AK14" s="143">
        <v>222.42306170490099</v>
      </c>
      <c r="AL14" s="143">
        <v>225.51442440851201</v>
      </c>
      <c r="AM14" s="143">
        <v>228.76495381775601</v>
      </c>
      <c r="AN14" s="143">
        <v>232.09745507141</v>
      </c>
      <c r="AO14" s="143">
        <v>235.51183798779201</v>
      </c>
      <c r="AP14" s="143">
        <v>239.00472508801101</v>
      </c>
      <c r="AQ14" s="143">
        <v>242.59310538356999</v>
      </c>
      <c r="AR14" s="143">
        <v>246.00683086704299</v>
      </c>
      <c r="AS14" s="143">
        <v>249.414005892869</v>
      </c>
      <c r="AT14" s="143">
        <v>252.97874673633001</v>
      </c>
      <c r="AU14" s="143">
        <v>256.59438877825897</v>
      </c>
      <c r="AV14" s="143">
        <v>259.08737362222303</v>
      </c>
      <c r="AX14" s="225">
        <f t="shared" si="0"/>
        <v>1.687127550131907</v>
      </c>
      <c r="AY14" s="143">
        <f t="shared" si="1"/>
        <v>1.015055854698377</v>
      </c>
      <c r="AZ14" s="143">
        <f t="shared" si="2"/>
        <v>259.08737362222382</v>
      </c>
      <c r="BA14" s="226">
        <f t="shared" si="3"/>
        <v>1.5055854698377003</v>
      </c>
    </row>
    <row r="15" spans="1:53" x14ac:dyDescent="0.35">
      <c r="A15" s="200" t="s">
        <v>857</v>
      </c>
      <c r="B15" s="143" t="s">
        <v>830</v>
      </c>
      <c r="C15" s="143">
        <v>142.38377215644499</v>
      </c>
      <c r="D15" s="143">
        <v>143.845655315709</v>
      </c>
      <c r="E15" s="143">
        <v>145.47452427217101</v>
      </c>
      <c r="F15" s="143">
        <v>146.857923764715</v>
      </c>
      <c r="G15" s="143">
        <v>148.20265245853801</v>
      </c>
      <c r="H15" s="143">
        <v>149.47000139582801</v>
      </c>
      <c r="I15" s="143">
        <v>150.57476913572</v>
      </c>
      <c r="J15" s="143">
        <v>151.76689622784599</v>
      </c>
      <c r="K15" s="143">
        <v>153.05633386013301</v>
      </c>
      <c r="L15" s="143">
        <v>154.50276445975399</v>
      </c>
      <c r="M15" s="143">
        <v>156.028182147987</v>
      </c>
      <c r="N15" s="143">
        <v>158.27816488727501</v>
      </c>
      <c r="O15" s="143">
        <v>160.617369912409</v>
      </c>
      <c r="P15" s="143">
        <v>163.04866386203801</v>
      </c>
      <c r="Q15" s="143">
        <v>165.564702599718</v>
      </c>
      <c r="R15" s="143">
        <v>168.19260079481799</v>
      </c>
      <c r="S15" s="143">
        <v>171.883622859843</v>
      </c>
      <c r="T15" s="143">
        <v>175.80685440291199</v>
      </c>
      <c r="U15" s="143">
        <v>179.774463213507</v>
      </c>
      <c r="V15" s="143">
        <v>183.94414671678899</v>
      </c>
      <c r="W15" s="143">
        <v>187.57048009806601</v>
      </c>
      <c r="X15" s="143">
        <v>190.99679884333901</v>
      </c>
      <c r="Y15" s="143">
        <v>194.295580453978</v>
      </c>
      <c r="Z15" s="143">
        <v>197.01041569228701</v>
      </c>
      <c r="AA15" s="143">
        <v>200.20941941183801</v>
      </c>
      <c r="AB15" s="143">
        <v>204.40460460218301</v>
      </c>
      <c r="AC15" s="143">
        <v>208.68695647346601</v>
      </c>
      <c r="AD15" s="143">
        <v>211.894672107471</v>
      </c>
      <c r="AE15" s="143">
        <v>215.16755453601201</v>
      </c>
      <c r="AF15" s="143">
        <v>218.41348407864101</v>
      </c>
      <c r="AG15" s="143">
        <v>221.68228763894899</v>
      </c>
      <c r="AH15" s="143">
        <v>224.95119181508599</v>
      </c>
      <c r="AI15" s="143">
        <v>228.36507546887501</v>
      </c>
      <c r="AJ15" s="143">
        <v>232.307776705263</v>
      </c>
      <c r="AK15" s="143">
        <v>236.16316441255799</v>
      </c>
      <c r="AL15" s="143">
        <v>239.80408883867099</v>
      </c>
      <c r="AM15" s="143">
        <v>243.52422953299899</v>
      </c>
      <c r="AN15" s="143">
        <v>247.34075225275001</v>
      </c>
      <c r="AO15" s="143">
        <v>251.27669377562799</v>
      </c>
      <c r="AP15" s="143">
        <v>255.36710341522399</v>
      </c>
      <c r="AQ15" s="143">
        <v>259.61220625994099</v>
      </c>
      <c r="AR15" s="143">
        <v>263.71468023287201</v>
      </c>
      <c r="AS15" s="143">
        <v>267.865431947128</v>
      </c>
      <c r="AT15" s="143">
        <v>272.24629549995598</v>
      </c>
      <c r="AU15" s="143">
        <v>276.69703703447601</v>
      </c>
      <c r="AV15" s="143">
        <v>281.300403200299</v>
      </c>
      <c r="AX15" s="225">
        <f t="shared" si="0"/>
        <v>1.8028820135422452</v>
      </c>
      <c r="AY15" s="143">
        <f t="shared" si="1"/>
        <v>1.016982199918244</v>
      </c>
      <c r="AZ15" s="143">
        <f t="shared" si="2"/>
        <v>281.30040320029917</v>
      </c>
      <c r="BA15" s="226">
        <f t="shared" si="3"/>
        <v>1.6982199918244012</v>
      </c>
    </row>
    <row r="16" spans="1:53" s="165" customFormat="1" ht="15" thickBot="1" x14ac:dyDescent="0.4">
      <c r="A16" s="227" t="s">
        <v>858</v>
      </c>
      <c r="B16" s="165" t="s">
        <v>830</v>
      </c>
      <c r="C16" s="165">
        <v>142.38377215644499</v>
      </c>
      <c r="D16" s="165">
        <v>142.614897907222</v>
      </c>
      <c r="E16" s="165">
        <v>142.788289768374</v>
      </c>
      <c r="F16" s="165">
        <v>143.12206669334199</v>
      </c>
      <c r="G16" s="165">
        <v>143.517238222891</v>
      </c>
      <c r="H16" s="165">
        <v>143.96566646517201</v>
      </c>
      <c r="I16" s="165">
        <v>144.301968207664</v>
      </c>
      <c r="J16" s="165">
        <v>144.70990307052199</v>
      </c>
      <c r="K16" s="165">
        <v>145.16760325615601</v>
      </c>
      <c r="L16" s="165">
        <v>145.68350769393601</v>
      </c>
      <c r="M16" s="165">
        <v>146.25139700550801</v>
      </c>
      <c r="N16" s="165">
        <v>147.499011828563</v>
      </c>
      <c r="O16" s="165">
        <v>148.79330898187101</v>
      </c>
      <c r="P16" s="165">
        <v>150.15665202603401</v>
      </c>
      <c r="Q16" s="165">
        <v>151.60181042748701</v>
      </c>
      <c r="R16" s="165">
        <v>153.13540301321001</v>
      </c>
      <c r="S16" s="165">
        <v>155.60510408744599</v>
      </c>
      <c r="T16" s="165">
        <v>158.18329584184099</v>
      </c>
      <c r="U16" s="165">
        <v>160.77792638287599</v>
      </c>
      <c r="V16" s="165">
        <v>163.498971533766</v>
      </c>
      <c r="W16" s="165">
        <v>165.97706238916601</v>
      </c>
      <c r="X16" s="165">
        <v>168.96573523993399</v>
      </c>
      <c r="Y16" s="165">
        <v>170.97559557297299</v>
      </c>
      <c r="Z16" s="165">
        <v>172.40918704498</v>
      </c>
      <c r="AA16" s="165">
        <v>174.24358247402199</v>
      </c>
      <c r="AB16" s="165">
        <v>175.93599215170599</v>
      </c>
      <c r="AC16" s="165">
        <v>177.658524630464</v>
      </c>
      <c r="AD16" s="165">
        <v>179.62326895742399</v>
      </c>
      <c r="AE16" s="165">
        <v>181.53202752594501</v>
      </c>
      <c r="AF16" s="165">
        <v>183.31339855817001</v>
      </c>
      <c r="AG16" s="165">
        <v>185.14125494816901</v>
      </c>
      <c r="AH16" s="165">
        <v>186.888850908423</v>
      </c>
      <c r="AI16" s="165">
        <v>188.67834334409801</v>
      </c>
      <c r="AJ16" s="165">
        <v>190.80773401371999</v>
      </c>
      <c r="AK16" s="165">
        <v>192.98408920651599</v>
      </c>
      <c r="AL16" s="165">
        <v>194.968219945285</v>
      </c>
      <c r="AM16" s="165">
        <v>196.957012429515</v>
      </c>
      <c r="AN16" s="165">
        <v>198.998850756564</v>
      </c>
      <c r="AO16" s="165">
        <v>201.093059284345</v>
      </c>
      <c r="AP16" s="165">
        <v>203.320038820062</v>
      </c>
      <c r="AQ16" s="165">
        <v>205.606449909867</v>
      </c>
      <c r="AR16" s="165">
        <v>207.76618163696199</v>
      </c>
      <c r="AS16" s="165">
        <v>209.94980362424801</v>
      </c>
      <c r="AT16" s="165">
        <v>212.23307328335201</v>
      </c>
      <c r="AU16" s="165">
        <v>214.565726458738</v>
      </c>
      <c r="AV16" s="165">
        <v>216.968156987882</v>
      </c>
      <c r="AX16" s="228">
        <f t="shared" si="0"/>
        <v>1.4835287828376142</v>
      </c>
      <c r="AY16" s="165">
        <f t="shared" si="1"/>
        <v>1.0113329817795564</v>
      </c>
      <c r="AZ16" s="165">
        <f t="shared" si="2"/>
        <v>216.96815698788262</v>
      </c>
      <c r="BA16" s="229">
        <f t="shared" si="3"/>
        <v>1.1332981779556439</v>
      </c>
    </row>
    <row r="17" spans="1:53" s="152" customFormat="1" x14ac:dyDescent="0.35">
      <c r="A17" s="222" t="s">
        <v>825</v>
      </c>
      <c r="B17" s="152" t="s">
        <v>860</v>
      </c>
      <c r="C17" s="152">
        <v>769.532777954214</v>
      </c>
      <c r="D17" s="152">
        <v>786.14264104970698</v>
      </c>
      <c r="E17" s="152">
        <v>802.88449923009102</v>
      </c>
      <c r="F17" s="152">
        <v>819.74112138976398</v>
      </c>
      <c r="G17" s="152">
        <v>836.68343195365196</v>
      </c>
      <c r="H17" s="152">
        <v>853.72246276918099</v>
      </c>
      <c r="I17" s="152">
        <v>860.38852891871397</v>
      </c>
      <c r="J17" s="152">
        <v>867.06368215370503</v>
      </c>
      <c r="K17" s="152">
        <v>873.59797817274205</v>
      </c>
      <c r="L17" s="152">
        <v>880.11955809156098</v>
      </c>
      <c r="M17" s="152">
        <v>886.61722409061701</v>
      </c>
      <c r="N17" s="152">
        <v>892.79518913586696</v>
      </c>
      <c r="O17" s="152">
        <v>898.90315366428001</v>
      </c>
      <c r="P17" s="152">
        <v>904.99534636399005</v>
      </c>
      <c r="Q17" s="152">
        <v>911.07899572651502</v>
      </c>
      <c r="R17" s="152">
        <v>917.12500028732904</v>
      </c>
      <c r="S17" s="152">
        <v>922.43861370378204</v>
      </c>
      <c r="T17" s="152">
        <v>927.70619610080996</v>
      </c>
      <c r="U17" s="152">
        <v>933.03558997158598</v>
      </c>
      <c r="V17" s="152">
        <v>938.465214542539</v>
      </c>
      <c r="W17" s="152">
        <v>942.73828856534203</v>
      </c>
      <c r="X17" s="152">
        <v>944.98932530371997</v>
      </c>
      <c r="Y17" s="152">
        <v>946.82944461204102</v>
      </c>
      <c r="Z17" s="152">
        <v>948.30083636085203</v>
      </c>
      <c r="AA17" s="152">
        <v>949.19219717559099</v>
      </c>
      <c r="AB17" s="152">
        <v>949.67738802599695</v>
      </c>
      <c r="AC17" s="152">
        <v>950.65019405468604</v>
      </c>
      <c r="AD17" s="152">
        <v>951.59591086646401</v>
      </c>
      <c r="AE17" s="152">
        <v>952.51457474234701</v>
      </c>
      <c r="AF17" s="152">
        <v>953.42408139647796</v>
      </c>
      <c r="AG17" s="152">
        <v>954.29718117145501</v>
      </c>
      <c r="AH17" s="152">
        <v>953.96255611859203</v>
      </c>
      <c r="AI17" s="152">
        <v>953.66657020198204</v>
      </c>
      <c r="AJ17" s="152">
        <v>953.428952678972</v>
      </c>
      <c r="AK17" s="152">
        <v>953.24677714408904</v>
      </c>
      <c r="AL17" s="152">
        <v>953.09336120727403</v>
      </c>
      <c r="AM17" s="152">
        <v>952.22169796775802</v>
      </c>
      <c r="AN17" s="152">
        <v>951.44190538653902</v>
      </c>
      <c r="AO17" s="152">
        <v>950.59593855850198</v>
      </c>
      <c r="AP17" s="152">
        <v>949.85230850635799</v>
      </c>
      <c r="AQ17" s="152">
        <v>949.34547286411703</v>
      </c>
      <c r="AR17" s="152">
        <v>946.690950365135</v>
      </c>
      <c r="AS17" s="152">
        <v>943.96100896251596</v>
      </c>
      <c r="AT17" s="152">
        <v>941.27405296415895</v>
      </c>
      <c r="AU17" s="152">
        <v>938.77255539070904</v>
      </c>
      <c r="AV17" s="152">
        <v>936.36802602611294</v>
      </c>
      <c r="AX17" s="223">
        <f t="shared" si="0"/>
        <v>1.0561130559881962</v>
      </c>
      <c r="AY17" s="152">
        <f t="shared" si="1"/>
        <v>1.0015610812249125</v>
      </c>
      <c r="AZ17" s="152">
        <f t="shared" si="2"/>
        <v>936.36802602611328</v>
      </c>
      <c r="BA17" s="224">
        <f t="shared" si="3"/>
        <v>0.15610812249124972</v>
      </c>
    </row>
    <row r="18" spans="1:53" x14ac:dyDescent="0.35">
      <c r="A18" s="200" t="s">
        <v>826</v>
      </c>
      <c r="B18" s="143" t="s">
        <v>860</v>
      </c>
      <c r="C18" s="143">
        <v>769.532777954214</v>
      </c>
      <c r="D18" s="143">
        <v>786.57132852535995</v>
      </c>
      <c r="E18" s="143">
        <v>803.828614145865</v>
      </c>
      <c r="F18" s="143">
        <v>821.24227362649401</v>
      </c>
      <c r="G18" s="143">
        <v>838.73056344260306</v>
      </c>
      <c r="H18" s="143">
        <v>856.31743647470103</v>
      </c>
      <c r="I18" s="143">
        <v>863.52959641333996</v>
      </c>
      <c r="J18" s="143">
        <v>870.73023031991102</v>
      </c>
      <c r="K18" s="143">
        <v>877.865445414958</v>
      </c>
      <c r="L18" s="143">
        <v>885.00061349588202</v>
      </c>
      <c r="M18" s="143">
        <v>892.06202622404999</v>
      </c>
      <c r="N18" s="143">
        <v>898.890391406758</v>
      </c>
      <c r="O18" s="143">
        <v>905.71583763896399</v>
      </c>
      <c r="P18" s="143">
        <v>912.59054993086704</v>
      </c>
      <c r="Q18" s="143">
        <v>919.47158977894196</v>
      </c>
      <c r="R18" s="143">
        <v>926.32267436954805</v>
      </c>
      <c r="S18" s="143">
        <v>932.53284669371203</v>
      </c>
      <c r="T18" s="143">
        <v>938.61781226319101</v>
      </c>
      <c r="U18" s="143">
        <v>944.84389186642397</v>
      </c>
      <c r="V18" s="143">
        <v>951.17147959257602</v>
      </c>
      <c r="W18" s="143">
        <v>956.28704409572799</v>
      </c>
      <c r="X18" s="143">
        <v>959.46062080287197</v>
      </c>
      <c r="Y18" s="143">
        <v>962.02174208291103</v>
      </c>
      <c r="Z18" s="143">
        <v>964.33255915360803</v>
      </c>
      <c r="AA18" s="143">
        <v>966.03484204525705</v>
      </c>
      <c r="AB18" s="143">
        <v>967.267022036909</v>
      </c>
      <c r="AC18" s="143">
        <v>969.09078347237698</v>
      </c>
      <c r="AD18" s="143">
        <v>970.902420525401</v>
      </c>
      <c r="AE18" s="143">
        <v>972.692500453398</v>
      </c>
      <c r="AF18" s="143">
        <v>974.49142229507902</v>
      </c>
      <c r="AG18" s="143">
        <v>976.28115802511104</v>
      </c>
      <c r="AH18" s="143">
        <v>976.84973119941799</v>
      </c>
      <c r="AI18" s="143">
        <v>977.42987999543095</v>
      </c>
      <c r="AJ18" s="143">
        <v>978.03641444636003</v>
      </c>
      <c r="AK18" s="143">
        <v>978.66644856430401</v>
      </c>
      <c r="AL18" s="143">
        <v>979.35775558866499</v>
      </c>
      <c r="AM18" s="143">
        <v>979.44815537905197</v>
      </c>
      <c r="AN18" s="143">
        <v>979.53076829218196</v>
      </c>
      <c r="AO18" s="143">
        <v>979.67299419453002</v>
      </c>
      <c r="AP18" s="143">
        <v>980.04478166273395</v>
      </c>
      <c r="AQ18" s="143">
        <v>980.54067069570306</v>
      </c>
      <c r="AR18" s="143">
        <v>978.59418911567502</v>
      </c>
      <c r="AS18" s="143">
        <v>976.70160630442103</v>
      </c>
      <c r="AT18" s="143">
        <v>974.87095755238204</v>
      </c>
      <c r="AU18" s="143">
        <v>973.21691472636599</v>
      </c>
      <c r="AV18" s="143">
        <v>971.58525781058904</v>
      </c>
      <c r="AX18" s="225">
        <f t="shared" si="0"/>
        <v>1.0891454060914885</v>
      </c>
      <c r="AY18" s="143">
        <f t="shared" si="1"/>
        <v>1.0024427889766834</v>
      </c>
      <c r="AZ18" s="143">
        <f t="shared" si="2"/>
        <v>971.58525781059154</v>
      </c>
      <c r="BA18" s="226">
        <f t="shared" si="3"/>
        <v>0.24427889766833744</v>
      </c>
    </row>
    <row r="19" spans="1:53" x14ac:dyDescent="0.35">
      <c r="A19" s="200" t="s">
        <v>827</v>
      </c>
      <c r="B19" s="143" t="s">
        <v>860</v>
      </c>
      <c r="C19" s="143">
        <v>769.532777954214</v>
      </c>
      <c r="D19" s="143">
        <v>786.47302119439496</v>
      </c>
      <c r="E19" s="143">
        <v>803.53635506098897</v>
      </c>
      <c r="F19" s="143">
        <v>820.75991793098603</v>
      </c>
      <c r="G19" s="143">
        <v>838.08727336824597</v>
      </c>
      <c r="H19" s="143">
        <v>855.50013435071105</v>
      </c>
      <c r="I19" s="143">
        <v>862.53287097061002</v>
      </c>
      <c r="J19" s="143">
        <v>869.62201709455803</v>
      </c>
      <c r="K19" s="143">
        <v>876.56024150648602</v>
      </c>
      <c r="L19" s="143">
        <v>883.48520144006397</v>
      </c>
      <c r="M19" s="143">
        <v>890.349269911909</v>
      </c>
      <c r="N19" s="143">
        <v>896.95800822240903</v>
      </c>
      <c r="O19" s="143">
        <v>903.49468811935503</v>
      </c>
      <c r="P19" s="143">
        <v>910.00886820074095</v>
      </c>
      <c r="Q19" s="143">
        <v>916.55184975416</v>
      </c>
      <c r="R19" s="143">
        <v>923.07849528599604</v>
      </c>
      <c r="S19" s="143">
        <v>928.78185591493195</v>
      </c>
      <c r="T19" s="143">
        <v>934.58740480287395</v>
      </c>
      <c r="U19" s="143">
        <v>940.43052342977796</v>
      </c>
      <c r="V19" s="143">
        <v>946.41347964951501</v>
      </c>
      <c r="W19" s="143">
        <v>951.23591836948594</v>
      </c>
      <c r="X19" s="143">
        <v>954.03256117595697</v>
      </c>
      <c r="Y19" s="143">
        <v>956.40245234569295</v>
      </c>
      <c r="Z19" s="143">
        <v>958.31619841378699</v>
      </c>
      <c r="AA19" s="143">
        <v>959.85954620926498</v>
      </c>
      <c r="AB19" s="143">
        <v>960.75514112020096</v>
      </c>
      <c r="AC19" s="143">
        <v>962.22099010948398</v>
      </c>
      <c r="AD19" s="143">
        <v>963.65678876974096</v>
      </c>
      <c r="AE19" s="143">
        <v>965.07279378688497</v>
      </c>
      <c r="AF19" s="143">
        <v>966.48604092139499</v>
      </c>
      <c r="AG19" s="143">
        <v>967.91604100249697</v>
      </c>
      <c r="AH19" s="143">
        <v>968.132631825884</v>
      </c>
      <c r="AI19" s="143">
        <v>968.33446299067896</v>
      </c>
      <c r="AJ19" s="143">
        <v>968.53293956637299</v>
      </c>
      <c r="AK19" s="143">
        <v>968.73215186677396</v>
      </c>
      <c r="AL19" s="143">
        <v>968.94426116265402</v>
      </c>
      <c r="AM19" s="143">
        <v>968.40261542542498</v>
      </c>
      <c r="AN19" s="143">
        <v>968.01452699640697</v>
      </c>
      <c r="AO19" s="143">
        <v>967.61508445069796</v>
      </c>
      <c r="AP19" s="143">
        <v>967.46229478049599</v>
      </c>
      <c r="AQ19" s="143">
        <v>967.42790676478705</v>
      </c>
      <c r="AR19" s="143">
        <v>965.16061945881404</v>
      </c>
      <c r="AS19" s="143">
        <v>962.85491445632601</v>
      </c>
      <c r="AT19" s="143">
        <v>960.63705255144203</v>
      </c>
      <c r="AU19" s="143">
        <v>958.51593757548505</v>
      </c>
      <c r="AV19" s="143">
        <v>956.40856603163002</v>
      </c>
      <c r="AX19" s="225">
        <f t="shared" si="0"/>
        <v>1.0741948113533657</v>
      </c>
      <c r="AY19" s="143">
        <f t="shared" si="1"/>
        <v>1.0020469884614756</v>
      </c>
      <c r="AZ19" s="143">
        <f t="shared" si="2"/>
        <v>956.40856603162842</v>
      </c>
      <c r="BA19" s="226">
        <f t="shared" si="3"/>
        <v>0.20469884614755518</v>
      </c>
    </row>
    <row r="20" spans="1:53" x14ac:dyDescent="0.35">
      <c r="A20" s="200" t="s">
        <v>857</v>
      </c>
      <c r="B20" s="143" t="s">
        <v>860</v>
      </c>
      <c r="C20" s="143">
        <v>769.532777954214</v>
      </c>
      <c r="D20" s="143">
        <v>787.32267167085604</v>
      </c>
      <c r="E20" s="143">
        <v>805.16092865263704</v>
      </c>
      <c r="F20" s="143">
        <v>823.19154036651901</v>
      </c>
      <c r="G20" s="143">
        <v>841.35867679253295</v>
      </c>
      <c r="H20" s="143">
        <v>859.57670123551895</v>
      </c>
      <c r="I20" s="143">
        <v>867.35500773707099</v>
      </c>
      <c r="J20" s="143">
        <v>875.13872330445702</v>
      </c>
      <c r="K20" s="143">
        <v>882.86396103046604</v>
      </c>
      <c r="L20" s="143">
        <v>890.56060409667305</v>
      </c>
      <c r="M20" s="143">
        <v>898.19251607009903</v>
      </c>
      <c r="N20" s="143">
        <v>905.54632090180803</v>
      </c>
      <c r="O20" s="143">
        <v>912.86577056036003</v>
      </c>
      <c r="P20" s="143">
        <v>920.09390034749197</v>
      </c>
      <c r="Q20" s="143">
        <v>927.416251151962</v>
      </c>
      <c r="R20" s="143">
        <v>934.69756382748699</v>
      </c>
      <c r="S20" s="143">
        <v>941.18563656339097</v>
      </c>
      <c r="T20" s="143">
        <v>947.67894713612895</v>
      </c>
      <c r="U20" s="143">
        <v>954.19770711590297</v>
      </c>
      <c r="V20" s="143">
        <v>960.81864546351301</v>
      </c>
      <c r="W20" s="143">
        <v>966.24759486025903</v>
      </c>
      <c r="X20" s="143">
        <v>969.61712496331597</v>
      </c>
      <c r="Y20" s="143">
        <v>972.55322772250099</v>
      </c>
      <c r="Z20" s="143">
        <v>975.11245297371295</v>
      </c>
      <c r="AA20" s="143">
        <v>977.02924606476302</v>
      </c>
      <c r="AB20" s="143">
        <v>978.52523707022499</v>
      </c>
      <c r="AC20" s="143">
        <v>980.70694139723605</v>
      </c>
      <c r="AD20" s="143">
        <v>982.88666904767001</v>
      </c>
      <c r="AE20" s="143">
        <v>985.04538292163704</v>
      </c>
      <c r="AF20" s="143">
        <v>987.19716289531698</v>
      </c>
      <c r="AG20" s="143">
        <v>989.32729431520602</v>
      </c>
      <c r="AH20" s="143">
        <v>990.19333868532499</v>
      </c>
      <c r="AI20" s="143">
        <v>990.93615666173696</v>
      </c>
      <c r="AJ20" s="143">
        <v>991.64082879733598</v>
      </c>
      <c r="AK20" s="143">
        <v>992.36497774692805</v>
      </c>
      <c r="AL20" s="143">
        <v>993.11558658718604</v>
      </c>
      <c r="AM20" s="143">
        <v>993.14676759011297</v>
      </c>
      <c r="AN20" s="143">
        <v>993.27625072885405</v>
      </c>
      <c r="AO20" s="143">
        <v>993.48482008944995</v>
      </c>
      <c r="AP20" s="143">
        <v>993.77584813244403</v>
      </c>
      <c r="AQ20" s="143">
        <v>994.25637056083895</v>
      </c>
      <c r="AR20" s="143">
        <v>992.48245199169605</v>
      </c>
      <c r="AS20" s="143">
        <v>991.39445660567401</v>
      </c>
      <c r="AT20" s="143">
        <v>990.23466560159704</v>
      </c>
      <c r="AU20" s="143">
        <v>989.08804793957404</v>
      </c>
      <c r="AV20" s="143">
        <v>988.00391053002795</v>
      </c>
      <c r="AX20" s="225">
        <f t="shared" si="0"/>
        <v>1.0999912522683719</v>
      </c>
      <c r="AY20" s="143">
        <f t="shared" si="1"/>
        <v>1.0027266312955327</v>
      </c>
      <c r="AZ20" s="143">
        <f t="shared" si="2"/>
        <v>988.00391053002556</v>
      </c>
      <c r="BA20" s="226">
        <f t="shared" si="3"/>
        <v>0.27266312955327443</v>
      </c>
    </row>
    <row r="21" spans="1:53" s="165" customFormat="1" ht="15" thickBot="1" x14ac:dyDescent="0.4">
      <c r="A21" s="227" t="s">
        <v>858</v>
      </c>
      <c r="B21" s="165" t="s">
        <v>860</v>
      </c>
      <c r="C21" s="165">
        <v>769.532777954214</v>
      </c>
      <c r="D21" s="165">
        <v>785.12539395659303</v>
      </c>
      <c r="E21" s="165">
        <v>800.91109563929797</v>
      </c>
      <c r="F21" s="165">
        <v>816.74642180347905</v>
      </c>
      <c r="G21" s="165">
        <v>832.61631240195004</v>
      </c>
      <c r="H21" s="165">
        <v>848.48137949124305</v>
      </c>
      <c r="I21" s="165">
        <v>853.93958446341298</v>
      </c>
      <c r="J21" s="165">
        <v>859.32775519656605</v>
      </c>
      <c r="K21" s="165">
        <v>864.56475577471497</v>
      </c>
      <c r="L21" s="165">
        <v>869.77205368764498</v>
      </c>
      <c r="M21" s="165">
        <v>874.89559892575096</v>
      </c>
      <c r="N21" s="165">
        <v>879.76726397629795</v>
      </c>
      <c r="O21" s="165">
        <v>884.57520441165798</v>
      </c>
      <c r="P21" s="165">
        <v>889.34081476798599</v>
      </c>
      <c r="Q21" s="165">
        <v>894.06640833699601</v>
      </c>
      <c r="R21" s="165">
        <v>898.68892084506695</v>
      </c>
      <c r="S21" s="165">
        <v>902.51702549732295</v>
      </c>
      <c r="T21" s="165">
        <v>906.25071013262402</v>
      </c>
      <c r="U21" s="165">
        <v>910.05465913682599</v>
      </c>
      <c r="V21" s="165">
        <v>913.91286075745404</v>
      </c>
      <c r="W21" s="165">
        <v>916.67184759034103</v>
      </c>
      <c r="X21" s="165">
        <v>917.58884119877996</v>
      </c>
      <c r="Y21" s="165">
        <v>918.12770510062296</v>
      </c>
      <c r="Z21" s="165">
        <v>918.32349868782205</v>
      </c>
      <c r="AA21" s="165">
        <v>917.93391760524401</v>
      </c>
      <c r="AB21" s="165">
        <v>917.09440786830703</v>
      </c>
      <c r="AC21" s="165">
        <v>916.76607222226505</v>
      </c>
      <c r="AD21" s="165">
        <v>916.28669599588795</v>
      </c>
      <c r="AE21" s="165">
        <v>915.77497372322</v>
      </c>
      <c r="AF21" s="165">
        <v>915.25071269382101</v>
      </c>
      <c r="AG21" s="165">
        <v>914.69754030657498</v>
      </c>
      <c r="AH21" s="165">
        <v>913.04102612097904</v>
      </c>
      <c r="AI21" s="165">
        <v>911.38652685452803</v>
      </c>
      <c r="AJ21" s="165">
        <v>909.72306923530698</v>
      </c>
      <c r="AK21" s="165">
        <v>908.07311910508702</v>
      </c>
      <c r="AL21" s="165">
        <v>906.44137937519804</v>
      </c>
      <c r="AM21" s="165">
        <v>904.15160956461295</v>
      </c>
      <c r="AN21" s="165">
        <v>901.96415047249695</v>
      </c>
      <c r="AO21" s="165">
        <v>899.84346420947895</v>
      </c>
      <c r="AP21" s="165">
        <v>897.77673744912204</v>
      </c>
      <c r="AQ21" s="165">
        <v>895.94162963838596</v>
      </c>
      <c r="AR21" s="165">
        <v>892.21835296597499</v>
      </c>
      <c r="AS21" s="165">
        <v>888.48037891750096</v>
      </c>
      <c r="AT21" s="165">
        <v>884.86422121965199</v>
      </c>
      <c r="AU21" s="165">
        <v>881.27967454810903</v>
      </c>
      <c r="AV21" s="165">
        <v>877.79524356352397</v>
      </c>
      <c r="AX21" s="228">
        <f t="shared" si="0"/>
        <v>1.0033142750304531</v>
      </c>
      <c r="AY21" s="165">
        <f t="shared" si="1"/>
        <v>1.0000945414666487</v>
      </c>
      <c r="AZ21" s="165">
        <f t="shared" si="2"/>
        <v>877.79524356352181</v>
      </c>
      <c r="BA21" s="229">
        <f t="shared" si="3"/>
        <v>9.4541466648667694E-3</v>
      </c>
    </row>
    <row r="22" spans="1:53" s="152" customFormat="1" x14ac:dyDescent="0.35">
      <c r="A22" s="222" t="s">
        <v>825</v>
      </c>
      <c r="B22" s="152" t="s">
        <v>861</v>
      </c>
      <c r="C22" s="152">
        <v>1311.1767436226501</v>
      </c>
      <c r="D22" s="152">
        <v>1320.0088559742001</v>
      </c>
      <c r="E22" s="152">
        <v>1339.75713260677</v>
      </c>
      <c r="F22" s="152">
        <v>1360.3816851537899</v>
      </c>
      <c r="G22" s="152">
        <v>1375.83790707255</v>
      </c>
      <c r="H22" s="152">
        <v>1392.47903233546</v>
      </c>
      <c r="I22" s="152">
        <v>1418.49733261192</v>
      </c>
      <c r="J22" s="152">
        <v>1444.4166010193001</v>
      </c>
      <c r="K22" s="152">
        <v>1471.4604699155</v>
      </c>
      <c r="L22" s="152">
        <v>1499.6096560460601</v>
      </c>
      <c r="M22" s="152">
        <v>1528.4714797669999</v>
      </c>
      <c r="N22" s="152">
        <v>1558.2956782107501</v>
      </c>
      <c r="O22" s="152">
        <v>1588.9597563694299</v>
      </c>
      <c r="P22" s="152">
        <v>1620.26040479625</v>
      </c>
      <c r="Q22" s="152">
        <v>1652.5287254111699</v>
      </c>
      <c r="R22" s="152">
        <v>1685.6174002144101</v>
      </c>
      <c r="S22" s="152">
        <v>1707.9959675334901</v>
      </c>
      <c r="T22" s="152">
        <v>1731.3369549757299</v>
      </c>
      <c r="U22" s="152">
        <v>1755.45916827168</v>
      </c>
      <c r="V22" s="152">
        <v>1780.80970568476</v>
      </c>
      <c r="W22" s="152">
        <v>1804.2746914546899</v>
      </c>
      <c r="X22" s="152">
        <v>1821.3039929681199</v>
      </c>
      <c r="Y22" s="152">
        <v>1837.69478641152</v>
      </c>
      <c r="Z22" s="152">
        <v>1853.33213005009</v>
      </c>
      <c r="AA22" s="152">
        <v>1868.1856508307801</v>
      </c>
      <c r="AB22" s="152">
        <v>1882.4164065106399</v>
      </c>
      <c r="AC22" s="152">
        <v>1892.9844756068601</v>
      </c>
      <c r="AD22" s="152">
        <v>1903.7104889521499</v>
      </c>
      <c r="AE22" s="152">
        <v>1914.4843079038301</v>
      </c>
      <c r="AF22" s="152">
        <v>1925.3706290565799</v>
      </c>
      <c r="AG22" s="152">
        <v>1936.46925185225</v>
      </c>
      <c r="AH22" s="152">
        <v>1943.06166975253</v>
      </c>
      <c r="AI22" s="152">
        <v>1950.1842149796701</v>
      </c>
      <c r="AJ22" s="152">
        <v>1957.6696796932899</v>
      </c>
      <c r="AK22" s="152">
        <v>1965.0724980903101</v>
      </c>
      <c r="AL22" s="152">
        <v>1972.83548315341</v>
      </c>
      <c r="AM22" s="152">
        <v>1978.35649160209</v>
      </c>
      <c r="AN22" s="152">
        <v>1984.0797644578799</v>
      </c>
      <c r="AO22" s="152">
        <v>1989.8126128635499</v>
      </c>
      <c r="AP22" s="152">
        <v>1995.72840884325</v>
      </c>
      <c r="AQ22" s="152">
        <v>2002.1749147916501</v>
      </c>
      <c r="AR22" s="152">
        <v>2002.93153913431</v>
      </c>
      <c r="AS22" s="152">
        <v>2003.6478983258201</v>
      </c>
      <c r="AT22" s="152">
        <v>2004.77585659899</v>
      </c>
      <c r="AU22" s="152">
        <v>2006.46998468876</v>
      </c>
      <c r="AV22" s="152">
        <v>2009.0146243439899</v>
      </c>
      <c r="AX22" s="223">
        <f t="shared" si="0"/>
        <v>1.3143945771564178</v>
      </c>
      <c r="AY22" s="152">
        <f t="shared" si="1"/>
        <v>1.0078413309489884</v>
      </c>
      <c r="AZ22" s="152">
        <f t="shared" si="2"/>
        <v>2009.0146243439842</v>
      </c>
      <c r="BA22" s="224">
        <f t="shared" si="3"/>
        <v>0.78413309489884231</v>
      </c>
    </row>
    <row r="23" spans="1:53" x14ac:dyDescent="0.35">
      <c r="A23" s="200" t="s">
        <v>826</v>
      </c>
      <c r="B23" s="143" t="s">
        <v>861</v>
      </c>
      <c r="C23" s="143">
        <v>1311.1767436226501</v>
      </c>
      <c r="D23" s="143">
        <v>1320.92952302046</v>
      </c>
      <c r="E23" s="143">
        <v>1340.85619566737</v>
      </c>
      <c r="F23" s="143">
        <v>1362.3632002244501</v>
      </c>
      <c r="G23" s="143">
        <v>1379.8572493752399</v>
      </c>
      <c r="H23" s="143">
        <v>1398.39292970213</v>
      </c>
      <c r="I23" s="143">
        <v>1425.7885465250399</v>
      </c>
      <c r="J23" s="143">
        <v>1453.4959384736501</v>
      </c>
      <c r="K23" s="143">
        <v>1481.9807230962199</v>
      </c>
      <c r="L23" s="143">
        <v>1510.92366947956</v>
      </c>
      <c r="M23" s="143">
        <v>1540.6062929688701</v>
      </c>
      <c r="N23" s="143">
        <v>1571.5618058336399</v>
      </c>
      <c r="O23" s="143">
        <v>1603.00248650769</v>
      </c>
      <c r="P23" s="143">
        <v>1635.3300859247299</v>
      </c>
      <c r="Q23" s="143">
        <v>1668.67488163799</v>
      </c>
      <c r="R23" s="143">
        <v>1703.5594661786899</v>
      </c>
      <c r="S23" s="143">
        <v>1727.97079434537</v>
      </c>
      <c r="T23" s="143">
        <v>1753.35221373389</v>
      </c>
      <c r="U23" s="143">
        <v>1779.3322440732099</v>
      </c>
      <c r="V23" s="143">
        <v>1807.1138182294101</v>
      </c>
      <c r="W23" s="143">
        <v>1832.87201526131</v>
      </c>
      <c r="X23" s="143">
        <v>1851.95773710906</v>
      </c>
      <c r="Y23" s="143">
        <v>1870.4580862581099</v>
      </c>
      <c r="Z23" s="143">
        <v>1888.2456379776499</v>
      </c>
      <c r="AA23" s="143">
        <v>1905.2012161611699</v>
      </c>
      <c r="AB23" s="143">
        <v>1921.5558689381101</v>
      </c>
      <c r="AC23" s="143">
        <v>1934.27016287887</v>
      </c>
      <c r="AD23" s="143">
        <v>1947.1176453399601</v>
      </c>
      <c r="AE23" s="143">
        <v>1960.02806574079</v>
      </c>
      <c r="AF23" s="143">
        <v>1973.18240313408</v>
      </c>
      <c r="AG23" s="143">
        <v>1986.54486342773</v>
      </c>
      <c r="AH23" s="143">
        <v>1995.2342768864501</v>
      </c>
      <c r="AI23" s="143">
        <v>2004.2368814814399</v>
      </c>
      <c r="AJ23" s="143">
        <v>2013.5266203010499</v>
      </c>
      <c r="AK23" s="143">
        <v>2023.10109193378</v>
      </c>
      <c r="AL23" s="143">
        <v>2033.26908870798</v>
      </c>
      <c r="AM23" s="143">
        <v>2041.1379506186699</v>
      </c>
      <c r="AN23" s="143">
        <v>2049.4361628687898</v>
      </c>
      <c r="AO23" s="143">
        <v>2058.0794383018901</v>
      </c>
      <c r="AP23" s="143">
        <v>2066.9876587568901</v>
      </c>
      <c r="AQ23" s="143">
        <v>2076.1193370839201</v>
      </c>
      <c r="AR23" s="143">
        <v>2078.9457063494801</v>
      </c>
      <c r="AS23" s="143">
        <v>2082.0414685196502</v>
      </c>
      <c r="AT23" s="143">
        <v>2085.4943169051098</v>
      </c>
      <c r="AU23" s="143">
        <v>2089.3414169492698</v>
      </c>
      <c r="AV23" s="143">
        <v>2093.5516111337402</v>
      </c>
      <c r="AX23" s="225">
        <f t="shared" si="0"/>
        <v>1.3589140980978993</v>
      </c>
      <c r="AY23" s="143">
        <f t="shared" si="1"/>
        <v>1.0088009576436348</v>
      </c>
      <c r="AZ23" s="143">
        <f t="shared" si="2"/>
        <v>2093.5516111337452</v>
      </c>
      <c r="BA23" s="226">
        <f t="shared" si="3"/>
        <v>0.88009576436347547</v>
      </c>
    </row>
    <row r="24" spans="1:53" x14ac:dyDescent="0.35">
      <c r="A24" s="200" t="s">
        <v>827</v>
      </c>
      <c r="B24" s="143" t="s">
        <v>861</v>
      </c>
      <c r="C24" s="143">
        <v>1311.1767436226501</v>
      </c>
      <c r="D24" s="143">
        <v>1321.17923907063</v>
      </c>
      <c r="E24" s="143">
        <v>1340.7777867482</v>
      </c>
      <c r="F24" s="143">
        <v>1361.66662052635</v>
      </c>
      <c r="G24" s="143">
        <v>1379.3838079321999</v>
      </c>
      <c r="H24" s="143">
        <v>1397.48664840113</v>
      </c>
      <c r="I24" s="143">
        <v>1423.5896533684499</v>
      </c>
      <c r="J24" s="143">
        <v>1450.2186077219001</v>
      </c>
      <c r="K24" s="143">
        <v>1477.7038062870799</v>
      </c>
      <c r="L24" s="143">
        <v>1506.4330476790699</v>
      </c>
      <c r="M24" s="143">
        <v>1535.85334999474</v>
      </c>
      <c r="N24" s="143">
        <v>1565.66411653919</v>
      </c>
      <c r="O24" s="143">
        <v>1596.36489350641</v>
      </c>
      <c r="P24" s="143">
        <v>1627.9150646604301</v>
      </c>
      <c r="Q24" s="143">
        <v>1660.34273960885</v>
      </c>
      <c r="R24" s="143">
        <v>1694.0144241978901</v>
      </c>
      <c r="S24" s="143">
        <v>1717.5955885723099</v>
      </c>
      <c r="T24" s="143">
        <v>1741.5293224004799</v>
      </c>
      <c r="U24" s="143">
        <v>1766.43458239903</v>
      </c>
      <c r="V24" s="143">
        <v>1792.7593171241899</v>
      </c>
      <c r="W24" s="143">
        <v>1817.0818172193001</v>
      </c>
      <c r="X24" s="143">
        <v>1835.2190672174099</v>
      </c>
      <c r="Y24" s="143">
        <v>1852.9188109789</v>
      </c>
      <c r="Z24" s="143">
        <v>1869.8386455774701</v>
      </c>
      <c r="AA24" s="143">
        <v>1885.8249418079999</v>
      </c>
      <c r="AB24" s="143">
        <v>1901.09574359925</v>
      </c>
      <c r="AC24" s="143">
        <v>1912.49172216533</v>
      </c>
      <c r="AD24" s="143">
        <v>1924.0160875194899</v>
      </c>
      <c r="AE24" s="143">
        <v>1935.8455424665301</v>
      </c>
      <c r="AF24" s="143">
        <v>1947.8776591051301</v>
      </c>
      <c r="AG24" s="143">
        <v>1960.1707475157</v>
      </c>
      <c r="AH24" s="143">
        <v>1967.91907736696</v>
      </c>
      <c r="AI24" s="143">
        <v>1975.8668032918599</v>
      </c>
      <c r="AJ24" s="143">
        <v>1983.87180359746</v>
      </c>
      <c r="AK24" s="143">
        <v>1992.07982524417</v>
      </c>
      <c r="AL24" s="143">
        <v>2000.3448323159</v>
      </c>
      <c r="AM24" s="143">
        <v>2006.1640817678001</v>
      </c>
      <c r="AN24" s="143">
        <v>2012.26306261939</v>
      </c>
      <c r="AO24" s="143">
        <v>2018.5962584229301</v>
      </c>
      <c r="AP24" s="143">
        <v>2025.25663311726</v>
      </c>
      <c r="AQ24" s="143">
        <v>2032.14231820134</v>
      </c>
      <c r="AR24" s="143">
        <v>2033.0491452569599</v>
      </c>
      <c r="AS24" s="143">
        <v>2033.9667853813301</v>
      </c>
      <c r="AT24" s="143">
        <v>2035.09479616404</v>
      </c>
      <c r="AU24" s="143">
        <v>2036.82201642685</v>
      </c>
      <c r="AV24" s="143">
        <v>2038.9776747466599</v>
      </c>
      <c r="AX24" s="225">
        <f t="shared" si="0"/>
        <v>1.3275861753035489</v>
      </c>
      <c r="AY24" s="143">
        <f t="shared" si="1"/>
        <v>1.0081289299987211</v>
      </c>
      <c r="AZ24" s="143">
        <f t="shared" si="2"/>
        <v>2038.9776747466581</v>
      </c>
      <c r="BA24" s="226">
        <f t="shared" si="3"/>
        <v>0.81289299987210573</v>
      </c>
    </row>
    <row r="25" spans="1:53" x14ac:dyDescent="0.35">
      <c r="A25" s="200" t="s">
        <v>857</v>
      </c>
      <c r="B25" s="143" t="s">
        <v>861</v>
      </c>
      <c r="C25" s="143">
        <v>1311.1767436226501</v>
      </c>
      <c r="D25" s="143">
        <v>1321.8082692017999</v>
      </c>
      <c r="E25" s="143">
        <v>1341.9365089949899</v>
      </c>
      <c r="F25" s="143">
        <v>1364.0503727433099</v>
      </c>
      <c r="G25" s="143">
        <v>1382.3550028627301</v>
      </c>
      <c r="H25" s="143">
        <v>1401.5149431275299</v>
      </c>
      <c r="I25" s="143">
        <v>1429.5536146336501</v>
      </c>
      <c r="J25" s="143">
        <v>1457.7724768961</v>
      </c>
      <c r="K25" s="143">
        <v>1486.30807791402</v>
      </c>
      <c r="L25" s="143">
        <v>1516.42502732563</v>
      </c>
      <c r="M25" s="143">
        <v>1546.9692447498401</v>
      </c>
      <c r="N25" s="143">
        <v>1578.1371938403699</v>
      </c>
      <c r="O25" s="143">
        <v>1610.78683414529</v>
      </c>
      <c r="P25" s="143">
        <v>1644.24421922128</v>
      </c>
      <c r="Q25" s="143">
        <v>1678.8451242035501</v>
      </c>
      <c r="R25" s="143">
        <v>1714.5251087413901</v>
      </c>
      <c r="S25" s="143">
        <v>1739.46616694979</v>
      </c>
      <c r="T25" s="143">
        <v>1765.30036224745</v>
      </c>
      <c r="U25" s="143">
        <v>1792.66451746906</v>
      </c>
      <c r="V25" s="143">
        <v>1821.0208048393799</v>
      </c>
      <c r="W25" s="143">
        <v>1847.2588666141501</v>
      </c>
      <c r="X25" s="143">
        <v>1866.9610643245701</v>
      </c>
      <c r="Y25" s="143">
        <v>1886.18019229217</v>
      </c>
      <c r="Z25" s="143">
        <v>1904.7243242813599</v>
      </c>
      <c r="AA25" s="143">
        <v>1922.49519558458</v>
      </c>
      <c r="AB25" s="143">
        <v>1940.0722851261701</v>
      </c>
      <c r="AC25" s="143">
        <v>1954.00310020596</v>
      </c>
      <c r="AD25" s="143">
        <v>1968.0979850474801</v>
      </c>
      <c r="AE25" s="143">
        <v>1982.3168986625201</v>
      </c>
      <c r="AF25" s="143">
        <v>1996.8205776011901</v>
      </c>
      <c r="AG25" s="143">
        <v>2011.6153085291301</v>
      </c>
      <c r="AH25" s="143">
        <v>2021.6716866742599</v>
      </c>
      <c r="AI25" s="143">
        <v>2031.6936651097201</v>
      </c>
      <c r="AJ25" s="143">
        <v>2041.8728118823699</v>
      </c>
      <c r="AK25" s="143">
        <v>2052.30693244443</v>
      </c>
      <c r="AL25" s="143">
        <v>2063.1942157716499</v>
      </c>
      <c r="AM25" s="143">
        <v>2071.86331438774</v>
      </c>
      <c r="AN25" s="143">
        <v>2080.98688862466</v>
      </c>
      <c r="AO25" s="143">
        <v>2090.3948451024198</v>
      </c>
      <c r="AP25" s="143">
        <v>2099.9784094495799</v>
      </c>
      <c r="AQ25" s="143">
        <v>2109.8467268519098</v>
      </c>
      <c r="AR25" s="143">
        <v>2113.6599839394198</v>
      </c>
      <c r="AS25" s="143">
        <v>2117.8335738805599</v>
      </c>
      <c r="AT25" s="143">
        <v>2122.3010345031598</v>
      </c>
      <c r="AU25" s="143">
        <v>2130.02863757964</v>
      </c>
      <c r="AV25" s="143">
        <v>2137.8916879297199</v>
      </c>
      <c r="AX25" s="225">
        <f t="shared" si="0"/>
        <v>1.3819871954050629</v>
      </c>
      <c r="AY25" s="143">
        <f t="shared" si="1"/>
        <v>1.0092863519294821</v>
      </c>
      <c r="AZ25" s="143">
        <f t="shared" si="2"/>
        <v>2137.8916879297135</v>
      </c>
      <c r="BA25" s="226">
        <f t="shared" si="3"/>
        <v>0.92863519294821284</v>
      </c>
    </row>
    <row r="26" spans="1:53" s="165" customFormat="1" ht="15" thickBot="1" x14ac:dyDescent="0.4">
      <c r="A26" s="227" t="s">
        <v>858</v>
      </c>
      <c r="B26" s="165" t="s">
        <v>861</v>
      </c>
      <c r="C26" s="165">
        <v>1311.1767436226501</v>
      </c>
      <c r="D26" s="165">
        <v>1317.1454498271</v>
      </c>
      <c r="E26" s="165">
        <v>1333.80105317064</v>
      </c>
      <c r="F26" s="165">
        <v>1351.16443548386</v>
      </c>
      <c r="G26" s="165">
        <v>1364.09349270556</v>
      </c>
      <c r="H26" s="165">
        <v>1377.3143257998499</v>
      </c>
      <c r="I26" s="165">
        <v>1399.3959180787399</v>
      </c>
      <c r="J26" s="165">
        <v>1421.3661059805399</v>
      </c>
      <c r="K26" s="165">
        <v>1443.94355649979</v>
      </c>
      <c r="L26" s="165">
        <v>1467.4758142435601</v>
      </c>
      <c r="M26" s="165">
        <v>1491.31069316098</v>
      </c>
      <c r="N26" s="165">
        <v>1515.07339550196</v>
      </c>
      <c r="O26" s="165">
        <v>1539.5133331710099</v>
      </c>
      <c r="P26" s="165">
        <v>1564.67682608313</v>
      </c>
      <c r="Q26" s="165">
        <v>1591.0478289928801</v>
      </c>
      <c r="R26" s="165">
        <v>1618.0313245499799</v>
      </c>
      <c r="S26" s="165">
        <v>1634.54496938739</v>
      </c>
      <c r="T26" s="165">
        <v>1651.67316047193</v>
      </c>
      <c r="U26" s="165">
        <v>1669.5024651040201</v>
      </c>
      <c r="V26" s="165">
        <v>1688.89537248544</v>
      </c>
      <c r="W26" s="165">
        <v>1706.2831677788399</v>
      </c>
      <c r="X26" s="165">
        <v>1717.87978240098</v>
      </c>
      <c r="Y26" s="165">
        <v>1728.6236476612501</v>
      </c>
      <c r="Z26" s="165">
        <v>1738.6232184405501</v>
      </c>
      <c r="AA26" s="165">
        <v>1747.96522852406</v>
      </c>
      <c r="AB26" s="165">
        <v>1756.64019253732</v>
      </c>
      <c r="AC26" s="165">
        <v>1761.75383153659</v>
      </c>
      <c r="AD26" s="165">
        <v>1766.63875476979</v>
      </c>
      <c r="AE26" s="165">
        <v>1771.58481497194</v>
      </c>
      <c r="AF26" s="165">
        <v>1776.6308591162499</v>
      </c>
      <c r="AG26" s="165">
        <v>1781.78197378032</v>
      </c>
      <c r="AH26" s="165">
        <v>1782.7784367617201</v>
      </c>
      <c r="AI26" s="165">
        <v>1783.88855181688</v>
      </c>
      <c r="AJ26" s="165">
        <v>1785.08019626745</v>
      </c>
      <c r="AK26" s="165">
        <v>1786.5310147412899</v>
      </c>
      <c r="AL26" s="165">
        <v>1788.32491836902</v>
      </c>
      <c r="AM26" s="165">
        <v>1787.98315775792</v>
      </c>
      <c r="AN26" s="165">
        <v>1787.8033722863099</v>
      </c>
      <c r="AO26" s="165">
        <v>1787.81619075398</v>
      </c>
      <c r="AP26" s="165">
        <v>1787.9537483593001</v>
      </c>
      <c r="AQ26" s="165">
        <v>1788.3529439265501</v>
      </c>
      <c r="AR26" s="165">
        <v>1783.7429487331001</v>
      </c>
      <c r="AS26" s="165">
        <v>1779.3213121270301</v>
      </c>
      <c r="AT26" s="165">
        <v>1775.1116720734201</v>
      </c>
      <c r="AU26" s="165">
        <v>1770.99717207358</v>
      </c>
      <c r="AV26" s="165">
        <v>1767.0588235718601</v>
      </c>
      <c r="AX26" s="228">
        <f t="shared" si="0"/>
        <v>1.184903207410392</v>
      </c>
      <c r="AY26" s="165">
        <f t="shared" si="1"/>
        <v>1.0048592276468717</v>
      </c>
      <c r="AZ26" s="165">
        <f t="shared" si="2"/>
        <v>1767.0588235718569</v>
      </c>
      <c r="BA26" s="229">
        <f t="shared" si="3"/>
        <v>0.48592276468717444</v>
      </c>
    </row>
    <row r="27" spans="1:53" s="152" customFormat="1" x14ac:dyDescent="0.35">
      <c r="A27" s="222" t="s">
        <v>825</v>
      </c>
      <c r="B27" s="152" t="s">
        <v>862</v>
      </c>
      <c r="C27" s="152">
        <v>1386.89311274699</v>
      </c>
      <c r="D27" s="152">
        <v>1417.4355152330099</v>
      </c>
      <c r="E27" s="152">
        <v>1449.60762854214</v>
      </c>
      <c r="F27" s="152">
        <v>1483.37212062859</v>
      </c>
      <c r="G27" s="152">
        <v>1519.29175039339</v>
      </c>
      <c r="H27" s="152">
        <v>1556.53278153926</v>
      </c>
      <c r="I27" s="152">
        <v>1593.3593724157699</v>
      </c>
      <c r="J27" s="152">
        <v>1630.9632067247501</v>
      </c>
      <c r="K27" s="152">
        <v>1669.3599054128999</v>
      </c>
      <c r="L27" s="152">
        <v>1708.58202886706</v>
      </c>
      <c r="M27" s="152">
        <v>1748.5717667496399</v>
      </c>
      <c r="N27" s="152">
        <v>1782.85316451823</v>
      </c>
      <c r="O27" s="152">
        <v>1817.4436640296899</v>
      </c>
      <c r="P27" s="152">
        <v>1852.57406938906</v>
      </c>
      <c r="Q27" s="152">
        <v>1888.11693044668</v>
      </c>
      <c r="R27" s="152">
        <v>1924.0497586076899</v>
      </c>
      <c r="S27" s="152">
        <v>1952.76430020613</v>
      </c>
      <c r="T27" s="152">
        <v>1981.5445630112699</v>
      </c>
      <c r="U27" s="152">
        <v>2010.30928443781</v>
      </c>
      <c r="V27" s="152">
        <v>2039.1897691742299</v>
      </c>
      <c r="W27" s="152">
        <v>2068.1964358534601</v>
      </c>
      <c r="X27" s="152">
        <v>2088.8564988083599</v>
      </c>
      <c r="Y27" s="152">
        <v>2109.3681613608901</v>
      </c>
      <c r="Z27" s="152">
        <v>2129.6169141693599</v>
      </c>
      <c r="AA27" s="152">
        <v>2150.2005636705198</v>
      </c>
      <c r="AB27" s="152">
        <v>2170.71923529879</v>
      </c>
      <c r="AC27" s="152">
        <v>2185.0744078053899</v>
      </c>
      <c r="AD27" s="152">
        <v>2199.2797198016801</v>
      </c>
      <c r="AE27" s="152">
        <v>2213.3732866397299</v>
      </c>
      <c r="AF27" s="152">
        <v>2227.3349618447</v>
      </c>
      <c r="AG27" s="152">
        <v>2241.2710203051702</v>
      </c>
      <c r="AH27" s="152">
        <v>2250.7018349852601</v>
      </c>
      <c r="AI27" s="152">
        <v>2260.79288642044</v>
      </c>
      <c r="AJ27" s="152">
        <v>2270.5885204142101</v>
      </c>
      <c r="AK27" s="152">
        <v>2280.3183960936099</v>
      </c>
      <c r="AL27" s="152">
        <v>2289.8330077606402</v>
      </c>
      <c r="AM27" s="152">
        <v>2290.60284541695</v>
      </c>
      <c r="AN27" s="152">
        <v>2291.4395433736199</v>
      </c>
      <c r="AO27" s="152">
        <v>2292.29550122112</v>
      </c>
      <c r="AP27" s="152">
        <v>2293.1811378956099</v>
      </c>
      <c r="AQ27" s="152">
        <v>2294.150072724</v>
      </c>
      <c r="AR27" s="152">
        <v>2289.5246758734402</v>
      </c>
      <c r="AS27" s="152">
        <v>2285.24706045023</v>
      </c>
      <c r="AT27" s="152">
        <v>2281.0236484686302</v>
      </c>
      <c r="AU27" s="152">
        <v>2277.0327603710102</v>
      </c>
      <c r="AV27" s="152">
        <v>2273.3434651590101</v>
      </c>
      <c r="AX27" s="223">
        <f t="shared" si="0"/>
        <v>1.3001144753611402</v>
      </c>
      <c r="AY27" s="152">
        <f t="shared" si="1"/>
        <v>1.0075268228627698</v>
      </c>
      <c r="AZ27" s="152">
        <f t="shared" si="2"/>
        <v>2273.3434651590219</v>
      </c>
      <c r="BA27" s="224">
        <f t="shared" si="3"/>
        <v>0.75268228627698441</v>
      </c>
    </row>
    <row r="28" spans="1:53" x14ac:dyDescent="0.35">
      <c r="A28" s="200" t="s">
        <v>826</v>
      </c>
      <c r="B28" s="143" t="s">
        <v>862</v>
      </c>
      <c r="C28" s="143">
        <v>1386.89311274699</v>
      </c>
      <c r="D28" s="143">
        <v>1417.7496832458801</v>
      </c>
      <c r="E28" s="143">
        <v>1450.3182994506101</v>
      </c>
      <c r="F28" s="143">
        <v>1484.49798358577</v>
      </c>
      <c r="G28" s="143">
        <v>1521.21852559597</v>
      </c>
      <c r="H28" s="143">
        <v>1559.4259783802399</v>
      </c>
      <c r="I28" s="143">
        <v>1597.0816073670801</v>
      </c>
      <c r="J28" s="143">
        <v>1635.5064692953299</v>
      </c>
      <c r="K28" s="143">
        <v>1674.64758730216</v>
      </c>
      <c r="L28" s="143">
        <v>1714.55990959271</v>
      </c>
      <c r="M28" s="143">
        <v>1755.3034769865501</v>
      </c>
      <c r="N28" s="143">
        <v>1790.405018575</v>
      </c>
      <c r="O28" s="143">
        <v>1825.9494536462</v>
      </c>
      <c r="P28" s="143">
        <v>1862.1421232238499</v>
      </c>
      <c r="Q28" s="143">
        <v>1898.82345662636</v>
      </c>
      <c r="R28" s="143">
        <v>1935.91818118484</v>
      </c>
      <c r="S28" s="143">
        <v>1965.7978976176901</v>
      </c>
      <c r="T28" s="143">
        <v>1995.76963279081</v>
      </c>
      <c r="U28" s="143">
        <v>2025.7404662167801</v>
      </c>
      <c r="V28" s="143">
        <v>2055.8596158918699</v>
      </c>
      <c r="W28" s="143">
        <v>2086.11930447233</v>
      </c>
      <c r="X28" s="143">
        <v>2107.9671796514299</v>
      </c>
      <c r="Y28" s="143">
        <v>2129.69009693405</v>
      </c>
      <c r="Z28" s="143">
        <v>2151.1804238162199</v>
      </c>
      <c r="AA28" s="143">
        <v>2172.9905370864199</v>
      </c>
      <c r="AB28" s="143">
        <v>2194.7261988738001</v>
      </c>
      <c r="AC28" s="143">
        <v>2210.2644120752202</v>
      </c>
      <c r="AD28" s="143">
        <v>2225.7089385609802</v>
      </c>
      <c r="AE28" s="143">
        <v>2241.04316360337</v>
      </c>
      <c r="AF28" s="143">
        <v>2256.2870676519501</v>
      </c>
      <c r="AG28" s="143">
        <v>2271.4913860288998</v>
      </c>
      <c r="AH28" s="143">
        <v>2282.15198718177</v>
      </c>
      <c r="AI28" s="143">
        <v>2293.0153516985902</v>
      </c>
      <c r="AJ28" s="143">
        <v>2303.9193416969902</v>
      </c>
      <c r="AK28" s="143">
        <v>2314.4494422687799</v>
      </c>
      <c r="AL28" s="143">
        <v>2325.8132694442402</v>
      </c>
      <c r="AM28" s="143">
        <v>2327.8022703071802</v>
      </c>
      <c r="AN28" s="143">
        <v>2329.7842571884498</v>
      </c>
      <c r="AO28" s="143">
        <v>2331.8436030878902</v>
      </c>
      <c r="AP28" s="143">
        <v>2333.96050575463</v>
      </c>
      <c r="AQ28" s="143">
        <v>2336.2578740681802</v>
      </c>
      <c r="AR28" s="143">
        <v>2332.6642785403101</v>
      </c>
      <c r="AS28" s="143">
        <v>2329.30020112595</v>
      </c>
      <c r="AT28" s="143">
        <v>2326.0641008235898</v>
      </c>
      <c r="AU28" s="143">
        <v>2323.0725218797802</v>
      </c>
      <c r="AV28" s="143">
        <v>2320.3869641216902</v>
      </c>
      <c r="AX28" s="225">
        <f t="shared" si="0"/>
        <v>1.3219292245152148</v>
      </c>
      <c r="AY28" s="143">
        <f t="shared" si="1"/>
        <v>1.0080059404667798</v>
      </c>
      <c r="AZ28" s="143">
        <f t="shared" si="2"/>
        <v>2320.3869641217034</v>
      </c>
      <c r="BA28" s="226">
        <f t="shared" si="3"/>
        <v>0.80059404667798262</v>
      </c>
    </row>
    <row r="29" spans="1:53" x14ac:dyDescent="0.35">
      <c r="A29" s="200" t="s">
        <v>827</v>
      </c>
      <c r="B29" s="143" t="s">
        <v>862</v>
      </c>
      <c r="C29" s="143">
        <v>1386.89311274699</v>
      </c>
      <c r="D29" s="143">
        <v>1417.5351701891</v>
      </c>
      <c r="E29" s="143">
        <v>1449.9165955512001</v>
      </c>
      <c r="F29" s="143">
        <v>1484.1610153684601</v>
      </c>
      <c r="G29" s="143">
        <v>1520.5542315605201</v>
      </c>
      <c r="H29" s="143">
        <v>1558.42630075689</v>
      </c>
      <c r="I29" s="143">
        <v>1595.6922963935499</v>
      </c>
      <c r="J29" s="143">
        <v>1633.70571689854</v>
      </c>
      <c r="K29" s="143">
        <v>1672.43971189479</v>
      </c>
      <c r="L29" s="143">
        <v>1711.94848868503</v>
      </c>
      <c r="M29" s="143">
        <v>1752.2512025614001</v>
      </c>
      <c r="N29" s="143">
        <v>1786.90088075016</v>
      </c>
      <c r="O29" s="143">
        <v>1821.88951590806</v>
      </c>
      <c r="P29" s="143">
        <v>1857.42364629131</v>
      </c>
      <c r="Q29" s="143">
        <v>1893.3878024042299</v>
      </c>
      <c r="R29" s="143">
        <v>1929.76591763438</v>
      </c>
      <c r="S29" s="143">
        <v>1958.9530639684599</v>
      </c>
      <c r="T29" s="143">
        <v>1988.24686334122</v>
      </c>
      <c r="U29" s="143">
        <v>2017.7331281429001</v>
      </c>
      <c r="V29" s="143">
        <v>2047.1267526975</v>
      </c>
      <c r="W29" s="143">
        <v>2076.6213417785102</v>
      </c>
      <c r="X29" s="143">
        <v>2097.7164724895101</v>
      </c>
      <c r="Y29" s="143">
        <v>2118.7249537089201</v>
      </c>
      <c r="Z29" s="143">
        <v>2139.80776680811</v>
      </c>
      <c r="AA29" s="143">
        <v>2160.2370787995901</v>
      </c>
      <c r="AB29" s="143">
        <v>2181.3175444522199</v>
      </c>
      <c r="AC29" s="143">
        <v>2196.2640127004502</v>
      </c>
      <c r="AD29" s="143">
        <v>2211.37993342351</v>
      </c>
      <c r="AE29" s="143">
        <v>2226.3469664470599</v>
      </c>
      <c r="AF29" s="143">
        <v>2241.0298224518001</v>
      </c>
      <c r="AG29" s="143">
        <v>2255.4866918534799</v>
      </c>
      <c r="AH29" s="143">
        <v>2265.4181499927199</v>
      </c>
      <c r="AI29" s="143">
        <v>2275.3205406961201</v>
      </c>
      <c r="AJ29" s="143">
        <v>2285.1355544808898</v>
      </c>
      <c r="AK29" s="143">
        <v>2294.9558488376902</v>
      </c>
      <c r="AL29" s="143">
        <v>2304.7304684185501</v>
      </c>
      <c r="AM29" s="143">
        <v>2305.8746208831899</v>
      </c>
      <c r="AN29" s="143">
        <v>2307.00842666885</v>
      </c>
      <c r="AO29" s="143">
        <v>2308.2018324822202</v>
      </c>
      <c r="AP29" s="143">
        <v>2309.4646780042399</v>
      </c>
      <c r="AQ29" s="143">
        <v>2310.8380635016902</v>
      </c>
      <c r="AR29" s="143">
        <v>2306.50594213464</v>
      </c>
      <c r="AS29" s="143">
        <v>2302.40032457809</v>
      </c>
      <c r="AT29" s="143">
        <v>2298.4323760215002</v>
      </c>
      <c r="AU29" s="143">
        <v>2294.7485909746301</v>
      </c>
      <c r="AV29" s="143">
        <v>2291.1461100704701</v>
      </c>
      <c r="AX29" s="225">
        <f t="shared" si="0"/>
        <v>1.3075443216824882</v>
      </c>
      <c r="AY29" s="143">
        <f t="shared" si="1"/>
        <v>1.0076908758582523</v>
      </c>
      <c r="AZ29" s="143">
        <f t="shared" si="2"/>
        <v>2291.1461100704641</v>
      </c>
      <c r="BA29" s="226">
        <f t="shared" si="3"/>
        <v>0.7690875858252344</v>
      </c>
    </row>
    <row r="30" spans="1:53" x14ac:dyDescent="0.35">
      <c r="A30" s="200" t="s">
        <v>857</v>
      </c>
      <c r="B30" s="143" t="s">
        <v>862</v>
      </c>
      <c r="C30" s="143">
        <v>1386.89311274699</v>
      </c>
      <c r="D30" s="143">
        <v>1417.5695481186399</v>
      </c>
      <c r="E30" s="143">
        <v>1450.06998710167</v>
      </c>
      <c r="F30" s="143">
        <v>1484.69474579388</v>
      </c>
      <c r="G30" s="143">
        <v>1521.4121247683299</v>
      </c>
      <c r="H30" s="143">
        <v>1559.54584290977</v>
      </c>
      <c r="I30" s="143">
        <v>1596.99723893131</v>
      </c>
      <c r="J30" s="143">
        <v>1635.2424075321201</v>
      </c>
      <c r="K30" s="143">
        <v>1674.2653139645699</v>
      </c>
      <c r="L30" s="143">
        <v>1714.14700112426</v>
      </c>
      <c r="M30" s="143">
        <v>1754.8639592729</v>
      </c>
      <c r="N30" s="143">
        <v>1789.9300792466399</v>
      </c>
      <c r="O30" s="143">
        <v>1825.3615786637399</v>
      </c>
      <c r="P30" s="143">
        <v>1861.4059203868301</v>
      </c>
      <c r="Q30" s="143">
        <v>1897.9078987192199</v>
      </c>
      <c r="R30" s="143">
        <v>1934.82566686267</v>
      </c>
      <c r="S30" s="143">
        <v>1964.5990917182701</v>
      </c>
      <c r="T30" s="143">
        <v>1994.54523115861</v>
      </c>
      <c r="U30" s="143">
        <v>2024.4461744657699</v>
      </c>
      <c r="V30" s="143">
        <v>2054.4567660419202</v>
      </c>
      <c r="W30" s="143">
        <v>2084.6423440170902</v>
      </c>
      <c r="X30" s="143">
        <v>2106.3922752741801</v>
      </c>
      <c r="Y30" s="143">
        <v>2128.0877233709998</v>
      </c>
      <c r="Z30" s="143">
        <v>2149.42944462686</v>
      </c>
      <c r="AA30" s="143">
        <v>2171.2166217670201</v>
      </c>
      <c r="AB30" s="143">
        <v>2194.0938847062298</v>
      </c>
      <c r="AC30" s="143">
        <v>2211.11815001682</v>
      </c>
      <c r="AD30" s="143">
        <v>2226.7860763026802</v>
      </c>
      <c r="AE30" s="143">
        <v>2242.3537858677701</v>
      </c>
      <c r="AF30" s="143">
        <v>2257.7873945092001</v>
      </c>
      <c r="AG30" s="143">
        <v>2273.1427348909501</v>
      </c>
      <c r="AH30" s="143">
        <v>2283.9800462333501</v>
      </c>
      <c r="AI30" s="143">
        <v>2294.7437709237602</v>
      </c>
      <c r="AJ30" s="143">
        <v>2305.8301568543002</v>
      </c>
      <c r="AK30" s="143">
        <v>2316.8228682570698</v>
      </c>
      <c r="AL30" s="143">
        <v>2327.5276330288002</v>
      </c>
      <c r="AM30" s="143">
        <v>2329.4241608126099</v>
      </c>
      <c r="AN30" s="143">
        <v>2331.35079574775</v>
      </c>
      <c r="AO30" s="143">
        <v>2333.3442594170201</v>
      </c>
      <c r="AP30" s="143">
        <v>2335.45163631276</v>
      </c>
      <c r="AQ30" s="143">
        <v>2337.70126867621</v>
      </c>
      <c r="AR30" s="143">
        <v>2334.2160894922999</v>
      </c>
      <c r="AS30" s="143">
        <v>2330.88021227736</v>
      </c>
      <c r="AT30" s="143">
        <v>2327.82135942487</v>
      </c>
      <c r="AU30" s="143">
        <v>2324.97166273013</v>
      </c>
      <c r="AV30" s="143">
        <v>2322.4291884550298</v>
      </c>
      <c r="AX30" s="225">
        <f t="shared" si="0"/>
        <v>1.3234240615536326</v>
      </c>
      <c r="AY30" s="143">
        <f t="shared" si="1"/>
        <v>1.008038489813071</v>
      </c>
      <c r="AZ30" s="143">
        <f t="shared" si="2"/>
        <v>2322.4291884550257</v>
      </c>
      <c r="BA30" s="226">
        <f t="shared" si="3"/>
        <v>0.80384898130709814</v>
      </c>
    </row>
    <row r="31" spans="1:53" s="165" customFormat="1" ht="15" thickBot="1" x14ac:dyDescent="0.4">
      <c r="A31" s="227" t="s">
        <v>858</v>
      </c>
      <c r="B31" s="165" t="s">
        <v>862</v>
      </c>
      <c r="C31" s="165">
        <v>1386.89311274699</v>
      </c>
      <c r="D31" s="165">
        <v>1417.76005893161</v>
      </c>
      <c r="E31" s="165">
        <v>1450.0638721038799</v>
      </c>
      <c r="F31" s="165">
        <v>1483.9098880265401</v>
      </c>
      <c r="G31" s="165">
        <v>1519.7214986736401</v>
      </c>
      <c r="H31" s="165">
        <v>1556.94219683864</v>
      </c>
      <c r="I31" s="165">
        <v>1593.4137084266399</v>
      </c>
      <c r="J31" s="165">
        <v>1630.65635563057</v>
      </c>
      <c r="K31" s="165">
        <v>1668.60815052059</v>
      </c>
      <c r="L31" s="165">
        <v>1707.2935625965999</v>
      </c>
      <c r="M31" s="165">
        <v>1746.7378211763501</v>
      </c>
      <c r="N31" s="165">
        <v>1780.48126113134</v>
      </c>
      <c r="O31" s="165">
        <v>1814.5005063405499</v>
      </c>
      <c r="P31" s="165">
        <v>1849.06996065723</v>
      </c>
      <c r="Q31" s="165">
        <v>1883.99800270999</v>
      </c>
      <c r="R31" s="165">
        <v>1919.2357703861601</v>
      </c>
      <c r="S31" s="165">
        <v>1947.2905491305801</v>
      </c>
      <c r="T31" s="165">
        <v>1975.3859347334901</v>
      </c>
      <c r="U31" s="165">
        <v>2003.39625208755</v>
      </c>
      <c r="V31" s="165">
        <v>2031.44491853058</v>
      </c>
      <c r="W31" s="165">
        <v>2059.9080964363302</v>
      </c>
      <c r="X31" s="165">
        <v>2081.3179263779598</v>
      </c>
      <c r="Y31" s="165">
        <v>2101.3070669049198</v>
      </c>
      <c r="Z31" s="165">
        <v>2120.9026967477198</v>
      </c>
      <c r="AA31" s="165">
        <v>2140.8556796575999</v>
      </c>
      <c r="AB31" s="165">
        <v>2160.7719605708298</v>
      </c>
      <c r="AC31" s="165">
        <v>2174.4816034014498</v>
      </c>
      <c r="AD31" s="165">
        <v>2188.19732753263</v>
      </c>
      <c r="AE31" s="165">
        <v>2201.7084725013401</v>
      </c>
      <c r="AF31" s="165">
        <v>2214.9773388037602</v>
      </c>
      <c r="AG31" s="165">
        <v>2228.17801357488</v>
      </c>
      <c r="AH31" s="165">
        <v>2236.9122075894502</v>
      </c>
      <c r="AI31" s="165">
        <v>2245.5668323967202</v>
      </c>
      <c r="AJ31" s="165">
        <v>2254.3844280666499</v>
      </c>
      <c r="AK31" s="165">
        <v>2263.1613267308899</v>
      </c>
      <c r="AL31" s="165">
        <v>2271.6888231555499</v>
      </c>
      <c r="AM31" s="165">
        <v>2271.5585357124401</v>
      </c>
      <c r="AN31" s="165">
        <v>2271.4531745036602</v>
      </c>
      <c r="AO31" s="165">
        <v>2271.40365373247</v>
      </c>
      <c r="AP31" s="165">
        <v>2271.48384519617</v>
      </c>
      <c r="AQ31" s="165">
        <v>2271.6351868554598</v>
      </c>
      <c r="AR31" s="165">
        <v>2266.2606166789301</v>
      </c>
      <c r="AS31" s="165">
        <v>2261.2289411340198</v>
      </c>
      <c r="AT31" s="165">
        <v>2256.18214421016</v>
      </c>
      <c r="AU31" s="165">
        <v>2251.3775685568398</v>
      </c>
      <c r="AV31" s="165">
        <v>2246.8343502909802</v>
      </c>
      <c r="AX31" s="228">
        <f t="shared" si="0"/>
        <v>1.2863031435237586</v>
      </c>
      <c r="AY31" s="165">
        <f t="shared" si="1"/>
        <v>1.0072194303061905</v>
      </c>
      <c r="AZ31" s="165">
        <f t="shared" si="2"/>
        <v>2246.8343502909843</v>
      </c>
      <c r="BA31" s="229">
        <f t="shared" si="3"/>
        <v>0.7219430306190544</v>
      </c>
    </row>
    <row r="32" spans="1:53" s="152" customFormat="1" x14ac:dyDescent="0.35">
      <c r="A32" s="222" t="s">
        <v>825</v>
      </c>
      <c r="B32" s="152" t="s">
        <v>863</v>
      </c>
      <c r="C32" s="152">
        <v>2933.2128401785299</v>
      </c>
      <c r="D32" s="152">
        <v>2974.1542104415498</v>
      </c>
      <c r="E32" s="152">
        <v>3018.4769161915801</v>
      </c>
      <c r="F32" s="152">
        <v>3064.9636640276899</v>
      </c>
      <c r="G32" s="152">
        <v>3113.8931604920899</v>
      </c>
      <c r="H32" s="152">
        <v>3164.8337665158101</v>
      </c>
      <c r="I32" s="152">
        <v>3204.2525207732701</v>
      </c>
      <c r="J32" s="152">
        <v>3244.2091584807299</v>
      </c>
      <c r="K32" s="152">
        <v>3284.7508011698001</v>
      </c>
      <c r="L32" s="152">
        <v>3325.8637210298398</v>
      </c>
      <c r="M32" s="152">
        <v>3367.4374124074998</v>
      </c>
      <c r="N32" s="152">
        <v>3399.3943395900401</v>
      </c>
      <c r="O32" s="152">
        <v>3431.47201371554</v>
      </c>
      <c r="P32" s="152">
        <v>3463.7265172689599</v>
      </c>
      <c r="Q32" s="152">
        <v>3496.1099120111799</v>
      </c>
      <c r="R32" s="152">
        <v>3528.6459009752998</v>
      </c>
      <c r="S32" s="152">
        <v>3555.26664789397</v>
      </c>
      <c r="T32" s="152">
        <v>3581.7198585542501</v>
      </c>
      <c r="U32" s="152">
        <v>3607.94834169656</v>
      </c>
      <c r="V32" s="152">
        <v>3634.0781288121102</v>
      </c>
      <c r="W32" s="152">
        <v>3658.82119271179</v>
      </c>
      <c r="X32" s="152">
        <v>3676.9826081986098</v>
      </c>
      <c r="Y32" s="152">
        <v>3694.4544988099601</v>
      </c>
      <c r="Z32" s="152">
        <v>3711.1264250721601</v>
      </c>
      <c r="AA32" s="152">
        <v>3727.3485888457799</v>
      </c>
      <c r="AB32" s="152">
        <v>3742.8389700453599</v>
      </c>
      <c r="AC32" s="152">
        <v>3754.4029089850401</v>
      </c>
      <c r="AD32" s="152">
        <v>3765.7091177274101</v>
      </c>
      <c r="AE32" s="152">
        <v>3776.7807582760302</v>
      </c>
      <c r="AF32" s="152">
        <v>3787.5916636495899</v>
      </c>
      <c r="AG32" s="152">
        <v>3798.2109363954901</v>
      </c>
      <c r="AH32" s="152">
        <v>3806.2383505492198</v>
      </c>
      <c r="AI32" s="152">
        <v>3815.1400585800502</v>
      </c>
      <c r="AJ32" s="152">
        <v>3823.59158379165</v>
      </c>
      <c r="AK32" s="152">
        <v>3831.3196715416102</v>
      </c>
      <c r="AL32" s="152">
        <v>3837.5185473296801</v>
      </c>
      <c r="AM32" s="152">
        <v>3833.6357617008198</v>
      </c>
      <c r="AN32" s="152">
        <v>3829.67993465979</v>
      </c>
      <c r="AO32" s="152">
        <v>3825.6501701393699</v>
      </c>
      <c r="AP32" s="152">
        <v>3821.60193454405</v>
      </c>
      <c r="AQ32" s="152">
        <v>3817.5973779666101</v>
      </c>
      <c r="AR32" s="152">
        <v>3808.1410301465698</v>
      </c>
      <c r="AS32" s="152">
        <v>3799.0458752247</v>
      </c>
      <c r="AT32" s="152">
        <v>3789.9328524914999</v>
      </c>
      <c r="AU32" s="152">
        <v>3781.0024724476998</v>
      </c>
      <c r="AV32" s="152">
        <v>3772.2863458489601</v>
      </c>
      <c r="AX32" s="223">
        <f t="shared" si="0"/>
        <v>1.1202246348958924</v>
      </c>
      <c r="AY32" s="152">
        <f t="shared" si="1"/>
        <v>1.0032489588075213</v>
      </c>
      <c r="AZ32" s="152">
        <f t="shared" si="2"/>
        <v>3772.286345848961</v>
      </c>
      <c r="BA32" s="224">
        <f t="shared" si="3"/>
        <v>0.32489588075212961</v>
      </c>
    </row>
    <row r="33" spans="1:53" x14ac:dyDescent="0.35">
      <c r="A33" s="200" t="s">
        <v>826</v>
      </c>
      <c r="B33" s="143" t="s">
        <v>863</v>
      </c>
      <c r="C33" s="143">
        <v>2933.2128401785299</v>
      </c>
      <c r="D33" s="143">
        <v>2974.44539705843</v>
      </c>
      <c r="E33" s="143">
        <v>3019.1255464419501</v>
      </c>
      <c r="F33" s="143">
        <v>3066.00998780906</v>
      </c>
      <c r="G33" s="143">
        <v>3115.8422047604299</v>
      </c>
      <c r="H33" s="143">
        <v>3167.8300290635898</v>
      </c>
      <c r="I33" s="143">
        <v>3208.0905659628802</v>
      </c>
      <c r="J33" s="143">
        <v>3248.8673119308401</v>
      </c>
      <c r="K33" s="143">
        <v>3290.1208326985202</v>
      </c>
      <c r="L33" s="143">
        <v>3331.8760704743099</v>
      </c>
      <c r="M33" s="143">
        <v>3374.1636683960701</v>
      </c>
      <c r="N33" s="143">
        <v>3406.8647140739899</v>
      </c>
      <c r="O33" s="143">
        <v>3439.82937457865</v>
      </c>
      <c r="P33" s="143">
        <v>3473.0704486356499</v>
      </c>
      <c r="Q33" s="143">
        <v>3506.5146971893901</v>
      </c>
      <c r="R33" s="143">
        <v>3540.13035998856</v>
      </c>
      <c r="S33" s="143">
        <v>3567.8529025623902</v>
      </c>
      <c r="T33" s="143">
        <v>3595.43158862668</v>
      </c>
      <c r="U33" s="143">
        <v>3622.7841036106101</v>
      </c>
      <c r="V33" s="143">
        <v>3650.0572110031799</v>
      </c>
      <c r="W33" s="143">
        <v>3675.9441376576701</v>
      </c>
      <c r="X33" s="143">
        <v>3695.22372795611</v>
      </c>
      <c r="Y33" s="143">
        <v>3713.8450216183101</v>
      </c>
      <c r="Z33" s="143">
        <v>3731.6831883847599</v>
      </c>
      <c r="AA33" s="143">
        <v>3749.04949606726</v>
      </c>
      <c r="AB33" s="143">
        <v>3765.6684766772801</v>
      </c>
      <c r="AC33" s="143">
        <v>3778.36933936373</v>
      </c>
      <c r="AD33" s="143">
        <v>3790.85725120597</v>
      </c>
      <c r="AE33" s="143">
        <v>3803.1137119366999</v>
      </c>
      <c r="AF33" s="143">
        <v>3815.1260086576099</v>
      </c>
      <c r="AG33" s="143">
        <v>3826.9282945724899</v>
      </c>
      <c r="AH33" s="143">
        <v>3836.1334448668099</v>
      </c>
      <c r="AI33" s="143">
        <v>3845.3604311500399</v>
      </c>
      <c r="AJ33" s="143">
        <v>3854.4431159053402</v>
      </c>
      <c r="AK33" s="143">
        <v>3863.0368938586598</v>
      </c>
      <c r="AL33" s="143">
        <v>3871.8463158521699</v>
      </c>
      <c r="AM33" s="143">
        <v>3869.1130251762102</v>
      </c>
      <c r="AN33" s="143">
        <v>3866.2021290222701</v>
      </c>
      <c r="AO33" s="143">
        <v>3863.2558895788102</v>
      </c>
      <c r="AP33" s="143">
        <v>3860.2815134139901</v>
      </c>
      <c r="AQ33" s="143">
        <v>3857.4099211523699</v>
      </c>
      <c r="AR33" s="143">
        <v>3848.8840106869202</v>
      </c>
      <c r="AS33" s="143">
        <v>3840.5868857246101</v>
      </c>
      <c r="AT33" s="143">
        <v>3832.3656551426302</v>
      </c>
      <c r="AU33" s="143">
        <v>3824.3263009727002</v>
      </c>
      <c r="AV33" s="143">
        <v>3816.5156073173098</v>
      </c>
      <c r="AX33" s="225">
        <f t="shared" si="0"/>
        <v>1.1310997279309556</v>
      </c>
      <c r="AY33" s="143">
        <f t="shared" si="1"/>
        <v>1.0035259263629881</v>
      </c>
      <c r="AZ33" s="143">
        <f t="shared" si="2"/>
        <v>3816.5156073173189</v>
      </c>
      <c r="BA33" s="226">
        <f t="shared" si="3"/>
        <v>0.35259263629880966</v>
      </c>
    </row>
    <row r="34" spans="1:53" x14ac:dyDescent="0.35">
      <c r="A34" s="200" t="s">
        <v>827</v>
      </c>
      <c r="B34" s="143" t="s">
        <v>863</v>
      </c>
      <c r="C34" s="143">
        <v>2933.2128401785299</v>
      </c>
      <c r="D34" s="143">
        <v>2974.2002679248899</v>
      </c>
      <c r="E34" s="143">
        <v>3018.6729495869399</v>
      </c>
      <c r="F34" s="143">
        <v>3065.6820528940302</v>
      </c>
      <c r="G34" s="143">
        <v>3115.1954453958801</v>
      </c>
      <c r="H34" s="143">
        <v>3166.8578995565899</v>
      </c>
      <c r="I34" s="143">
        <v>3206.6925313366</v>
      </c>
      <c r="J34" s="143">
        <v>3247.0377782222099</v>
      </c>
      <c r="K34" s="143">
        <v>3287.8963323814301</v>
      </c>
      <c r="L34" s="143">
        <v>3329.2521559970501</v>
      </c>
      <c r="M34" s="143">
        <v>3371.1109631721201</v>
      </c>
      <c r="N34" s="143">
        <v>3403.3916495870999</v>
      </c>
      <c r="O34" s="143">
        <v>3435.8102680378502</v>
      </c>
      <c r="P34" s="143">
        <v>3468.4302962677102</v>
      </c>
      <c r="Q34" s="143">
        <v>3501.1812012980299</v>
      </c>
      <c r="R34" s="143">
        <v>3534.1085650630898</v>
      </c>
      <c r="S34" s="143">
        <v>3561.1686055502801</v>
      </c>
      <c r="T34" s="143">
        <v>3588.08938321918</v>
      </c>
      <c r="U34" s="143">
        <v>3614.94970973005</v>
      </c>
      <c r="V34" s="143">
        <v>3641.5462867091201</v>
      </c>
      <c r="W34" s="143">
        <v>3666.7298561841499</v>
      </c>
      <c r="X34" s="143">
        <v>3685.3008877317202</v>
      </c>
      <c r="Y34" s="143">
        <v>3703.22492999318</v>
      </c>
      <c r="Z34" s="143">
        <v>3720.6340095437899</v>
      </c>
      <c r="AA34" s="143">
        <v>3736.7759823312099</v>
      </c>
      <c r="AB34" s="143">
        <v>3752.7660678521202</v>
      </c>
      <c r="AC34" s="143">
        <v>3764.8670811665802</v>
      </c>
      <c r="AD34" s="143">
        <v>3776.9984713479598</v>
      </c>
      <c r="AE34" s="143">
        <v>3788.8598374274802</v>
      </c>
      <c r="AF34" s="143">
        <v>3800.3456898168802</v>
      </c>
      <c r="AG34" s="143">
        <v>3811.4732497356299</v>
      </c>
      <c r="AH34" s="143">
        <v>3819.9979005178502</v>
      </c>
      <c r="AI34" s="143">
        <v>3828.36564535454</v>
      </c>
      <c r="AJ34" s="143">
        <v>3836.4811286643799</v>
      </c>
      <c r="AK34" s="143">
        <v>3844.4022404797302</v>
      </c>
      <c r="AL34" s="143">
        <v>3850.9031102685999</v>
      </c>
      <c r="AM34" s="143">
        <v>3847.42107715167</v>
      </c>
      <c r="AN34" s="143">
        <v>3843.77268030389</v>
      </c>
      <c r="AO34" s="143">
        <v>3840.0778847864499</v>
      </c>
      <c r="AP34" s="143">
        <v>3836.38299103705</v>
      </c>
      <c r="AQ34" s="143">
        <v>3832.7501219059</v>
      </c>
      <c r="AR34" s="143">
        <v>3823.5636776414799</v>
      </c>
      <c r="AS34" s="143">
        <v>3814.6242054682298</v>
      </c>
      <c r="AT34" s="143">
        <v>3805.7805571735298</v>
      </c>
      <c r="AU34" s="143">
        <v>3797.2298509828202</v>
      </c>
      <c r="AV34" s="143">
        <v>3789.50377096188</v>
      </c>
      <c r="AX34" s="225">
        <f t="shared" si="0"/>
        <v>1.1241112536373066</v>
      </c>
      <c r="AY34" s="143">
        <f t="shared" si="1"/>
        <v>1.0033482422158764</v>
      </c>
      <c r="AZ34" s="143">
        <f t="shared" si="2"/>
        <v>3789.5037709618891</v>
      </c>
      <c r="BA34" s="226">
        <f t="shared" si="3"/>
        <v>0.33482422158763736</v>
      </c>
    </row>
    <row r="35" spans="1:53" x14ac:dyDescent="0.35">
      <c r="A35" s="200" t="s">
        <v>857</v>
      </c>
      <c r="B35" s="143" t="s">
        <v>863</v>
      </c>
      <c r="C35" s="143">
        <v>2933.2128401785299</v>
      </c>
      <c r="D35" s="143">
        <v>2974.1001975117301</v>
      </c>
      <c r="E35" s="143">
        <v>3018.5638320751</v>
      </c>
      <c r="F35" s="143">
        <v>3065.9198380088701</v>
      </c>
      <c r="G35" s="143">
        <v>3115.6538887093602</v>
      </c>
      <c r="H35" s="143">
        <v>3167.4645707781501</v>
      </c>
      <c r="I35" s="143">
        <v>3207.3786053802801</v>
      </c>
      <c r="J35" s="143">
        <v>3247.82764735213</v>
      </c>
      <c r="K35" s="143">
        <v>3288.8116352397501</v>
      </c>
      <c r="L35" s="143">
        <v>3330.38340134487</v>
      </c>
      <c r="M35" s="143">
        <v>3372.4948232358802</v>
      </c>
      <c r="N35" s="143">
        <v>3405.0191228088302</v>
      </c>
      <c r="O35" s="143">
        <v>3437.6991790745001</v>
      </c>
      <c r="P35" s="143">
        <v>3470.5969393911</v>
      </c>
      <c r="Q35" s="143">
        <v>3503.6537052234698</v>
      </c>
      <c r="R35" s="143">
        <v>3536.8907535462299</v>
      </c>
      <c r="S35" s="143">
        <v>3564.3230323980702</v>
      </c>
      <c r="T35" s="143">
        <v>3591.6692008329001</v>
      </c>
      <c r="U35" s="143">
        <v>3618.7433475247299</v>
      </c>
      <c r="V35" s="143">
        <v>3645.69384044546</v>
      </c>
      <c r="W35" s="143">
        <v>3671.28918682515</v>
      </c>
      <c r="X35" s="143">
        <v>3690.2473804214601</v>
      </c>
      <c r="Y35" s="143">
        <v>3708.59651351518</v>
      </c>
      <c r="Z35" s="143">
        <v>3726.0701137475598</v>
      </c>
      <c r="AA35" s="143">
        <v>3743.1919136351298</v>
      </c>
      <c r="AB35" s="143">
        <v>3760.6700424368901</v>
      </c>
      <c r="AC35" s="143">
        <v>3774.9747959287301</v>
      </c>
      <c r="AD35" s="143">
        <v>3787.4014069432001</v>
      </c>
      <c r="AE35" s="143">
        <v>3799.59696230395</v>
      </c>
      <c r="AF35" s="143">
        <v>3811.5082528027901</v>
      </c>
      <c r="AG35" s="143">
        <v>3823.1708712425602</v>
      </c>
      <c r="AH35" s="143">
        <v>3832.2730504552001</v>
      </c>
      <c r="AI35" s="143">
        <v>3841.1975268094502</v>
      </c>
      <c r="AJ35" s="143">
        <v>3850.2003800298398</v>
      </c>
      <c r="AK35" s="143">
        <v>3858.9416449641899</v>
      </c>
      <c r="AL35" s="143">
        <v>3866.0380080288901</v>
      </c>
      <c r="AM35" s="143">
        <v>3863.0219302220498</v>
      </c>
      <c r="AN35" s="143">
        <v>3859.8621947062002</v>
      </c>
      <c r="AO35" s="143">
        <v>3856.6490753542798</v>
      </c>
      <c r="AP35" s="143">
        <v>3853.4604546969999</v>
      </c>
      <c r="AQ35" s="143">
        <v>3850.3529272614001</v>
      </c>
      <c r="AR35" s="143">
        <v>3841.7098890761899</v>
      </c>
      <c r="AS35" s="143">
        <v>3833.2092852567598</v>
      </c>
      <c r="AT35" s="143">
        <v>3824.9276986509699</v>
      </c>
      <c r="AU35" s="143">
        <v>3816.8007785230102</v>
      </c>
      <c r="AV35" s="143">
        <v>3808.8778079501799</v>
      </c>
      <c r="AX35" s="225">
        <f t="shared" si="0"/>
        <v>1.1293947085426788</v>
      </c>
      <c r="AY35" s="143">
        <f t="shared" si="1"/>
        <v>1.003482674267723</v>
      </c>
      <c r="AZ35" s="143">
        <f t="shared" si="2"/>
        <v>3808.8778079501635</v>
      </c>
      <c r="BA35" s="226">
        <f t="shared" si="3"/>
        <v>0.34826742677229738</v>
      </c>
    </row>
    <row r="36" spans="1:53" s="165" customFormat="1" ht="15" thickBot="1" x14ac:dyDescent="0.4">
      <c r="A36" s="227" t="s">
        <v>858</v>
      </c>
      <c r="B36" s="165" t="s">
        <v>863</v>
      </c>
      <c r="C36" s="165">
        <v>2933.2128401785299</v>
      </c>
      <c r="D36" s="165">
        <v>2974.7378527671699</v>
      </c>
      <c r="E36" s="165">
        <v>3019.4811475695201</v>
      </c>
      <c r="F36" s="165">
        <v>3066.3168301348101</v>
      </c>
      <c r="G36" s="165">
        <v>3115.4100161982801</v>
      </c>
      <c r="H36" s="165">
        <v>3166.5883391996399</v>
      </c>
      <c r="I36" s="165">
        <v>3205.80698790116</v>
      </c>
      <c r="J36" s="165">
        <v>3245.5796548991698</v>
      </c>
      <c r="K36" s="165">
        <v>3285.8615363341</v>
      </c>
      <c r="L36" s="165">
        <v>3326.6460482040602</v>
      </c>
      <c r="M36" s="165">
        <v>3367.9201944451302</v>
      </c>
      <c r="N36" s="165">
        <v>3399.58384522391</v>
      </c>
      <c r="O36" s="165">
        <v>3431.3513867463698</v>
      </c>
      <c r="P36" s="165">
        <v>3463.2962332121901</v>
      </c>
      <c r="Q36" s="165">
        <v>3495.3454422550199</v>
      </c>
      <c r="R36" s="165">
        <v>3527.5003730943399</v>
      </c>
      <c r="S36" s="165">
        <v>3553.7714861385102</v>
      </c>
      <c r="T36" s="165">
        <v>3579.8632296543501</v>
      </c>
      <c r="U36" s="165">
        <v>3605.6727809008898</v>
      </c>
      <c r="V36" s="165">
        <v>3631.3251976736001</v>
      </c>
      <c r="W36" s="165">
        <v>3655.8951628370701</v>
      </c>
      <c r="X36" s="165">
        <v>3675.7805342760898</v>
      </c>
      <c r="Y36" s="165">
        <v>3693.0203767840298</v>
      </c>
      <c r="Z36" s="165">
        <v>3709.3653913202902</v>
      </c>
      <c r="AA36" s="165">
        <v>3725.2863660079001</v>
      </c>
      <c r="AB36" s="165">
        <v>3740.51034955251</v>
      </c>
      <c r="AC36" s="165">
        <v>3751.7540149268398</v>
      </c>
      <c r="AD36" s="165">
        <v>3762.9378085939802</v>
      </c>
      <c r="AE36" s="165">
        <v>3773.8050954055602</v>
      </c>
      <c r="AF36" s="165">
        <v>3784.2961343699299</v>
      </c>
      <c r="AG36" s="165">
        <v>3794.5576536663398</v>
      </c>
      <c r="AH36" s="165">
        <v>3802.2500713439299</v>
      </c>
      <c r="AI36" s="165">
        <v>3809.7509715726401</v>
      </c>
      <c r="AJ36" s="165">
        <v>3817.2057714510802</v>
      </c>
      <c r="AK36" s="165">
        <v>3824.4319701802601</v>
      </c>
      <c r="AL36" s="165">
        <v>3830.1259155932098</v>
      </c>
      <c r="AM36" s="165">
        <v>3825.78247847386</v>
      </c>
      <c r="AN36" s="165">
        <v>3821.3222000343299</v>
      </c>
      <c r="AO36" s="165">
        <v>3816.82381938451</v>
      </c>
      <c r="AP36" s="165">
        <v>3812.3825519474899</v>
      </c>
      <c r="AQ36" s="165">
        <v>3807.9751983245101</v>
      </c>
      <c r="AR36" s="165">
        <v>3798.1391267028098</v>
      </c>
      <c r="AS36" s="165">
        <v>3788.6644489022901</v>
      </c>
      <c r="AT36" s="165">
        <v>3779.1209422808902</v>
      </c>
      <c r="AU36" s="165">
        <v>3769.7767951352198</v>
      </c>
      <c r="AV36" s="165">
        <v>3760.6111389615799</v>
      </c>
      <c r="AX36" s="228">
        <f t="shared" si="0"/>
        <v>1.1165974612949954</v>
      </c>
      <c r="AY36" s="165">
        <f t="shared" si="1"/>
        <v>1.0031560005816857</v>
      </c>
      <c r="AZ36" s="165">
        <f t="shared" si="2"/>
        <v>3760.6111389615953</v>
      </c>
      <c r="BA36" s="229">
        <f t="shared" si="3"/>
        <v>0.31560005816857473</v>
      </c>
    </row>
    <row r="37" spans="1:53" s="152" customFormat="1" x14ac:dyDescent="0.35">
      <c r="A37" s="222" t="s">
        <v>825</v>
      </c>
      <c r="B37" s="152" t="s">
        <v>864</v>
      </c>
      <c r="C37" s="152">
        <v>294.87256207006101</v>
      </c>
      <c r="D37" s="152">
        <v>303.85509252879302</v>
      </c>
      <c r="E37" s="152">
        <v>313.38619299324199</v>
      </c>
      <c r="F37" s="152">
        <v>323.61406040614298</v>
      </c>
      <c r="G37" s="152">
        <v>334.57875385730802</v>
      </c>
      <c r="H37" s="152">
        <v>346.35265645456002</v>
      </c>
      <c r="I37" s="152">
        <v>354.15913629843402</v>
      </c>
      <c r="J37" s="152">
        <v>362.517602837298</v>
      </c>
      <c r="K37" s="152">
        <v>371.39493005811698</v>
      </c>
      <c r="L37" s="152">
        <v>380.83982539911699</v>
      </c>
      <c r="M37" s="152">
        <v>390.916304062498</v>
      </c>
      <c r="N37" s="152">
        <v>401.63621150207302</v>
      </c>
      <c r="O37" s="152">
        <v>413.028489135889</v>
      </c>
      <c r="P37" s="152">
        <v>425.132916068643</v>
      </c>
      <c r="Q37" s="152">
        <v>438.00084651502999</v>
      </c>
      <c r="R37" s="152">
        <v>451.67703793686599</v>
      </c>
      <c r="S37" s="152">
        <v>461.21705323762001</v>
      </c>
      <c r="T37" s="152">
        <v>471.25734178824001</v>
      </c>
      <c r="U37" s="152">
        <v>481.81030572722602</v>
      </c>
      <c r="V37" s="152">
        <v>492.91956786020501</v>
      </c>
      <c r="W37" s="152">
        <v>503.04388452690199</v>
      </c>
      <c r="X37" s="152">
        <v>509.77334100405699</v>
      </c>
      <c r="Y37" s="152">
        <v>516.14546493554099</v>
      </c>
      <c r="Z37" s="152">
        <v>522.08084844991004</v>
      </c>
      <c r="AA37" s="152">
        <v>527.58611616964401</v>
      </c>
      <c r="AB37" s="152">
        <v>532.61737192825296</v>
      </c>
      <c r="AC37" s="152">
        <v>535.12109299282804</v>
      </c>
      <c r="AD37" s="152">
        <v>537.60451180116502</v>
      </c>
      <c r="AE37" s="152">
        <v>540.05340314100704</v>
      </c>
      <c r="AF37" s="152">
        <v>542.68079074287004</v>
      </c>
      <c r="AG37" s="152">
        <v>545.48918017180699</v>
      </c>
      <c r="AH37" s="152">
        <v>547.52383872031601</v>
      </c>
      <c r="AI37" s="152">
        <v>549.69856767049998</v>
      </c>
      <c r="AJ37" s="152">
        <v>552.157141044524</v>
      </c>
      <c r="AK37" s="152">
        <v>554.86647393219596</v>
      </c>
      <c r="AL37" s="152">
        <v>557.83347806564802</v>
      </c>
      <c r="AM37" s="152">
        <v>558.92417097270595</v>
      </c>
      <c r="AN37" s="152">
        <v>560.26507176891403</v>
      </c>
      <c r="AO37" s="152">
        <v>561.76271771851896</v>
      </c>
      <c r="AP37" s="152">
        <v>563.44953768427695</v>
      </c>
      <c r="AQ37" s="152">
        <v>565.344462034956</v>
      </c>
      <c r="AR37" s="152">
        <v>566.27637836670306</v>
      </c>
      <c r="AS37" s="152">
        <v>567.45500242297805</v>
      </c>
      <c r="AT37" s="152">
        <v>568.91352174631595</v>
      </c>
      <c r="AU37" s="152">
        <v>570.62292545121102</v>
      </c>
      <c r="AV37" s="152">
        <v>572.62046936781803</v>
      </c>
      <c r="AX37" s="223">
        <f t="shared" si="0"/>
        <v>1.4648160320176105</v>
      </c>
      <c r="AY37" s="152">
        <f t="shared" si="1"/>
        <v>1.0109662550535663</v>
      </c>
      <c r="AZ37" s="152">
        <f t="shared" si="2"/>
        <v>572.62046936781701</v>
      </c>
      <c r="BA37" s="224">
        <f t="shared" si="3"/>
        <v>1.0966255053566298</v>
      </c>
    </row>
    <row r="38" spans="1:53" x14ac:dyDescent="0.35">
      <c r="A38" s="200" t="s">
        <v>826</v>
      </c>
      <c r="B38" s="143" t="s">
        <v>864</v>
      </c>
      <c r="C38" s="143">
        <v>294.87256207006101</v>
      </c>
      <c r="D38" s="143">
        <v>305.06265278043998</v>
      </c>
      <c r="E38" s="143">
        <v>315.80399632796298</v>
      </c>
      <c r="F38" s="143">
        <v>327.23468170141399</v>
      </c>
      <c r="G38" s="143">
        <v>339.39340856621999</v>
      </c>
      <c r="H38" s="143">
        <v>352.35799805984499</v>
      </c>
      <c r="I38" s="143">
        <v>361.239395295534</v>
      </c>
      <c r="J38" s="143">
        <v>370.70442621708702</v>
      </c>
      <c r="K38" s="143">
        <v>380.72652349947299</v>
      </c>
      <c r="L38" s="143">
        <v>391.36282305691498</v>
      </c>
      <c r="M38" s="143">
        <v>402.65504434764</v>
      </c>
      <c r="N38" s="143">
        <v>414.66381745592599</v>
      </c>
      <c r="O38" s="143">
        <v>427.38838477873298</v>
      </c>
      <c r="P38" s="143">
        <v>440.87942849319103</v>
      </c>
      <c r="Q38" s="143">
        <v>455.20326024361702</v>
      </c>
      <c r="R38" s="143">
        <v>470.41190827075502</v>
      </c>
      <c r="S38" s="143">
        <v>481.38249885362501</v>
      </c>
      <c r="T38" s="143">
        <v>492.90149211984999</v>
      </c>
      <c r="U38" s="143">
        <v>505.00342696307303</v>
      </c>
      <c r="V38" s="143">
        <v>517.71571452052001</v>
      </c>
      <c r="W38" s="143">
        <v>529.39339493397495</v>
      </c>
      <c r="X38" s="143">
        <v>537.56095412301499</v>
      </c>
      <c r="Y38" s="143">
        <v>545.36559770855104</v>
      </c>
      <c r="Z38" s="143">
        <v>552.70304912805102</v>
      </c>
      <c r="AA38" s="143">
        <v>559.57497833380205</v>
      </c>
      <c r="AB38" s="143">
        <v>565.93419780177601</v>
      </c>
      <c r="AC38" s="143">
        <v>569.74068599109398</v>
      </c>
      <c r="AD38" s="143">
        <v>573.50635616563898</v>
      </c>
      <c r="AE38" s="143">
        <v>577.24279502654599</v>
      </c>
      <c r="AF38" s="143">
        <v>581.17323257122598</v>
      </c>
      <c r="AG38" s="143">
        <v>585.30093665954405</v>
      </c>
      <c r="AH38" s="143">
        <v>588.65244374666599</v>
      </c>
      <c r="AI38" s="143">
        <v>592.184061957886</v>
      </c>
      <c r="AJ38" s="143">
        <v>595.93442582742898</v>
      </c>
      <c r="AK38" s="143">
        <v>599.95924982775796</v>
      </c>
      <c r="AL38" s="143">
        <v>604.18789528530601</v>
      </c>
      <c r="AM38" s="143">
        <v>606.59773228275799</v>
      </c>
      <c r="AN38" s="143">
        <v>609.27532822953106</v>
      </c>
      <c r="AO38" s="143">
        <v>612.17597870452801</v>
      </c>
      <c r="AP38" s="143">
        <v>615.30555924790303</v>
      </c>
      <c r="AQ38" s="143">
        <v>618.73571609084502</v>
      </c>
      <c r="AR38" s="143">
        <v>621.00604779046103</v>
      </c>
      <c r="AS38" s="143">
        <v>623.54560468789805</v>
      </c>
      <c r="AT38" s="143">
        <v>626.39694475368299</v>
      </c>
      <c r="AU38" s="143">
        <v>629.54170100533599</v>
      </c>
      <c r="AV38" s="143">
        <v>633.00807156361395</v>
      </c>
      <c r="AX38" s="225">
        <f t="shared" si="0"/>
        <v>1.5720852885108629</v>
      </c>
      <c r="AY38" s="143">
        <f t="shared" si="1"/>
        <v>1.0130096977265006</v>
      </c>
      <c r="AZ38" s="143">
        <f t="shared" si="2"/>
        <v>633.00807156361338</v>
      </c>
      <c r="BA38" s="226">
        <f t="shared" si="3"/>
        <v>1.3009697726500624</v>
      </c>
    </row>
    <row r="39" spans="1:53" x14ac:dyDescent="0.35">
      <c r="A39" s="200" t="s">
        <v>827</v>
      </c>
      <c r="B39" s="143" t="s">
        <v>864</v>
      </c>
      <c r="C39" s="143">
        <v>294.87256207006101</v>
      </c>
      <c r="D39" s="143">
        <v>304.23055794901302</v>
      </c>
      <c r="E39" s="143">
        <v>314.13942332846898</v>
      </c>
      <c r="F39" s="143">
        <v>324.72956383733498</v>
      </c>
      <c r="G39" s="143">
        <v>336.04178392926002</v>
      </c>
      <c r="H39" s="143">
        <v>348.15726934310999</v>
      </c>
      <c r="I39" s="143">
        <v>356.28086421749299</v>
      </c>
      <c r="J39" s="143">
        <v>364.96977012155003</v>
      </c>
      <c r="K39" s="143">
        <v>374.18312212628598</v>
      </c>
      <c r="L39" s="143">
        <v>383.972754705802</v>
      </c>
      <c r="M39" s="143">
        <v>394.39525235130998</v>
      </c>
      <c r="N39" s="143">
        <v>405.47156944589602</v>
      </c>
      <c r="O39" s="143">
        <v>417.220288357821</v>
      </c>
      <c r="P39" s="143">
        <v>429.69552222559599</v>
      </c>
      <c r="Q39" s="143">
        <v>442.93880748185097</v>
      </c>
      <c r="R39" s="143">
        <v>457.001572517498</v>
      </c>
      <c r="S39" s="143">
        <v>466.91913821013202</v>
      </c>
      <c r="T39" s="143">
        <v>477.34268371158902</v>
      </c>
      <c r="U39" s="143">
        <v>488.28019861209998</v>
      </c>
      <c r="V39" s="143">
        <v>499.78015561114802</v>
      </c>
      <c r="W39" s="143">
        <v>510.27762804477999</v>
      </c>
      <c r="X39" s="143">
        <v>517.35994296908996</v>
      </c>
      <c r="Y39" s="143">
        <v>524.08346838324201</v>
      </c>
      <c r="Z39" s="143">
        <v>530.38476970666397</v>
      </c>
      <c r="AA39" s="143">
        <v>536.18388280065301</v>
      </c>
      <c r="AB39" s="143">
        <v>541.51051044251403</v>
      </c>
      <c r="AC39" s="143">
        <v>544.30640862417204</v>
      </c>
      <c r="AD39" s="143">
        <v>547.05150290928896</v>
      </c>
      <c r="AE39" s="143">
        <v>549.78863326873397</v>
      </c>
      <c r="AF39" s="143">
        <v>552.74118190398895</v>
      </c>
      <c r="AG39" s="143">
        <v>555.903624789231</v>
      </c>
      <c r="AH39" s="143">
        <v>558.31383624875798</v>
      </c>
      <c r="AI39" s="143">
        <v>560.90519741518006</v>
      </c>
      <c r="AJ39" s="143">
        <v>563.66073304079305</v>
      </c>
      <c r="AK39" s="143">
        <v>566.60128320177705</v>
      </c>
      <c r="AL39" s="143">
        <v>569.74792204338496</v>
      </c>
      <c r="AM39" s="143">
        <v>570.99587933793703</v>
      </c>
      <c r="AN39" s="143">
        <v>572.49780663465799</v>
      </c>
      <c r="AO39" s="143">
        <v>574.21257550327698</v>
      </c>
      <c r="AP39" s="143">
        <v>576.14555717757605</v>
      </c>
      <c r="AQ39" s="143">
        <v>578.344492429257</v>
      </c>
      <c r="AR39" s="143">
        <v>579.56972994010403</v>
      </c>
      <c r="AS39" s="143">
        <v>581.04273231315904</v>
      </c>
      <c r="AT39" s="143">
        <v>582.79039149747996</v>
      </c>
      <c r="AU39" s="143">
        <v>584.81437316711003</v>
      </c>
      <c r="AV39" s="143">
        <v>587.17725850419799</v>
      </c>
      <c r="AX39" s="225">
        <f t="shared" si="0"/>
        <v>1.4888040740945996</v>
      </c>
      <c r="AY39" s="143">
        <f t="shared" si="1"/>
        <v>1.0114355534908053</v>
      </c>
      <c r="AZ39" s="143">
        <f t="shared" si="2"/>
        <v>587.17725850419629</v>
      </c>
      <c r="BA39" s="226">
        <f t="shared" si="3"/>
        <v>1.1435553490805273</v>
      </c>
    </row>
    <row r="40" spans="1:53" x14ac:dyDescent="0.35">
      <c r="A40" s="200" t="s">
        <v>857</v>
      </c>
      <c r="B40" s="143" t="s">
        <v>864</v>
      </c>
      <c r="C40" s="143">
        <v>294.87256207006101</v>
      </c>
      <c r="D40" s="143">
        <v>304.76944994623301</v>
      </c>
      <c r="E40" s="143">
        <v>315.23733228922202</v>
      </c>
      <c r="F40" s="143">
        <v>326.41068952437399</v>
      </c>
      <c r="G40" s="143">
        <v>338.34945404012598</v>
      </c>
      <c r="H40" s="143">
        <v>351.11798252059299</v>
      </c>
      <c r="I40" s="143">
        <v>359.88479406873199</v>
      </c>
      <c r="J40" s="143">
        <v>369.24429440796899</v>
      </c>
      <c r="K40" s="143">
        <v>379.16609704105599</v>
      </c>
      <c r="L40" s="143">
        <v>389.70601723083502</v>
      </c>
      <c r="M40" s="143">
        <v>400.95696278476697</v>
      </c>
      <c r="N40" s="143">
        <v>412.91275695746799</v>
      </c>
      <c r="O40" s="143">
        <v>425.638558466993</v>
      </c>
      <c r="P40" s="143">
        <v>439.151072179192</v>
      </c>
      <c r="Q40" s="143">
        <v>453.50170720525199</v>
      </c>
      <c r="R40" s="143">
        <v>468.74877532119399</v>
      </c>
      <c r="S40" s="143">
        <v>479.774909907775</v>
      </c>
      <c r="T40" s="143">
        <v>491.35350765299302</v>
      </c>
      <c r="U40" s="143">
        <v>503.527559974854</v>
      </c>
      <c r="V40" s="143">
        <v>516.33751240133199</v>
      </c>
      <c r="W40" s="143">
        <v>528.14692343889806</v>
      </c>
      <c r="X40" s="143">
        <v>536.46153078188104</v>
      </c>
      <c r="Y40" s="143">
        <v>544.42895647398996</v>
      </c>
      <c r="Z40" s="143">
        <v>551.94970520306504</v>
      </c>
      <c r="AA40" s="143">
        <v>559.02782547536594</v>
      </c>
      <c r="AB40" s="143">
        <v>565.57077315289598</v>
      </c>
      <c r="AC40" s="143">
        <v>569.62399087408198</v>
      </c>
      <c r="AD40" s="143">
        <v>573.90275862443298</v>
      </c>
      <c r="AE40" s="143">
        <v>578.19473617122298</v>
      </c>
      <c r="AF40" s="143">
        <v>582.73156024622995</v>
      </c>
      <c r="AG40" s="143">
        <v>587.50465998662503</v>
      </c>
      <c r="AH40" s="143">
        <v>591.39501998602304</v>
      </c>
      <c r="AI40" s="143">
        <v>595.334670323914</v>
      </c>
      <c r="AJ40" s="143">
        <v>599.47107553194098</v>
      </c>
      <c r="AK40" s="143">
        <v>603.87707701495594</v>
      </c>
      <c r="AL40" s="143">
        <v>608.56985327919301</v>
      </c>
      <c r="AM40" s="143">
        <v>611.27630015879402</v>
      </c>
      <c r="AN40" s="143">
        <v>614.248495123765</v>
      </c>
      <c r="AO40" s="143">
        <v>617.46467375181203</v>
      </c>
      <c r="AP40" s="143">
        <v>620.90379300276004</v>
      </c>
      <c r="AQ40" s="143">
        <v>624.60232441695996</v>
      </c>
      <c r="AR40" s="143">
        <v>627.26683082002705</v>
      </c>
      <c r="AS40" s="143">
        <v>630.20439794812796</v>
      </c>
      <c r="AT40" s="143">
        <v>633.44748069690604</v>
      </c>
      <c r="AU40" s="143">
        <v>637.00975492774899</v>
      </c>
      <c r="AV40" s="143">
        <v>640.92198208014395</v>
      </c>
      <c r="AX40" s="225">
        <f t="shared" si="0"/>
        <v>1.5984807387524775</v>
      </c>
      <c r="AY40" s="143">
        <f t="shared" si="1"/>
        <v>1.0134917356078428</v>
      </c>
      <c r="AZ40" s="143">
        <f t="shared" si="2"/>
        <v>640.92198208014293</v>
      </c>
      <c r="BA40" s="226">
        <f t="shared" si="3"/>
        <v>1.3491735607842781</v>
      </c>
    </row>
    <row r="41" spans="1:53" s="165" customFormat="1" ht="15" thickBot="1" x14ac:dyDescent="0.4">
      <c r="A41" s="227" t="s">
        <v>858</v>
      </c>
      <c r="B41" s="165" t="s">
        <v>864</v>
      </c>
      <c r="C41" s="165">
        <v>294.87256207006101</v>
      </c>
      <c r="D41" s="165">
        <v>303.32637422099998</v>
      </c>
      <c r="E41" s="165">
        <v>312.31454860556801</v>
      </c>
      <c r="F41" s="165">
        <v>321.94663957792898</v>
      </c>
      <c r="G41" s="165">
        <v>332.26119131807297</v>
      </c>
      <c r="H41" s="165">
        <v>343.31795753691802</v>
      </c>
      <c r="I41" s="165">
        <v>350.40218410789402</v>
      </c>
      <c r="J41" s="165">
        <v>357.98408358002001</v>
      </c>
      <c r="K41" s="165">
        <v>366.04358886114801</v>
      </c>
      <c r="L41" s="165">
        <v>374.63246091432302</v>
      </c>
      <c r="M41" s="165">
        <v>383.80918401141003</v>
      </c>
      <c r="N41" s="165">
        <v>393.560169241236</v>
      </c>
      <c r="O41" s="165">
        <v>403.91713957049001</v>
      </c>
      <c r="P41" s="165">
        <v>414.91101848655501</v>
      </c>
      <c r="Q41" s="165">
        <v>426.575913599275</v>
      </c>
      <c r="R41" s="165">
        <v>438.97476728518598</v>
      </c>
      <c r="S41" s="165">
        <v>447.29006883690101</v>
      </c>
      <c r="T41" s="165">
        <v>456.02391517356301</v>
      </c>
      <c r="U41" s="165">
        <v>465.192600369947</v>
      </c>
      <c r="V41" s="165">
        <v>474.83361667498201</v>
      </c>
      <c r="W41" s="165">
        <v>483.496199181478</v>
      </c>
      <c r="X41" s="165">
        <v>488.85277250559102</v>
      </c>
      <c r="Y41" s="165">
        <v>494.09166788801201</v>
      </c>
      <c r="Z41" s="165">
        <v>498.91839482504997</v>
      </c>
      <c r="AA41" s="165">
        <v>503.34292911518099</v>
      </c>
      <c r="AB41" s="165">
        <v>507.33682200327598</v>
      </c>
      <c r="AC41" s="165">
        <v>508.89251051193799</v>
      </c>
      <c r="AD41" s="165">
        <v>510.23840789208401</v>
      </c>
      <c r="AE41" s="165">
        <v>511.56993693672302</v>
      </c>
      <c r="AF41" s="165">
        <v>513.08902335827997</v>
      </c>
      <c r="AG41" s="165">
        <v>514.77425654266699</v>
      </c>
      <c r="AH41" s="165">
        <v>515.750745437143</v>
      </c>
      <c r="AI41" s="165">
        <v>516.89395878897801</v>
      </c>
      <c r="AJ41" s="165">
        <v>518.17878339852905</v>
      </c>
      <c r="AK41" s="165">
        <v>519.65991252115498</v>
      </c>
      <c r="AL41" s="165">
        <v>521.365842150699</v>
      </c>
      <c r="AM41" s="165">
        <v>521.31709127287399</v>
      </c>
      <c r="AN41" s="165">
        <v>521.47930775452699</v>
      </c>
      <c r="AO41" s="165">
        <v>521.85394779173896</v>
      </c>
      <c r="AP41" s="165">
        <v>522.418963638744</v>
      </c>
      <c r="AQ41" s="165">
        <v>523.17711106270599</v>
      </c>
      <c r="AR41" s="165">
        <v>523.09756277365602</v>
      </c>
      <c r="AS41" s="165">
        <v>523.22898875753106</v>
      </c>
      <c r="AT41" s="165">
        <v>523.63940205151596</v>
      </c>
      <c r="AU41" s="165">
        <v>524.28331135015105</v>
      </c>
      <c r="AV41" s="165">
        <v>525.15079325011197</v>
      </c>
      <c r="AX41" s="228">
        <f t="shared" si="0"/>
        <v>1.368260101963845</v>
      </c>
      <c r="AY41" s="165">
        <f t="shared" si="1"/>
        <v>1.0089985293443753</v>
      </c>
      <c r="AZ41" s="165">
        <f t="shared" si="2"/>
        <v>525.15079325011266</v>
      </c>
      <c r="BA41" s="229">
        <f t="shared" si="3"/>
        <v>0.89985293443752834</v>
      </c>
    </row>
    <row r="42" spans="1:53" s="152" customFormat="1" x14ac:dyDescent="0.35">
      <c r="A42" s="222" t="s">
        <v>826</v>
      </c>
      <c r="B42" s="152" t="s">
        <v>829</v>
      </c>
      <c r="C42" s="152">
        <v>134.36433443933601</v>
      </c>
      <c r="D42" s="152">
        <v>137.594279039485</v>
      </c>
      <c r="E42" s="152">
        <v>140.93879629277899</v>
      </c>
      <c r="F42" s="152">
        <v>144.429778730713</v>
      </c>
      <c r="G42" s="152">
        <v>147.74865998823401</v>
      </c>
      <c r="H42" s="152">
        <v>151.513957083809</v>
      </c>
      <c r="I42" s="152">
        <v>153.59587151502399</v>
      </c>
      <c r="J42" s="152">
        <v>155.71887439134099</v>
      </c>
      <c r="K42" s="152">
        <v>157.87023906419799</v>
      </c>
      <c r="L42" s="152">
        <v>160.05812304265999</v>
      </c>
      <c r="M42" s="152">
        <v>162.25683390347399</v>
      </c>
      <c r="N42" s="152">
        <v>164.847617056025</v>
      </c>
      <c r="O42" s="152">
        <v>167.511025541875</v>
      </c>
      <c r="P42" s="152">
        <v>170.24453084823099</v>
      </c>
      <c r="Q42" s="152">
        <v>173.05945031340201</v>
      </c>
      <c r="R42" s="152">
        <v>175.957839718549</v>
      </c>
      <c r="S42" s="152">
        <v>178.88142635426499</v>
      </c>
      <c r="T42" s="152">
        <v>181.88754221758501</v>
      </c>
      <c r="U42" s="152">
        <v>184.98662524209701</v>
      </c>
      <c r="V42" s="152">
        <v>188.17854337681501</v>
      </c>
      <c r="W42" s="152">
        <v>191.15161548353299</v>
      </c>
      <c r="X42" s="152">
        <v>193.40809292967799</v>
      </c>
      <c r="Y42" s="152">
        <v>195.59112531944399</v>
      </c>
      <c r="Z42" s="152">
        <v>197.687413163906</v>
      </c>
      <c r="AA42" s="152">
        <v>199.66842821916001</v>
      </c>
      <c r="AB42" s="152">
        <v>201.55138952298401</v>
      </c>
      <c r="AC42" s="152">
        <v>203.04766758947699</v>
      </c>
      <c r="AD42" s="152">
        <v>204.53373762509901</v>
      </c>
      <c r="AE42" s="152">
        <v>206.008808777788</v>
      </c>
      <c r="AF42" s="152">
        <v>207.479210945521</v>
      </c>
      <c r="AG42" s="152">
        <v>208.94135015225501</v>
      </c>
      <c r="AH42" s="152">
        <v>210.12867808658501</v>
      </c>
      <c r="AI42" s="152">
        <v>211.280836921305</v>
      </c>
      <c r="AJ42" s="152">
        <v>212.481370746679</v>
      </c>
      <c r="AK42" s="152">
        <v>213.69989278595199</v>
      </c>
      <c r="AL42" s="152">
        <v>214.926529482527</v>
      </c>
      <c r="AM42" s="152">
        <v>215.911679744434</v>
      </c>
      <c r="AN42" s="152">
        <v>216.90525878136901</v>
      </c>
      <c r="AO42" s="152">
        <v>217.88992381341899</v>
      </c>
      <c r="AP42" s="152">
        <v>218.87553754044501</v>
      </c>
      <c r="AQ42" s="152">
        <v>219.87597152020399</v>
      </c>
      <c r="AR42" s="152">
        <v>220.23886185126099</v>
      </c>
      <c r="AS42" s="152">
        <v>220.61559823860799</v>
      </c>
      <c r="AT42" s="152">
        <v>221.03536064609801</v>
      </c>
      <c r="AU42" s="152">
        <v>221.48586938610299</v>
      </c>
      <c r="AV42" s="152">
        <v>221.977696508056</v>
      </c>
      <c r="AX42" s="223">
        <f t="shared" si="0"/>
        <v>1.3680637737582735</v>
      </c>
      <c r="AY42" s="152">
        <f t="shared" si="1"/>
        <v>1.0089943925227762</v>
      </c>
      <c r="AZ42" s="152">
        <f t="shared" si="2"/>
        <v>221.97769650805586</v>
      </c>
      <c r="BA42" s="224">
        <f t="shared" si="3"/>
        <v>0.89943925227762289</v>
      </c>
    </row>
    <row r="43" spans="1:53" x14ac:dyDescent="0.35">
      <c r="A43" s="200" t="s">
        <v>859</v>
      </c>
      <c r="B43" s="143" t="s">
        <v>829</v>
      </c>
      <c r="C43" s="143">
        <v>134.36433443933601</v>
      </c>
      <c r="D43" s="143">
        <v>137.65605407923201</v>
      </c>
      <c r="E43" s="143">
        <v>141.06098893027701</v>
      </c>
      <c r="F43" s="143">
        <v>144.61752823955899</v>
      </c>
      <c r="G43" s="143">
        <v>148.245193970907</v>
      </c>
      <c r="H43" s="143">
        <v>152.023261314629</v>
      </c>
      <c r="I43" s="143">
        <v>154.14756177245101</v>
      </c>
      <c r="J43" s="143">
        <v>156.32200169868</v>
      </c>
      <c r="K43" s="143">
        <v>158.538061095339</v>
      </c>
      <c r="L43" s="143">
        <v>160.79968051294</v>
      </c>
      <c r="M43" s="143">
        <v>163.10625112394499</v>
      </c>
      <c r="N43" s="143">
        <v>165.80478050397301</v>
      </c>
      <c r="O43" s="143">
        <v>168.568416951426</v>
      </c>
      <c r="P43" s="143">
        <v>171.399726782317</v>
      </c>
      <c r="Q43" s="143">
        <v>174.316955228029</v>
      </c>
      <c r="R43" s="143">
        <v>177.32574611458401</v>
      </c>
      <c r="S43" s="143">
        <v>180.36979737763099</v>
      </c>
      <c r="T43" s="143">
        <v>183.50945890269301</v>
      </c>
      <c r="U43" s="143">
        <v>186.753158451584</v>
      </c>
      <c r="V43" s="143">
        <v>190.097304853959</v>
      </c>
      <c r="W43" s="143">
        <v>193.24205237285801</v>
      </c>
      <c r="X43" s="143">
        <v>195.683747143288</v>
      </c>
      <c r="Y43" s="143">
        <v>198.05232334852201</v>
      </c>
      <c r="Z43" s="143">
        <v>200.348597123253</v>
      </c>
      <c r="AA43" s="143">
        <v>202.53152826459299</v>
      </c>
      <c r="AB43" s="143">
        <v>204.608127448907</v>
      </c>
      <c r="AC43" s="143">
        <v>206.30601883707899</v>
      </c>
      <c r="AD43" s="143">
        <v>207.99632678491301</v>
      </c>
      <c r="AE43" s="143">
        <v>209.67839116088399</v>
      </c>
      <c r="AF43" s="143">
        <v>211.36144998823301</v>
      </c>
      <c r="AG43" s="143">
        <v>213.04413499117601</v>
      </c>
      <c r="AH43" s="143">
        <v>214.455602040343</v>
      </c>
      <c r="AI43" s="143">
        <v>215.85057924907201</v>
      </c>
      <c r="AJ43" s="143">
        <v>217.243215456765</v>
      </c>
      <c r="AK43" s="143">
        <v>218.65591122846601</v>
      </c>
      <c r="AL43" s="143">
        <v>220.039279109088</v>
      </c>
      <c r="AM43" s="143">
        <v>221.22070910543201</v>
      </c>
      <c r="AN43" s="143">
        <v>222.42397499464201</v>
      </c>
      <c r="AO43" s="143">
        <v>223.640545513977</v>
      </c>
      <c r="AP43" s="143">
        <v>224.87444425700701</v>
      </c>
      <c r="AQ43" s="143">
        <v>226.132589452475</v>
      </c>
      <c r="AR43" s="143">
        <v>226.708113833174</v>
      </c>
      <c r="AS43" s="143">
        <v>227.306329678189</v>
      </c>
      <c r="AT43" s="143">
        <v>227.94051971036501</v>
      </c>
      <c r="AU43" s="143">
        <v>228.60905461151799</v>
      </c>
      <c r="AV43" s="143">
        <v>229.31710195964101</v>
      </c>
      <c r="AX43" s="225">
        <f t="shared" si="0"/>
        <v>1.4059369299425697</v>
      </c>
      <c r="AY43" s="143">
        <f t="shared" si="1"/>
        <v>1.0097819314956358</v>
      </c>
      <c r="AZ43" s="143">
        <f t="shared" si="2"/>
        <v>229.31710195964101</v>
      </c>
      <c r="BA43" s="226">
        <f t="shared" si="3"/>
        <v>0.97819314956357761</v>
      </c>
    </row>
    <row r="44" spans="1:53" x14ac:dyDescent="0.35">
      <c r="A44" s="200" t="s">
        <v>825</v>
      </c>
      <c r="B44" s="143" t="s">
        <v>829</v>
      </c>
      <c r="C44" s="143">
        <v>134.36433443933601</v>
      </c>
      <c r="D44" s="143">
        <v>137.576237947332</v>
      </c>
      <c r="E44" s="143">
        <v>140.88096787470599</v>
      </c>
      <c r="F44" s="143">
        <v>144.02247970426299</v>
      </c>
      <c r="G44" s="143">
        <v>147.82924224283099</v>
      </c>
      <c r="H44" s="143">
        <v>151.46994978394201</v>
      </c>
      <c r="I44" s="143">
        <v>153.46221028411301</v>
      </c>
      <c r="J44" s="143">
        <v>155.49375022675699</v>
      </c>
      <c r="K44" s="143">
        <v>157.55781606158999</v>
      </c>
      <c r="L44" s="143">
        <v>159.627252972213</v>
      </c>
      <c r="M44" s="143">
        <v>161.76810870375601</v>
      </c>
      <c r="N44" s="143">
        <v>164.28762668614601</v>
      </c>
      <c r="O44" s="143">
        <v>166.86809405382601</v>
      </c>
      <c r="P44" s="143">
        <v>169.51346324715101</v>
      </c>
      <c r="Q44" s="143">
        <v>172.232858761313</v>
      </c>
      <c r="R44" s="143">
        <v>175.02660008992299</v>
      </c>
      <c r="S44" s="143">
        <v>177.84255731269201</v>
      </c>
      <c r="T44" s="143">
        <v>180.733556718367</v>
      </c>
      <c r="U44" s="143">
        <v>183.703186582456</v>
      </c>
      <c r="V44" s="143">
        <v>186.77043033921899</v>
      </c>
      <c r="W44" s="143">
        <v>189.61984770231101</v>
      </c>
      <c r="X44" s="143">
        <v>191.76006137996399</v>
      </c>
      <c r="Y44" s="143">
        <v>193.826670929258</v>
      </c>
      <c r="Z44" s="143">
        <v>195.78856676067301</v>
      </c>
      <c r="AA44" s="143">
        <v>197.68477593418899</v>
      </c>
      <c r="AB44" s="143">
        <v>199.437867508116</v>
      </c>
      <c r="AC44" s="143">
        <v>200.809455836105</v>
      </c>
      <c r="AD44" s="143">
        <v>202.15652690909101</v>
      </c>
      <c r="AE44" s="143">
        <v>203.49892878848601</v>
      </c>
      <c r="AF44" s="143">
        <v>204.846651820608</v>
      </c>
      <c r="AG44" s="143">
        <v>206.19855502627101</v>
      </c>
      <c r="AH44" s="143">
        <v>207.295931425654</v>
      </c>
      <c r="AI44" s="143">
        <v>208.381937812931</v>
      </c>
      <c r="AJ44" s="143">
        <v>209.459510491842</v>
      </c>
      <c r="AK44" s="143">
        <v>210.51694948994901</v>
      </c>
      <c r="AL44" s="143">
        <v>211.563539420929</v>
      </c>
      <c r="AM44" s="143">
        <v>212.360310385687</v>
      </c>
      <c r="AN44" s="143">
        <v>213.16906177486999</v>
      </c>
      <c r="AO44" s="143">
        <v>213.990081871272</v>
      </c>
      <c r="AP44" s="143">
        <v>214.82393892785601</v>
      </c>
      <c r="AQ44" s="143">
        <v>215.673477124763</v>
      </c>
      <c r="AR44" s="143">
        <v>215.91244649004699</v>
      </c>
      <c r="AS44" s="143">
        <v>216.16102408538299</v>
      </c>
      <c r="AT44" s="143">
        <v>216.44050475985699</v>
      </c>
      <c r="AU44" s="143">
        <v>216.74812659002299</v>
      </c>
      <c r="AV44" s="143">
        <v>217.10612213757301</v>
      </c>
      <c r="AX44" s="225">
        <f t="shared" si="0"/>
        <v>1.3420823416756194</v>
      </c>
      <c r="AY44" s="143">
        <f t="shared" si="1"/>
        <v>1.0084417867286994</v>
      </c>
      <c r="AZ44" s="143">
        <f t="shared" si="2"/>
        <v>217.10612213757301</v>
      </c>
      <c r="BA44" s="226">
        <f t="shared" si="3"/>
        <v>0.84417867286994408</v>
      </c>
    </row>
    <row r="45" spans="1:53" x14ac:dyDescent="0.35">
      <c r="A45" s="200" t="s">
        <v>827</v>
      </c>
      <c r="B45" s="143" t="s">
        <v>829</v>
      </c>
      <c r="C45" s="143">
        <v>134.36433443933601</v>
      </c>
      <c r="D45" s="143">
        <v>137.52784605540899</v>
      </c>
      <c r="E45" s="143">
        <v>140.78471213159901</v>
      </c>
      <c r="F45" s="143">
        <v>144.096965977612</v>
      </c>
      <c r="G45" s="143">
        <v>147.30386072009301</v>
      </c>
      <c r="H45" s="143">
        <v>151.07583544792999</v>
      </c>
      <c r="I45" s="143">
        <v>153.20128179090699</v>
      </c>
      <c r="J45" s="143">
        <v>155.21099057673999</v>
      </c>
      <c r="K45" s="143">
        <v>157.26822842385101</v>
      </c>
      <c r="L45" s="143">
        <v>159.34033738814301</v>
      </c>
      <c r="M45" s="143">
        <v>161.412697624586</v>
      </c>
      <c r="N45" s="143">
        <v>163.87349933464901</v>
      </c>
      <c r="O45" s="143">
        <v>166.41235159587399</v>
      </c>
      <c r="P45" s="143">
        <v>169.04395417960299</v>
      </c>
      <c r="Q45" s="143">
        <v>171.74451862683901</v>
      </c>
      <c r="R45" s="143">
        <v>174.50697374664401</v>
      </c>
      <c r="S45" s="143">
        <v>177.279437009492</v>
      </c>
      <c r="T45" s="143">
        <v>180.119740013501</v>
      </c>
      <c r="U45" s="143">
        <v>183.04578030263701</v>
      </c>
      <c r="V45" s="143">
        <v>186.057692043869</v>
      </c>
      <c r="W45" s="143">
        <v>188.848231009735</v>
      </c>
      <c r="X45" s="143">
        <v>190.96200644098499</v>
      </c>
      <c r="Y45" s="143">
        <v>192.99216379287901</v>
      </c>
      <c r="Z45" s="143">
        <v>194.93062014267201</v>
      </c>
      <c r="AA45" s="143">
        <v>196.73808446750499</v>
      </c>
      <c r="AB45" s="143">
        <v>198.39111103586899</v>
      </c>
      <c r="AC45" s="143">
        <v>199.681117416272</v>
      </c>
      <c r="AD45" s="143">
        <v>201.047597727088</v>
      </c>
      <c r="AE45" s="143">
        <v>202.402173055388</v>
      </c>
      <c r="AF45" s="143">
        <v>203.75413387371199</v>
      </c>
      <c r="AG45" s="143">
        <v>205.09888610227301</v>
      </c>
      <c r="AH45" s="143">
        <v>206.17213689502901</v>
      </c>
      <c r="AI45" s="143">
        <v>207.192392039618</v>
      </c>
      <c r="AJ45" s="143">
        <v>208.18558462609101</v>
      </c>
      <c r="AK45" s="143">
        <v>209.17560806466301</v>
      </c>
      <c r="AL45" s="143">
        <v>210.161534226886</v>
      </c>
      <c r="AM45" s="143">
        <v>210.916421771177</v>
      </c>
      <c r="AN45" s="143">
        <v>211.68408004621099</v>
      </c>
      <c r="AO45" s="143">
        <v>212.468334796015</v>
      </c>
      <c r="AP45" s="143">
        <v>213.261899562868</v>
      </c>
      <c r="AQ45" s="143">
        <v>214.07187743774099</v>
      </c>
      <c r="AR45" s="143">
        <v>214.271173071221</v>
      </c>
      <c r="AS45" s="143">
        <v>214.49792925284299</v>
      </c>
      <c r="AT45" s="143">
        <v>214.746704893778</v>
      </c>
      <c r="AU45" s="143">
        <v>215.02563344113801</v>
      </c>
      <c r="AV45" s="143">
        <v>215.33938918640899</v>
      </c>
      <c r="AX45" s="225">
        <f t="shared" si="0"/>
        <v>1.3340920036368253</v>
      </c>
      <c r="AY45" s="143">
        <f t="shared" si="1"/>
        <v>1.0082697473850044</v>
      </c>
      <c r="AZ45" s="143">
        <f t="shared" si="2"/>
        <v>215.33938918640882</v>
      </c>
      <c r="BA45" s="226">
        <f t="shared" si="3"/>
        <v>0.82697473850044112</v>
      </c>
    </row>
    <row r="46" spans="1:53" s="165" customFormat="1" ht="15" thickBot="1" x14ac:dyDescent="0.4">
      <c r="A46" s="227" t="s">
        <v>858</v>
      </c>
      <c r="B46" s="165" t="s">
        <v>829</v>
      </c>
      <c r="C46" s="165">
        <v>134.36433443933601</v>
      </c>
      <c r="D46" s="165">
        <v>137.273718091337</v>
      </c>
      <c r="E46" s="165">
        <v>140.30442517795501</v>
      </c>
      <c r="F46" s="165">
        <v>143.47272358674701</v>
      </c>
      <c r="G46" s="165">
        <v>146.75472031531501</v>
      </c>
      <c r="H46" s="165">
        <v>150.16315313348301</v>
      </c>
      <c r="I46" s="165">
        <v>151.93340909985801</v>
      </c>
      <c r="J46" s="165">
        <v>153.72556306394301</v>
      </c>
      <c r="K46" s="165">
        <v>155.53112653340801</v>
      </c>
      <c r="L46" s="165">
        <v>157.35908353830001</v>
      </c>
      <c r="M46" s="165">
        <v>159.21430657355901</v>
      </c>
      <c r="N46" s="165">
        <v>161.43216007301299</v>
      </c>
      <c r="O46" s="165">
        <v>163.702902593826</v>
      </c>
      <c r="P46" s="165">
        <v>166.027876303022</v>
      </c>
      <c r="Q46" s="165">
        <v>168.41967709114101</v>
      </c>
      <c r="R46" s="165">
        <v>170.87101253486099</v>
      </c>
      <c r="S46" s="165">
        <v>173.328974115482</v>
      </c>
      <c r="T46" s="165">
        <v>175.85017934193999</v>
      </c>
      <c r="U46" s="165">
        <v>178.44510637963501</v>
      </c>
      <c r="V46" s="165">
        <v>181.11318073887799</v>
      </c>
      <c r="W46" s="165">
        <v>183.55028952831699</v>
      </c>
      <c r="X46" s="165">
        <v>185.25101270939399</v>
      </c>
      <c r="Y46" s="165">
        <v>186.97870597075899</v>
      </c>
      <c r="Z46" s="165">
        <v>188.62968527297701</v>
      </c>
      <c r="AA46" s="165">
        <v>190.17028719911801</v>
      </c>
      <c r="AB46" s="165">
        <v>191.613868007039</v>
      </c>
      <c r="AC46" s="165">
        <v>192.68308106628399</v>
      </c>
      <c r="AD46" s="165">
        <v>193.683616970163</v>
      </c>
      <c r="AE46" s="165">
        <v>194.675547852573</v>
      </c>
      <c r="AF46" s="165">
        <v>195.666648930295</v>
      </c>
      <c r="AG46" s="165">
        <v>196.64517937292601</v>
      </c>
      <c r="AH46" s="165">
        <v>197.37293870689501</v>
      </c>
      <c r="AI46" s="165">
        <v>198.08806448754501</v>
      </c>
      <c r="AJ46" s="165">
        <v>198.78018736066301</v>
      </c>
      <c r="AK46" s="165">
        <v>199.46460027388201</v>
      </c>
      <c r="AL46" s="165">
        <v>200.153363820528</v>
      </c>
      <c r="AM46" s="165">
        <v>200.612987790782</v>
      </c>
      <c r="AN46" s="165">
        <v>201.080287398698</v>
      </c>
      <c r="AO46" s="165">
        <v>201.55635566532999</v>
      </c>
      <c r="AP46" s="165">
        <v>202.03788879143301</v>
      </c>
      <c r="AQ46" s="165">
        <v>202.531747787288</v>
      </c>
      <c r="AR46" s="165">
        <v>202.45423892680401</v>
      </c>
      <c r="AS46" s="165">
        <v>202.38574557084399</v>
      </c>
      <c r="AT46" s="165">
        <v>202.35838200715099</v>
      </c>
      <c r="AU46" s="165">
        <v>202.359617123437</v>
      </c>
      <c r="AV46" s="165">
        <v>202.394831289367</v>
      </c>
      <c r="AX46" s="228">
        <f t="shared" si="0"/>
        <v>1.2712100793269985</v>
      </c>
      <c r="AY46" s="165">
        <f t="shared" si="1"/>
        <v>1.0068798227119771</v>
      </c>
      <c r="AZ46" s="165">
        <f t="shared" si="2"/>
        <v>202.39483128936661</v>
      </c>
      <c r="BA46" s="229">
        <f t="shared" si="3"/>
        <v>0.68798227119770683</v>
      </c>
    </row>
    <row r="47" spans="1:53" s="152" customFormat="1" x14ac:dyDescent="0.35">
      <c r="A47" s="222" t="s">
        <v>826</v>
      </c>
      <c r="B47" s="152" t="s">
        <v>865</v>
      </c>
      <c r="C47" s="152">
        <v>257.86307369396798</v>
      </c>
      <c r="D47" s="152">
        <v>259.27926349598602</v>
      </c>
      <c r="E47" s="152">
        <v>260.72176583133103</v>
      </c>
      <c r="F47" s="152">
        <v>262.16303315273899</v>
      </c>
      <c r="G47" s="152">
        <v>263.73144862869799</v>
      </c>
      <c r="H47" s="152">
        <v>265.20021085949401</v>
      </c>
      <c r="I47" s="152">
        <v>268.30076483980997</v>
      </c>
      <c r="J47" s="152">
        <v>271.44044304047497</v>
      </c>
      <c r="K47" s="152">
        <v>274.648468766311</v>
      </c>
      <c r="L47" s="152">
        <v>277.82390039235901</v>
      </c>
      <c r="M47" s="152">
        <v>281.14014627810002</v>
      </c>
      <c r="N47" s="152">
        <v>284.94044718424601</v>
      </c>
      <c r="O47" s="152">
        <v>288.82324534777803</v>
      </c>
      <c r="P47" s="152">
        <v>292.79396237827001</v>
      </c>
      <c r="Q47" s="152">
        <v>296.85636576577502</v>
      </c>
      <c r="R47" s="152">
        <v>300.99553904826303</v>
      </c>
      <c r="S47" s="152">
        <v>303.32596236431999</v>
      </c>
      <c r="T47" s="152">
        <v>305.70689979641202</v>
      </c>
      <c r="U47" s="152">
        <v>308.14954607263599</v>
      </c>
      <c r="V47" s="152">
        <v>310.68466714294198</v>
      </c>
      <c r="W47" s="152">
        <v>312.841975399202</v>
      </c>
      <c r="X47" s="152">
        <v>314.49244386477199</v>
      </c>
      <c r="Y47" s="152">
        <v>315.99161350140798</v>
      </c>
      <c r="Z47" s="152">
        <v>317.33941701911698</v>
      </c>
      <c r="AA47" s="152">
        <v>318.53838388454102</v>
      </c>
      <c r="AB47" s="152">
        <v>319.52858782488198</v>
      </c>
      <c r="AC47" s="152">
        <v>320.87015828198997</v>
      </c>
      <c r="AD47" s="152">
        <v>322.20359666772498</v>
      </c>
      <c r="AE47" s="152">
        <v>323.53071226682999</v>
      </c>
      <c r="AF47" s="152">
        <v>324.84668972832998</v>
      </c>
      <c r="AG47" s="152">
        <v>326.17851279480601</v>
      </c>
      <c r="AH47" s="152">
        <v>327.199295130282</v>
      </c>
      <c r="AI47" s="152">
        <v>328.23289906511502</v>
      </c>
      <c r="AJ47" s="152">
        <v>329.30653386886399</v>
      </c>
      <c r="AK47" s="152">
        <v>330.45343512264299</v>
      </c>
      <c r="AL47" s="152">
        <v>331.637222894518</v>
      </c>
      <c r="AM47" s="152">
        <v>332.80416648276599</v>
      </c>
      <c r="AN47" s="152">
        <v>333.992266386106</v>
      </c>
      <c r="AO47" s="152">
        <v>335.17201608624703</v>
      </c>
      <c r="AP47" s="152">
        <v>336.34192779554297</v>
      </c>
      <c r="AQ47" s="152">
        <v>337.532605877886</v>
      </c>
      <c r="AR47" s="152">
        <v>338.319797592859</v>
      </c>
      <c r="AS47" s="152">
        <v>339.16504584303999</v>
      </c>
      <c r="AT47" s="152">
        <v>340.057717602286</v>
      </c>
      <c r="AU47" s="152">
        <v>340.97892478105302</v>
      </c>
      <c r="AV47" s="152">
        <v>341.81120475512699</v>
      </c>
      <c r="AX47" s="223">
        <f t="shared" si="0"/>
        <v>1.2158036099796719</v>
      </c>
      <c r="AY47" s="152">
        <f t="shared" si="1"/>
        <v>1.0055986216182209</v>
      </c>
      <c r="AZ47" s="152">
        <f t="shared" si="2"/>
        <v>341.8112047551262</v>
      </c>
      <c r="BA47" s="224">
        <f t="shared" si="3"/>
        <v>0.55986216182208892</v>
      </c>
    </row>
    <row r="48" spans="1:53" x14ac:dyDescent="0.35">
      <c r="A48" s="200" t="s">
        <v>859</v>
      </c>
      <c r="B48" s="143" t="s">
        <v>865</v>
      </c>
      <c r="C48" s="143">
        <v>257.86307369396798</v>
      </c>
      <c r="D48" s="143">
        <v>259.88175389564901</v>
      </c>
      <c r="E48" s="143">
        <v>261.93021328566999</v>
      </c>
      <c r="F48" s="143">
        <v>264.000789108449</v>
      </c>
      <c r="G48" s="143">
        <v>266.17317219542599</v>
      </c>
      <c r="H48" s="143">
        <v>268.23657305823002</v>
      </c>
      <c r="I48" s="143">
        <v>271.891780280028</v>
      </c>
      <c r="J48" s="143">
        <v>275.678629571648</v>
      </c>
      <c r="K48" s="143">
        <v>279.47812238066803</v>
      </c>
      <c r="L48" s="143">
        <v>283.29164269377202</v>
      </c>
      <c r="M48" s="143">
        <v>287.13913464307302</v>
      </c>
      <c r="N48" s="143">
        <v>291.629104509017</v>
      </c>
      <c r="O48" s="143">
        <v>296.22483286273098</v>
      </c>
      <c r="P48" s="143">
        <v>300.92583905892201</v>
      </c>
      <c r="Q48" s="143">
        <v>305.75492965708901</v>
      </c>
      <c r="R48" s="143">
        <v>310.67593500211899</v>
      </c>
      <c r="S48" s="143">
        <v>313.93556613016102</v>
      </c>
      <c r="T48" s="143">
        <v>317.099532267369</v>
      </c>
      <c r="U48" s="143">
        <v>320.34512742318799</v>
      </c>
      <c r="V48" s="143">
        <v>323.70210664614501</v>
      </c>
      <c r="W48" s="143">
        <v>326.69691834508399</v>
      </c>
      <c r="X48" s="143">
        <v>329.11861468452901</v>
      </c>
      <c r="Y48" s="143">
        <v>331.42151633183602</v>
      </c>
      <c r="Z48" s="143">
        <v>333.57200235491001</v>
      </c>
      <c r="AA48" s="143">
        <v>335.57911235119099</v>
      </c>
      <c r="AB48" s="143">
        <v>337.43099300650198</v>
      </c>
      <c r="AC48" s="143">
        <v>339.621055338703</v>
      </c>
      <c r="AD48" s="143">
        <v>341.807708366204</v>
      </c>
      <c r="AE48" s="143">
        <v>344.00247264674903</v>
      </c>
      <c r="AF48" s="143">
        <v>346.21010215854301</v>
      </c>
      <c r="AG48" s="143">
        <v>348.50760268945601</v>
      </c>
      <c r="AH48" s="143">
        <v>350.47137178135</v>
      </c>
      <c r="AI48" s="143">
        <v>352.44936766109703</v>
      </c>
      <c r="AJ48" s="143">
        <v>354.43574999882298</v>
      </c>
      <c r="AK48" s="143">
        <v>356.43475371292698</v>
      </c>
      <c r="AL48" s="143">
        <v>358.45225874206699</v>
      </c>
      <c r="AM48" s="143">
        <v>360.55900322246401</v>
      </c>
      <c r="AN48" s="143">
        <v>362.681888935215</v>
      </c>
      <c r="AO48" s="143">
        <v>364.81840208083901</v>
      </c>
      <c r="AP48" s="143">
        <v>366.98694390450999</v>
      </c>
      <c r="AQ48" s="143">
        <v>369.19891680170298</v>
      </c>
      <c r="AR48" s="143">
        <v>370.87547788903902</v>
      </c>
      <c r="AS48" s="143">
        <v>372.58107374743003</v>
      </c>
      <c r="AT48" s="143">
        <v>374.32854253014398</v>
      </c>
      <c r="AU48" s="143">
        <v>376.250326776929</v>
      </c>
      <c r="AV48" s="143">
        <v>378.18698035608702</v>
      </c>
      <c r="AX48" s="225">
        <f t="shared" si="0"/>
        <v>1.3170861604294748</v>
      </c>
      <c r="AY48" s="143">
        <f t="shared" si="1"/>
        <v>1.0079002389905494</v>
      </c>
      <c r="AZ48" s="143">
        <f t="shared" si="2"/>
        <v>378.18698035608639</v>
      </c>
      <c r="BA48" s="226">
        <f t="shared" si="3"/>
        <v>0.79002389905493686</v>
      </c>
    </row>
    <row r="49" spans="1:53" x14ac:dyDescent="0.35">
      <c r="A49" s="200" t="s">
        <v>825</v>
      </c>
      <c r="B49" s="143" t="s">
        <v>865</v>
      </c>
      <c r="C49" s="143">
        <v>257.86307369396798</v>
      </c>
      <c r="D49" s="143">
        <v>259.81120319596698</v>
      </c>
      <c r="E49" s="143">
        <v>261.73599791857202</v>
      </c>
      <c r="F49" s="143">
        <v>263.71103331179</v>
      </c>
      <c r="G49" s="143">
        <v>265.80738822349599</v>
      </c>
      <c r="H49" s="143">
        <v>267.78238796145502</v>
      </c>
      <c r="I49" s="143">
        <v>271.38055761740799</v>
      </c>
      <c r="J49" s="143">
        <v>275.14570572157203</v>
      </c>
      <c r="K49" s="143">
        <v>278.87555697399898</v>
      </c>
      <c r="L49" s="143">
        <v>282.577273189268</v>
      </c>
      <c r="M49" s="143">
        <v>286.32143070907301</v>
      </c>
      <c r="N49" s="143">
        <v>290.67529537870502</v>
      </c>
      <c r="O49" s="143">
        <v>295.11695442020601</v>
      </c>
      <c r="P49" s="143">
        <v>299.65798544094503</v>
      </c>
      <c r="Q49" s="143">
        <v>304.30748047213598</v>
      </c>
      <c r="R49" s="143">
        <v>309.046392733598</v>
      </c>
      <c r="S49" s="143">
        <v>311.91950013751398</v>
      </c>
      <c r="T49" s="143">
        <v>314.83814184516399</v>
      </c>
      <c r="U49" s="143">
        <v>317.82662981385801</v>
      </c>
      <c r="V49" s="143">
        <v>320.88948987402102</v>
      </c>
      <c r="W49" s="143">
        <v>323.55242407079402</v>
      </c>
      <c r="X49" s="143">
        <v>325.74169591362698</v>
      </c>
      <c r="Y49" s="143">
        <v>327.77705097357</v>
      </c>
      <c r="Z49" s="143">
        <v>329.69996676048299</v>
      </c>
      <c r="AA49" s="143">
        <v>331.493122491527</v>
      </c>
      <c r="AB49" s="143">
        <v>333.11596309820499</v>
      </c>
      <c r="AC49" s="143">
        <v>335.045329405909</v>
      </c>
      <c r="AD49" s="143">
        <v>337.02979551710899</v>
      </c>
      <c r="AE49" s="143">
        <v>339.02234915415301</v>
      </c>
      <c r="AF49" s="143">
        <v>341.00591461065198</v>
      </c>
      <c r="AG49" s="143">
        <v>342.986709306671</v>
      </c>
      <c r="AH49" s="143">
        <v>344.68179498882898</v>
      </c>
      <c r="AI49" s="143">
        <v>346.373363110144</v>
      </c>
      <c r="AJ49" s="143">
        <v>348.08631175917202</v>
      </c>
      <c r="AK49" s="143">
        <v>349.79672077582802</v>
      </c>
      <c r="AL49" s="143">
        <v>351.50853651303203</v>
      </c>
      <c r="AM49" s="143">
        <v>353.18973124315897</v>
      </c>
      <c r="AN49" s="143">
        <v>354.88994966142599</v>
      </c>
      <c r="AO49" s="143">
        <v>356.61339919795199</v>
      </c>
      <c r="AP49" s="143">
        <v>358.38204487555799</v>
      </c>
      <c r="AQ49" s="143">
        <v>360.15316598774399</v>
      </c>
      <c r="AR49" s="143">
        <v>361.39845843580702</v>
      </c>
      <c r="AS49" s="143">
        <v>362.65584949047701</v>
      </c>
      <c r="AT49" s="143">
        <v>364.16442786954502</v>
      </c>
      <c r="AU49" s="143">
        <v>365.43108886177498</v>
      </c>
      <c r="AV49" s="143">
        <v>366.73653415445602</v>
      </c>
      <c r="AX49" s="225">
        <f t="shared" si="0"/>
        <v>1.2808560408706942</v>
      </c>
      <c r="AY49" s="143">
        <f t="shared" si="1"/>
        <v>1.007097314148683</v>
      </c>
      <c r="AZ49" s="143">
        <f t="shared" si="2"/>
        <v>366.73653415445659</v>
      </c>
      <c r="BA49" s="226">
        <f t="shared" si="3"/>
        <v>0.70973141486829761</v>
      </c>
    </row>
    <row r="50" spans="1:53" x14ac:dyDescent="0.35">
      <c r="A50" s="200" t="s">
        <v>827</v>
      </c>
      <c r="B50" s="143" t="s">
        <v>865</v>
      </c>
      <c r="C50" s="143">
        <v>257.86307369396798</v>
      </c>
      <c r="D50" s="143">
        <v>259.64455409984498</v>
      </c>
      <c r="E50" s="143">
        <v>261.43253489208701</v>
      </c>
      <c r="F50" s="143">
        <v>263.20892071719902</v>
      </c>
      <c r="G50" s="143">
        <v>265.14013751598202</v>
      </c>
      <c r="H50" s="143">
        <v>266.96310696303601</v>
      </c>
      <c r="I50" s="143">
        <v>270.39940128214403</v>
      </c>
      <c r="J50" s="143">
        <v>273.94925583439999</v>
      </c>
      <c r="K50" s="143">
        <v>277.63396579612299</v>
      </c>
      <c r="L50" s="143">
        <v>281.20804183374901</v>
      </c>
      <c r="M50" s="143">
        <v>284.81409787783201</v>
      </c>
      <c r="N50" s="143">
        <v>289.02699141853998</v>
      </c>
      <c r="O50" s="143">
        <v>293.35328590934</v>
      </c>
      <c r="P50" s="143">
        <v>297.78183509592901</v>
      </c>
      <c r="Q50" s="143">
        <v>302.32008680518999</v>
      </c>
      <c r="R50" s="143">
        <v>306.94206290170803</v>
      </c>
      <c r="S50" s="143">
        <v>309.73291363225701</v>
      </c>
      <c r="T50" s="143">
        <v>312.56998799288698</v>
      </c>
      <c r="U50" s="143">
        <v>315.49168619438097</v>
      </c>
      <c r="V50" s="143">
        <v>318.522018776192</v>
      </c>
      <c r="W50" s="143">
        <v>321.18709203435901</v>
      </c>
      <c r="X50" s="143">
        <v>323.30427945754002</v>
      </c>
      <c r="Y50" s="143">
        <v>325.31908236659501</v>
      </c>
      <c r="Z50" s="143">
        <v>327.23517738341297</v>
      </c>
      <c r="AA50" s="143">
        <v>328.99874527333998</v>
      </c>
      <c r="AB50" s="143">
        <v>330.60116895187099</v>
      </c>
      <c r="AC50" s="143">
        <v>332.95210968532302</v>
      </c>
      <c r="AD50" s="143">
        <v>334.89406523814398</v>
      </c>
      <c r="AE50" s="143">
        <v>336.83583086424397</v>
      </c>
      <c r="AF50" s="143">
        <v>338.78004283447802</v>
      </c>
      <c r="AG50" s="143">
        <v>340.73607923512299</v>
      </c>
      <c r="AH50" s="143">
        <v>342.40245478962902</v>
      </c>
      <c r="AI50" s="143">
        <v>344.09596895751503</v>
      </c>
      <c r="AJ50" s="143">
        <v>345.78511716268002</v>
      </c>
      <c r="AK50" s="143">
        <v>347.48478852346</v>
      </c>
      <c r="AL50" s="143">
        <v>349.187071384143</v>
      </c>
      <c r="AM50" s="143">
        <v>350.86792464580202</v>
      </c>
      <c r="AN50" s="143">
        <v>352.59057524190098</v>
      </c>
      <c r="AO50" s="143">
        <v>354.342297331672</v>
      </c>
      <c r="AP50" s="143">
        <v>356.13733110839701</v>
      </c>
      <c r="AQ50" s="143">
        <v>357.95322481097901</v>
      </c>
      <c r="AR50" s="143">
        <v>359.27649043587098</v>
      </c>
      <c r="AS50" s="143">
        <v>360.59188372296802</v>
      </c>
      <c r="AT50" s="143">
        <v>362.00945545112597</v>
      </c>
      <c r="AU50" s="143">
        <v>363.46560582910098</v>
      </c>
      <c r="AV50" s="143">
        <v>364.86850469589803</v>
      </c>
      <c r="AX50" s="225">
        <f t="shared" si="0"/>
        <v>1.2810759980441857</v>
      </c>
      <c r="AY50" s="143">
        <f t="shared" si="1"/>
        <v>1.0071022550363573</v>
      </c>
      <c r="AZ50" s="143">
        <f t="shared" si="2"/>
        <v>364.86850469589842</v>
      </c>
      <c r="BA50" s="226">
        <f t="shared" si="3"/>
        <v>0.71022550363573078</v>
      </c>
    </row>
    <row r="51" spans="1:53" s="165" customFormat="1" ht="15" thickBot="1" x14ac:dyDescent="0.4">
      <c r="A51" s="227" t="s">
        <v>858</v>
      </c>
      <c r="B51" s="165" t="s">
        <v>865</v>
      </c>
      <c r="C51" s="165">
        <v>257.86307369396798</v>
      </c>
      <c r="D51" s="165">
        <v>258.72524740253903</v>
      </c>
      <c r="E51" s="165">
        <v>259.61884258284601</v>
      </c>
      <c r="F51" s="165">
        <v>260.55350134424901</v>
      </c>
      <c r="G51" s="165">
        <v>261.60291965780101</v>
      </c>
      <c r="H51" s="165">
        <v>262.55350124937701</v>
      </c>
      <c r="I51" s="165">
        <v>265.060186534362</v>
      </c>
      <c r="J51" s="165">
        <v>267.61930743390701</v>
      </c>
      <c r="K51" s="165">
        <v>270.20039782353098</v>
      </c>
      <c r="L51" s="165">
        <v>272.72757342504798</v>
      </c>
      <c r="M51" s="165">
        <v>275.27197194736999</v>
      </c>
      <c r="N51" s="165">
        <v>278.38595884732501</v>
      </c>
      <c r="O51" s="165">
        <v>281.56539138547203</v>
      </c>
      <c r="P51" s="165">
        <v>284.82138063143702</v>
      </c>
      <c r="Q51" s="165">
        <v>288.154449191678</v>
      </c>
      <c r="R51" s="165">
        <v>291.54237471346102</v>
      </c>
      <c r="S51" s="165">
        <v>293.210267748592</v>
      </c>
      <c r="T51" s="165">
        <v>294.92742115768101</v>
      </c>
      <c r="U51" s="165">
        <v>296.70260711844497</v>
      </c>
      <c r="V51" s="165">
        <v>298.54880653648701</v>
      </c>
      <c r="W51" s="165">
        <v>300.033203517858</v>
      </c>
      <c r="X51" s="165">
        <v>300.99610025595302</v>
      </c>
      <c r="Y51" s="165">
        <v>301.90089072563597</v>
      </c>
      <c r="Z51" s="165">
        <v>302.67493966989502</v>
      </c>
      <c r="AA51" s="165">
        <v>303.31963072728502</v>
      </c>
      <c r="AB51" s="165">
        <v>303.829684450326</v>
      </c>
      <c r="AC51" s="165">
        <v>304.60656167170799</v>
      </c>
      <c r="AD51" s="165">
        <v>305.32494630085</v>
      </c>
      <c r="AE51" s="165">
        <v>306.045774440625</v>
      </c>
      <c r="AF51" s="165">
        <v>306.77367820969198</v>
      </c>
      <c r="AG51" s="165">
        <v>307.506604532631</v>
      </c>
      <c r="AH51" s="165">
        <v>307.92436873047802</v>
      </c>
      <c r="AI51" s="165">
        <v>308.35468233067201</v>
      </c>
      <c r="AJ51" s="165">
        <v>308.79186336650503</v>
      </c>
      <c r="AK51" s="165">
        <v>309.22993292360701</v>
      </c>
      <c r="AL51" s="165">
        <v>309.68642218527401</v>
      </c>
      <c r="AM51" s="165">
        <v>310.125905645606</v>
      </c>
      <c r="AN51" s="165">
        <v>310.58506175158197</v>
      </c>
      <c r="AO51" s="165">
        <v>311.093662175936</v>
      </c>
      <c r="AP51" s="165">
        <v>311.62784737669801</v>
      </c>
      <c r="AQ51" s="165">
        <v>312.18428344498199</v>
      </c>
      <c r="AR51" s="165">
        <v>312.37986382090997</v>
      </c>
      <c r="AS51" s="165">
        <v>312.61636771979897</v>
      </c>
      <c r="AT51" s="165">
        <v>312.85617826576703</v>
      </c>
      <c r="AU51" s="165">
        <v>313.08705142835402</v>
      </c>
      <c r="AV51" s="165">
        <v>313.31216354025901</v>
      </c>
      <c r="AX51" s="228">
        <f t="shared" si="0"/>
        <v>1.1381912997672063</v>
      </c>
      <c r="AY51" s="165">
        <f t="shared" si="1"/>
        <v>1.0037051449503842</v>
      </c>
      <c r="AZ51" s="165">
        <f t="shared" si="2"/>
        <v>313.31216354025889</v>
      </c>
      <c r="BA51" s="229">
        <f t="shared" si="3"/>
        <v>0.37051449503842093</v>
      </c>
    </row>
    <row r="52" spans="1:53" s="152" customFormat="1" x14ac:dyDescent="0.35">
      <c r="A52" s="222" t="s">
        <v>826</v>
      </c>
      <c r="B52" s="152" t="s">
        <v>866</v>
      </c>
      <c r="C52" s="152">
        <v>516.00393962927103</v>
      </c>
      <c r="D52" s="152">
        <v>527.83706094267995</v>
      </c>
      <c r="E52" s="152">
        <v>539.86075417197401</v>
      </c>
      <c r="F52" s="152">
        <v>552.11968617091804</v>
      </c>
      <c r="G52" s="152">
        <v>564.73759227762105</v>
      </c>
      <c r="H52" s="152">
        <v>577.61680036279904</v>
      </c>
      <c r="I52" s="152">
        <v>585.06992660881599</v>
      </c>
      <c r="J52" s="152">
        <v>592.62962491028895</v>
      </c>
      <c r="K52" s="152">
        <v>600.23871813887104</v>
      </c>
      <c r="L52" s="152">
        <v>607.89883275791703</v>
      </c>
      <c r="M52" s="152">
        <v>615.62357028900703</v>
      </c>
      <c r="N52" s="152">
        <v>624.43132760448805</v>
      </c>
      <c r="O52" s="152">
        <v>633.37377216995799</v>
      </c>
      <c r="P52" s="152">
        <v>642.42217015468896</v>
      </c>
      <c r="Q52" s="152">
        <v>651.59979925805203</v>
      </c>
      <c r="R52" s="152">
        <v>660.92921812857298</v>
      </c>
      <c r="S52" s="152">
        <v>668.06833641385697</v>
      </c>
      <c r="T52" s="152">
        <v>675.33040478686405</v>
      </c>
      <c r="U52" s="152">
        <v>682.75670230754895</v>
      </c>
      <c r="V52" s="152">
        <v>690.34198115593802</v>
      </c>
      <c r="W52" s="152">
        <v>696.89865338319601</v>
      </c>
      <c r="X52" s="152">
        <v>701.90175347962702</v>
      </c>
      <c r="Y52" s="152">
        <v>706.53212231868201</v>
      </c>
      <c r="Z52" s="152">
        <v>710.84585020909503</v>
      </c>
      <c r="AA52" s="152">
        <v>714.58626521910105</v>
      </c>
      <c r="AB52" s="152">
        <v>717.892482535829</v>
      </c>
      <c r="AC52" s="152">
        <v>721.20050825527198</v>
      </c>
      <c r="AD52" s="152">
        <v>724.44998727406198</v>
      </c>
      <c r="AE52" s="152">
        <v>727.645803235823</v>
      </c>
      <c r="AF52" s="152">
        <v>730.822604221603</v>
      </c>
      <c r="AG52" s="152">
        <v>733.97254577917204</v>
      </c>
      <c r="AH52" s="152">
        <v>735.64757092776699</v>
      </c>
      <c r="AI52" s="152">
        <v>737.30094602371798</v>
      </c>
      <c r="AJ52" s="152">
        <v>738.99707931191006</v>
      </c>
      <c r="AK52" s="152">
        <v>740.73599952372797</v>
      </c>
      <c r="AL52" s="152">
        <v>742.52064346338</v>
      </c>
      <c r="AM52" s="152">
        <v>743.42481110840799</v>
      </c>
      <c r="AN52" s="152">
        <v>744.37478547366504</v>
      </c>
      <c r="AO52" s="152">
        <v>745.26210086658898</v>
      </c>
      <c r="AP52" s="152">
        <v>746.11993587661402</v>
      </c>
      <c r="AQ52" s="152">
        <v>747.01887736313904</v>
      </c>
      <c r="AR52" s="152">
        <v>745.75223401640903</v>
      </c>
      <c r="AS52" s="152">
        <v>744.48818874795097</v>
      </c>
      <c r="AT52" s="152">
        <v>743.25418301858201</v>
      </c>
      <c r="AU52" s="152">
        <v>742.04434132362303</v>
      </c>
      <c r="AV52" s="152">
        <v>740.84582937153903</v>
      </c>
      <c r="AX52" s="223">
        <f t="shared" si="0"/>
        <v>1.2034071876483643</v>
      </c>
      <c r="AY52" s="152">
        <f t="shared" si="1"/>
        <v>1.0053042136964094</v>
      </c>
      <c r="AZ52" s="152">
        <f t="shared" si="2"/>
        <v>740.84582937153891</v>
      </c>
      <c r="BA52" s="224">
        <f t="shared" si="3"/>
        <v>0.53042136964094322</v>
      </c>
    </row>
    <row r="53" spans="1:53" x14ac:dyDescent="0.35">
      <c r="A53" s="200" t="s">
        <v>859</v>
      </c>
      <c r="B53" s="143" t="s">
        <v>866</v>
      </c>
      <c r="C53" s="143">
        <v>516.00393962927103</v>
      </c>
      <c r="D53" s="143">
        <v>527.654211612013</v>
      </c>
      <c r="E53" s="143">
        <v>539.61380730307405</v>
      </c>
      <c r="F53" s="143">
        <v>551.94672656082503</v>
      </c>
      <c r="G53" s="143">
        <v>564.66172826752904</v>
      </c>
      <c r="H53" s="143">
        <v>577.821551668854</v>
      </c>
      <c r="I53" s="143">
        <v>585.66273359738102</v>
      </c>
      <c r="J53" s="143">
        <v>593.633049790781</v>
      </c>
      <c r="K53" s="143">
        <v>601.66841188755802</v>
      </c>
      <c r="L53" s="143">
        <v>609.77437328305803</v>
      </c>
      <c r="M53" s="143">
        <v>617.96815520360803</v>
      </c>
      <c r="N53" s="143">
        <v>627.27658667718401</v>
      </c>
      <c r="O53" s="143">
        <v>636.68903423698396</v>
      </c>
      <c r="P53" s="143">
        <v>646.22239984293401</v>
      </c>
      <c r="Q53" s="143">
        <v>655.91962300111402</v>
      </c>
      <c r="R53" s="143">
        <v>665.790440996847</v>
      </c>
      <c r="S53" s="143">
        <v>673.48214431154395</v>
      </c>
      <c r="T53" s="143">
        <v>681.31806174424605</v>
      </c>
      <c r="U53" s="143">
        <v>689.36474982438097</v>
      </c>
      <c r="V53" s="143">
        <v>697.64701335366499</v>
      </c>
      <c r="W53" s="143">
        <v>704.88909556596104</v>
      </c>
      <c r="X53" s="143">
        <v>710.58970613150302</v>
      </c>
      <c r="Y53" s="143">
        <v>715.91979141863703</v>
      </c>
      <c r="Z53" s="143">
        <v>720.94084469403697</v>
      </c>
      <c r="AA53" s="143">
        <v>725.46589374756002</v>
      </c>
      <c r="AB53" s="143">
        <v>729.57068455194496</v>
      </c>
      <c r="AC53" s="143">
        <v>733.70806060805603</v>
      </c>
      <c r="AD53" s="143">
        <v>737.82787892148804</v>
      </c>
      <c r="AE53" s="143">
        <v>742.12592843484595</v>
      </c>
      <c r="AF53" s="143">
        <v>746.40874816928897</v>
      </c>
      <c r="AG53" s="143">
        <v>750.64820194170397</v>
      </c>
      <c r="AH53" s="143">
        <v>753.38066352893395</v>
      </c>
      <c r="AI53" s="143">
        <v>756.09499420628799</v>
      </c>
      <c r="AJ53" s="143">
        <v>758.86344963061504</v>
      </c>
      <c r="AK53" s="143">
        <v>761.62699735924002</v>
      </c>
      <c r="AL53" s="143">
        <v>764.37615672525601</v>
      </c>
      <c r="AM53" s="143">
        <v>766.24638795434896</v>
      </c>
      <c r="AN53" s="143">
        <v>768.11644141837803</v>
      </c>
      <c r="AO53" s="143">
        <v>770.00558843034003</v>
      </c>
      <c r="AP53" s="143">
        <v>771.90803138505305</v>
      </c>
      <c r="AQ53" s="143">
        <v>773.81342732531903</v>
      </c>
      <c r="AR53" s="143">
        <v>773.44605921150003</v>
      </c>
      <c r="AS53" s="143">
        <v>773.12480088089796</v>
      </c>
      <c r="AT53" s="143">
        <v>772.84137639241396</v>
      </c>
      <c r="AU53" s="143">
        <v>772.58626530115805</v>
      </c>
      <c r="AV53" s="143">
        <v>772.35242236910904</v>
      </c>
      <c r="AX53" s="225">
        <f t="shared" si="0"/>
        <v>1.2498256032539969</v>
      </c>
      <c r="AY53" s="143">
        <f t="shared" si="1"/>
        <v>1.0063918850109292</v>
      </c>
      <c r="AZ53" s="143">
        <f t="shared" si="2"/>
        <v>772.35242236910858</v>
      </c>
      <c r="BA53" s="226">
        <f t="shared" si="3"/>
        <v>0.63918850109292435</v>
      </c>
    </row>
    <row r="54" spans="1:53" x14ac:dyDescent="0.35">
      <c r="A54" s="200" t="s">
        <v>825</v>
      </c>
      <c r="B54" s="143" t="s">
        <v>866</v>
      </c>
      <c r="C54" s="143">
        <v>516.00393962927103</v>
      </c>
      <c r="D54" s="143">
        <v>527.45749350353901</v>
      </c>
      <c r="E54" s="143">
        <v>539.10031250232498</v>
      </c>
      <c r="F54" s="143">
        <v>551.09505062492804</v>
      </c>
      <c r="G54" s="143">
        <v>563.56815877719305</v>
      </c>
      <c r="H54" s="143">
        <v>576.370779736847</v>
      </c>
      <c r="I54" s="143">
        <v>583.76537939108903</v>
      </c>
      <c r="J54" s="143">
        <v>591.27064918123301</v>
      </c>
      <c r="K54" s="143">
        <v>598.83304358186297</v>
      </c>
      <c r="L54" s="143">
        <v>606.42894006577706</v>
      </c>
      <c r="M54" s="143">
        <v>614.07852825137104</v>
      </c>
      <c r="N54" s="143">
        <v>622.77424488858196</v>
      </c>
      <c r="O54" s="143">
        <v>631.54466316073001</v>
      </c>
      <c r="P54" s="143">
        <v>640.45033172737703</v>
      </c>
      <c r="Q54" s="143">
        <v>649.47180875192998</v>
      </c>
      <c r="R54" s="143">
        <v>658.63320727699795</v>
      </c>
      <c r="S54" s="143">
        <v>665.59703701261503</v>
      </c>
      <c r="T54" s="143">
        <v>672.66059854556704</v>
      </c>
      <c r="U54" s="143">
        <v>679.84450208570502</v>
      </c>
      <c r="V54" s="143">
        <v>687.19347149843895</v>
      </c>
      <c r="W54" s="143">
        <v>693.51972089524895</v>
      </c>
      <c r="X54" s="143">
        <v>698.31927455521395</v>
      </c>
      <c r="Y54" s="143">
        <v>702.74515234776902</v>
      </c>
      <c r="Z54" s="143">
        <v>706.73413339127103</v>
      </c>
      <c r="AA54" s="143">
        <v>710.37182490297596</v>
      </c>
      <c r="AB54" s="143">
        <v>713.48548412289097</v>
      </c>
      <c r="AC54" s="143">
        <v>716.57919844608705</v>
      </c>
      <c r="AD54" s="143">
        <v>719.60844192675904</v>
      </c>
      <c r="AE54" s="143">
        <v>722.60596955226004</v>
      </c>
      <c r="AF54" s="143">
        <v>725.57451951549501</v>
      </c>
      <c r="AG54" s="143">
        <v>728.57427329034294</v>
      </c>
      <c r="AH54" s="143">
        <v>730.136707741235</v>
      </c>
      <c r="AI54" s="143">
        <v>731.68684830636698</v>
      </c>
      <c r="AJ54" s="143">
        <v>733.28131288603799</v>
      </c>
      <c r="AK54" s="143">
        <v>734.84495900459297</v>
      </c>
      <c r="AL54" s="143">
        <v>736.35547988953397</v>
      </c>
      <c r="AM54" s="143">
        <v>736.97349148247099</v>
      </c>
      <c r="AN54" s="143">
        <v>737.57793898153102</v>
      </c>
      <c r="AO54" s="143">
        <v>738.18836018586603</v>
      </c>
      <c r="AP54" s="143">
        <v>738.765048147416</v>
      </c>
      <c r="AQ54" s="143">
        <v>739.44638353166795</v>
      </c>
      <c r="AR54" s="143">
        <v>738.00510168479195</v>
      </c>
      <c r="AS54" s="143">
        <v>736.55987103489701</v>
      </c>
      <c r="AT54" s="143">
        <v>735.13869439513701</v>
      </c>
      <c r="AU54" s="143">
        <v>733.76278221190705</v>
      </c>
      <c r="AV54" s="143">
        <v>732.41433830398398</v>
      </c>
      <c r="AX54" s="225">
        <f t="shared" si="0"/>
        <v>1.1927046861410087</v>
      </c>
      <c r="AY54" s="143">
        <f t="shared" si="1"/>
        <v>1.0050476559536048</v>
      </c>
      <c r="AZ54" s="143">
        <f t="shared" si="2"/>
        <v>732.41433830398398</v>
      </c>
      <c r="BA54" s="226">
        <f t="shared" si="3"/>
        <v>0.50476559536047905</v>
      </c>
    </row>
    <row r="55" spans="1:53" x14ac:dyDescent="0.35">
      <c r="A55" s="200" t="s">
        <v>827</v>
      </c>
      <c r="B55" s="143" t="s">
        <v>866</v>
      </c>
      <c r="C55" s="143">
        <v>516.00393962927103</v>
      </c>
      <c r="D55" s="143">
        <v>528.17464975928306</v>
      </c>
      <c r="E55" s="143">
        <v>540.53352568587604</v>
      </c>
      <c r="F55" s="143">
        <v>553.19593186527595</v>
      </c>
      <c r="G55" s="143">
        <v>566.28824290718899</v>
      </c>
      <c r="H55" s="143">
        <v>579.65696900154899</v>
      </c>
      <c r="I55" s="143">
        <v>587.59866386291799</v>
      </c>
      <c r="J55" s="143">
        <v>595.68249156242302</v>
      </c>
      <c r="K55" s="143">
        <v>603.80244907142003</v>
      </c>
      <c r="L55" s="143">
        <v>611.96950002677499</v>
      </c>
      <c r="M55" s="143">
        <v>620.22079379977799</v>
      </c>
      <c r="N55" s="143">
        <v>629.56193529456004</v>
      </c>
      <c r="O55" s="143">
        <v>639.01488094640797</v>
      </c>
      <c r="P55" s="143">
        <v>648.585467198689</v>
      </c>
      <c r="Q55" s="143">
        <v>658.29827617092099</v>
      </c>
      <c r="R55" s="143">
        <v>668.17624619973606</v>
      </c>
      <c r="S55" s="143">
        <v>675.83154918710102</v>
      </c>
      <c r="T55" s="143">
        <v>683.62904161364202</v>
      </c>
      <c r="U55" s="143">
        <v>691.60177256999805</v>
      </c>
      <c r="V55" s="143">
        <v>699.75157120509903</v>
      </c>
      <c r="W55" s="143">
        <v>706.86053852877205</v>
      </c>
      <c r="X55" s="143">
        <v>712.39885965953295</v>
      </c>
      <c r="Y55" s="143">
        <v>717.54665123522796</v>
      </c>
      <c r="Z55" s="143">
        <v>722.35421054507299</v>
      </c>
      <c r="AA55" s="143">
        <v>726.67467951612298</v>
      </c>
      <c r="AB55" s="143">
        <v>730.506216788041</v>
      </c>
      <c r="AC55" s="143">
        <v>734.39213285173298</v>
      </c>
      <c r="AD55" s="143">
        <v>738.31263860434001</v>
      </c>
      <c r="AE55" s="143">
        <v>742.196032255315</v>
      </c>
      <c r="AF55" s="143">
        <v>746.07252734377596</v>
      </c>
      <c r="AG55" s="143">
        <v>749.93550738215004</v>
      </c>
      <c r="AH55" s="143">
        <v>752.26890546667096</v>
      </c>
      <c r="AI55" s="143">
        <v>754.49200627865901</v>
      </c>
      <c r="AJ55" s="143">
        <v>756.68162973326002</v>
      </c>
      <c r="AK55" s="143">
        <v>758.85977220820803</v>
      </c>
      <c r="AL55" s="143">
        <v>761.03265401510305</v>
      </c>
      <c r="AM55" s="143">
        <v>762.31452803899401</v>
      </c>
      <c r="AN55" s="143">
        <v>763.58079961156898</v>
      </c>
      <c r="AO55" s="143">
        <v>764.83223478976902</v>
      </c>
      <c r="AP55" s="143">
        <v>766.11351557537103</v>
      </c>
      <c r="AQ55" s="143">
        <v>767.390901311466</v>
      </c>
      <c r="AR55" s="143">
        <v>766.480341238969</v>
      </c>
      <c r="AS55" s="143">
        <v>765.60858429407006</v>
      </c>
      <c r="AT55" s="143">
        <v>764.73305561312702</v>
      </c>
      <c r="AU55" s="143">
        <v>763.881249079707</v>
      </c>
      <c r="AV55" s="143">
        <v>763.05396166864398</v>
      </c>
      <c r="AX55" s="225">
        <f t="shared" si="0"/>
        <v>1.2302940651083296</v>
      </c>
      <c r="AY55" s="143">
        <f t="shared" si="1"/>
        <v>1.0059390873777865</v>
      </c>
      <c r="AZ55" s="143">
        <f t="shared" si="2"/>
        <v>763.0539616686475</v>
      </c>
      <c r="BA55" s="226">
        <f t="shared" si="3"/>
        <v>0.59390873777864783</v>
      </c>
    </row>
    <row r="56" spans="1:53" s="165" customFormat="1" ht="15" thickBot="1" x14ac:dyDescent="0.4">
      <c r="A56" s="227" t="s">
        <v>858</v>
      </c>
      <c r="B56" s="165" t="s">
        <v>866</v>
      </c>
      <c r="C56" s="165">
        <v>516.00393962927103</v>
      </c>
      <c r="D56" s="165">
        <v>525.97626007591396</v>
      </c>
      <c r="E56" s="165">
        <v>536.08889797464701</v>
      </c>
      <c r="F56" s="165">
        <v>546.40461307620103</v>
      </c>
      <c r="G56" s="165">
        <v>556.94915594684096</v>
      </c>
      <c r="H56" s="165">
        <v>567.66572623232003</v>
      </c>
      <c r="I56" s="165">
        <v>572.97012870189201</v>
      </c>
      <c r="J56" s="165">
        <v>578.31190539446004</v>
      </c>
      <c r="K56" s="165">
        <v>583.64256576983905</v>
      </c>
      <c r="L56" s="165">
        <v>588.98799424226399</v>
      </c>
      <c r="M56" s="165">
        <v>594.36662878287405</v>
      </c>
      <c r="N56" s="165">
        <v>600.74618553863104</v>
      </c>
      <c r="O56" s="165">
        <v>607.17293171561505</v>
      </c>
      <c r="P56" s="165">
        <v>613.65119646507003</v>
      </c>
      <c r="Q56" s="165">
        <v>620.19472692291799</v>
      </c>
      <c r="R56" s="165">
        <v>626.811855641639</v>
      </c>
      <c r="S56" s="165">
        <v>631.30478991229904</v>
      </c>
      <c r="T56" s="165">
        <v>635.87076422330904</v>
      </c>
      <c r="U56" s="165">
        <v>640.55021180988501</v>
      </c>
      <c r="V56" s="165">
        <v>645.33229403735402</v>
      </c>
      <c r="W56" s="165">
        <v>649.13814366489498</v>
      </c>
      <c r="X56" s="165">
        <v>651.52083657869503</v>
      </c>
      <c r="Y56" s="165">
        <v>653.6197361303</v>
      </c>
      <c r="Z56" s="165">
        <v>655.39810699743896</v>
      </c>
      <c r="AA56" s="165">
        <v>656.743577866132</v>
      </c>
      <c r="AB56" s="165">
        <v>657.65716551944604</v>
      </c>
      <c r="AC56" s="165">
        <v>658.56658727346803</v>
      </c>
      <c r="AD56" s="165">
        <v>659.34608801230604</v>
      </c>
      <c r="AE56" s="165">
        <v>660.08357712296402</v>
      </c>
      <c r="AF56" s="165">
        <v>660.80896064896604</v>
      </c>
      <c r="AG56" s="165">
        <v>661.50846155142494</v>
      </c>
      <c r="AH56" s="165">
        <v>660.88779915313103</v>
      </c>
      <c r="AI56" s="165">
        <v>660.25173695439503</v>
      </c>
      <c r="AJ56" s="165">
        <v>659.59232314443204</v>
      </c>
      <c r="AK56" s="165">
        <v>658.92884172573895</v>
      </c>
      <c r="AL56" s="165">
        <v>658.28387694760704</v>
      </c>
      <c r="AM56" s="165">
        <v>656.84022656014895</v>
      </c>
      <c r="AN56" s="165">
        <v>655.40683062922801</v>
      </c>
      <c r="AO56" s="165">
        <v>653.98469018365597</v>
      </c>
      <c r="AP56" s="165">
        <v>652.562442720018</v>
      </c>
      <c r="AQ56" s="165">
        <v>651.15728918683101</v>
      </c>
      <c r="AR56" s="165">
        <v>647.920383423668</v>
      </c>
      <c r="AS56" s="165">
        <v>644.72409259730603</v>
      </c>
      <c r="AT56" s="165">
        <v>641.58484779590299</v>
      </c>
      <c r="AU56" s="165">
        <v>638.48962502426002</v>
      </c>
      <c r="AV56" s="165">
        <v>635.44528874779996</v>
      </c>
      <c r="AX56" s="228">
        <f t="shared" si="0"/>
        <v>1.0691133350623092</v>
      </c>
      <c r="AY56" s="165">
        <f t="shared" si="1"/>
        <v>1.0019112425609784</v>
      </c>
      <c r="AZ56" s="165">
        <f t="shared" si="2"/>
        <v>635.44528874780156</v>
      </c>
      <c r="BA56" s="229">
        <f t="shared" si="3"/>
        <v>0.19112425609784101</v>
      </c>
    </row>
    <row r="57" spans="1:53" s="152" customFormat="1" x14ac:dyDescent="0.35">
      <c r="A57" s="222" t="s">
        <v>826</v>
      </c>
      <c r="B57" s="152" t="s">
        <v>867</v>
      </c>
      <c r="C57" s="152">
        <v>1029.05337062169</v>
      </c>
      <c r="D57" s="152">
        <v>1035.9167250373</v>
      </c>
      <c r="E57" s="152">
        <v>1042.98655894534</v>
      </c>
      <c r="F57" s="152">
        <v>1049.9613384013901</v>
      </c>
      <c r="G57" s="152">
        <v>1057.0365270193699</v>
      </c>
      <c r="H57" s="152">
        <v>1064.34202703751</v>
      </c>
      <c r="I57" s="152">
        <v>1079.2076750210499</v>
      </c>
      <c r="J57" s="152">
        <v>1094.4045760675699</v>
      </c>
      <c r="K57" s="152">
        <v>1109.8006225957799</v>
      </c>
      <c r="L57" s="152">
        <v>1125.4781318991099</v>
      </c>
      <c r="M57" s="152">
        <v>1141.0494063096601</v>
      </c>
      <c r="N57" s="152">
        <v>1158.32470741167</v>
      </c>
      <c r="O57" s="152">
        <v>1176.03237509982</v>
      </c>
      <c r="P57" s="152">
        <v>1194.1230449299301</v>
      </c>
      <c r="Q57" s="152">
        <v>1212.5981540427199</v>
      </c>
      <c r="R57" s="152">
        <v>1231.3987655051301</v>
      </c>
      <c r="S57" s="152">
        <v>1244.74251534431</v>
      </c>
      <c r="T57" s="152">
        <v>1257.7823955077899</v>
      </c>
      <c r="U57" s="152">
        <v>1271.2473595369099</v>
      </c>
      <c r="V57" s="152">
        <v>1285.1513439462101</v>
      </c>
      <c r="W57" s="152">
        <v>1297.4820716633501</v>
      </c>
      <c r="X57" s="152">
        <v>1305.3032151950399</v>
      </c>
      <c r="Y57" s="152">
        <v>1312.7834872897299</v>
      </c>
      <c r="Z57" s="152">
        <v>1320.47293931638</v>
      </c>
      <c r="AA57" s="152">
        <v>1326.6055376971101</v>
      </c>
      <c r="AB57" s="152">
        <v>1332.1708730457899</v>
      </c>
      <c r="AC57" s="152">
        <v>1337.8764538989701</v>
      </c>
      <c r="AD57" s="152">
        <v>1341.93640591553</v>
      </c>
      <c r="AE57" s="152">
        <v>1346.0723053357799</v>
      </c>
      <c r="AF57" s="152">
        <v>1350.2728903627701</v>
      </c>
      <c r="AG57" s="152">
        <v>1354.6605617319201</v>
      </c>
      <c r="AH57" s="152">
        <v>1356.1661387101699</v>
      </c>
      <c r="AI57" s="152">
        <v>1357.90849670534</v>
      </c>
      <c r="AJ57" s="152">
        <v>1359.88546437267</v>
      </c>
      <c r="AK57" s="152">
        <v>1362.11110945206</v>
      </c>
      <c r="AL57" s="152">
        <v>1364.6197714176501</v>
      </c>
      <c r="AM57" s="152">
        <v>1365.5601470553099</v>
      </c>
      <c r="AN57" s="152">
        <v>1366.7740003466099</v>
      </c>
      <c r="AO57" s="152">
        <v>1368.08463125959</v>
      </c>
      <c r="AP57" s="152">
        <v>1369.4900177709001</v>
      </c>
      <c r="AQ57" s="152">
        <v>1371.10266446419</v>
      </c>
      <c r="AR57" s="152">
        <v>1369.5488226033301</v>
      </c>
      <c r="AS57" s="152">
        <v>1368.2107778334901</v>
      </c>
      <c r="AT57" s="152">
        <v>1366.7978894231401</v>
      </c>
      <c r="AU57" s="152">
        <v>1365.98276539368</v>
      </c>
      <c r="AV57" s="152">
        <v>1365.49078560469</v>
      </c>
      <c r="AX57" s="223">
        <f t="shared" si="0"/>
        <v>1.196697336726996</v>
      </c>
      <c r="AY57" s="152">
        <f t="shared" si="1"/>
        <v>1.0051436273519756</v>
      </c>
      <c r="AZ57" s="152">
        <f t="shared" si="2"/>
        <v>1365.4907856046862</v>
      </c>
      <c r="BA57" s="224">
        <f t="shared" si="3"/>
        <v>0.51436273519755993</v>
      </c>
    </row>
    <row r="58" spans="1:53" x14ac:dyDescent="0.35">
      <c r="A58" s="200" t="s">
        <v>859</v>
      </c>
      <c r="B58" s="143" t="s">
        <v>867</v>
      </c>
      <c r="C58" s="143">
        <v>1029.05337062169</v>
      </c>
      <c r="D58" s="143">
        <v>1036.31651553444</v>
      </c>
      <c r="E58" s="143">
        <v>1043.84451133319</v>
      </c>
      <c r="F58" s="143">
        <v>1051.4039253384799</v>
      </c>
      <c r="G58" s="143">
        <v>1059.23270521886</v>
      </c>
      <c r="H58" s="143">
        <v>1067.35307189778</v>
      </c>
      <c r="I58" s="143">
        <v>1083.06767078555</v>
      </c>
      <c r="J58" s="143">
        <v>1099.1272219206601</v>
      </c>
      <c r="K58" s="143">
        <v>1115.4068825833799</v>
      </c>
      <c r="L58" s="143">
        <v>1131.96730647558</v>
      </c>
      <c r="M58" s="143">
        <v>1149.0240912219699</v>
      </c>
      <c r="N58" s="143">
        <v>1167.4043505857901</v>
      </c>
      <c r="O58" s="143">
        <v>1186.2167841125899</v>
      </c>
      <c r="P58" s="143">
        <v>1205.3780868049701</v>
      </c>
      <c r="Q58" s="143">
        <v>1224.97555656605</v>
      </c>
      <c r="R58" s="143">
        <v>1244.9157905709601</v>
      </c>
      <c r="S58" s="143">
        <v>1258.21874961966</v>
      </c>
      <c r="T58" s="143">
        <v>1272.53130103576</v>
      </c>
      <c r="U58" s="143">
        <v>1288.2287719021799</v>
      </c>
      <c r="V58" s="143">
        <v>1303.46679774874</v>
      </c>
      <c r="W58" s="143">
        <v>1317.0456277491201</v>
      </c>
      <c r="X58" s="143">
        <v>1326.3043205419699</v>
      </c>
      <c r="Y58" s="143">
        <v>1334.9847057458901</v>
      </c>
      <c r="Z58" s="143">
        <v>1343.9300450225501</v>
      </c>
      <c r="AA58" s="143">
        <v>1351.36090131742</v>
      </c>
      <c r="AB58" s="143">
        <v>1358.21776423442</v>
      </c>
      <c r="AC58" s="143">
        <v>1363.6339296733099</v>
      </c>
      <c r="AD58" s="143">
        <v>1369.10394158182</v>
      </c>
      <c r="AE58" s="143">
        <v>1374.7745142751201</v>
      </c>
      <c r="AF58" s="143">
        <v>1380.5676112609599</v>
      </c>
      <c r="AG58" s="143">
        <v>1386.4129154439199</v>
      </c>
      <c r="AH58" s="143">
        <v>1389.2536246232</v>
      </c>
      <c r="AI58" s="143">
        <v>1392.1923689726</v>
      </c>
      <c r="AJ58" s="143">
        <v>1395.2459042154001</v>
      </c>
      <c r="AK58" s="143">
        <v>1398.45820868692</v>
      </c>
      <c r="AL58" s="143">
        <v>1401.85443519724</v>
      </c>
      <c r="AM58" s="143">
        <v>1403.9411283458801</v>
      </c>
      <c r="AN58" s="143">
        <v>1406.2383628908799</v>
      </c>
      <c r="AO58" s="143">
        <v>1408.7413742587501</v>
      </c>
      <c r="AP58" s="143">
        <v>1411.4640518533699</v>
      </c>
      <c r="AQ58" s="143">
        <v>1414.4226407180499</v>
      </c>
      <c r="AR58" s="143">
        <v>1413.88175663117</v>
      </c>
      <c r="AS58" s="143">
        <v>1413.4744989370399</v>
      </c>
      <c r="AT58" s="143">
        <v>1413.2187993852399</v>
      </c>
      <c r="AU58" s="143">
        <v>1413.4705003141701</v>
      </c>
      <c r="AV58" s="143">
        <v>1414.1955182046599</v>
      </c>
      <c r="AX58" s="225">
        <f t="shared" si="0"/>
        <v>1.2307796929659536</v>
      </c>
      <c r="AY58" s="143">
        <f t="shared" si="1"/>
        <v>1.0059504300413649</v>
      </c>
      <c r="AZ58" s="143">
        <f t="shared" si="2"/>
        <v>1414.1955182046602</v>
      </c>
      <c r="BA58" s="226">
        <f t="shared" si="3"/>
        <v>0.59504300413648625</v>
      </c>
    </row>
    <row r="59" spans="1:53" x14ac:dyDescent="0.35">
      <c r="A59" s="200" t="s">
        <v>825</v>
      </c>
      <c r="B59" s="143" t="s">
        <v>867</v>
      </c>
      <c r="C59" s="143">
        <v>1029.05337062169</v>
      </c>
      <c r="D59" s="143">
        <v>1036.59375814806</v>
      </c>
      <c r="E59" s="143">
        <v>1044.36524170554</v>
      </c>
      <c r="F59" s="143">
        <v>1052.20942039333</v>
      </c>
      <c r="G59" s="143">
        <v>1060.3027950349001</v>
      </c>
      <c r="H59" s="143">
        <v>1068.54998575594</v>
      </c>
      <c r="I59" s="143">
        <v>1084.31944615368</v>
      </c>
      <c r="J59" s="143">
        <v>1100.1731642131299</v>
      </c>
      <c r="K59" s="143">
        <v>1116.5281173979299</v>
      </c>
      <c r="L59" s="143">
        <v>1133.1680968344799</v>
      </c>
      <c r="M59" s="143">
        <v>1150.1462074872099</v>
      </c>
      <c r="N59" s="143">
        <v>1168.4712825910001</v>
      </c>
      <c r="O59" s="143">
        <v>1187.27714163771</v>
      </c>
      <c r="P59" s="143">
        <v>1206.49462626987</v>
      </c>
      <c r="Q59" s="143">
        <v>1226.09231554846</v>
      </c>
      <c r="R59" s="143">
        <v>1246.8637502015799</v>
      </c>
      <c r="S59" s="143">
        <v>1260.64725413169</v>
      </c>
      <c r="T59" s="143">
        <v>1274.76426816822</v>
      </c>
      <c r="U59" s="143">
        <v>1289.2926783491901</v>
      </c>
      <c r="V59" s="143">
        <v>1304.2941955547701</v>
      </c>
      <c r="W59" s="143">
        <v>1317.7334467989499</v>
      </c>
      <c r="X59" s="143">
        <v>1326.7344066937301</v>
      </c>
      <c r="Y59" s="143">
        <v>1335.25047474899</v>
      </c>
      <c r="Z59" s="143">
        <v>1343.8087545380699</v>
      </c>
      <c r="AA59" s="143">
        <v>1351.0969666732699</v>
      </c>
      <c r="AB59" s="143">
        <v>1357.62089773347</v>
      </c>
      <c r="AC59" s="143">
        <v>1362.68336809065</v>
      </c>
      <c r="AD59" s="143">
        <v>1367.73855891175</v>
      </c>
      <c r="AE59" s="143">
        <v>1372.9080896384501</v>
      </c>
      <c r="AF59" s="143">
        <v>1378.2898050368699</v>
      </c>
      <c r="AG59" s="143">
        <v>1383.8042311112999</v>
      </c>
      <c r="AH59" s="143">
        <v>1386.29097058311</v>
      </c>
      <c r="AI59" s="143">
        <v>1389.0199457070901</v>
      </c>
      <c r="AJ59" s="143">
        <v>1391.89539828085</v>
      </c>
      <c r="AK59" s="143">
        <v>1394.8076329952401</v>
      </c>
      <c r="AL59" s="143">
        <v>1397.8973845892299</v>
      </c>
      <c r="AM59" s="143">
        <v>1399.4265782464199</v>
      </c>
      <c r="AN59" s="143">
        <v>1401.1456187915601</v>
      </c>
      <c r="AO59" s="143">
        <v>1403.02170449908</v>
      </c>
      <c r="AP59" s="143">
        <v>1405.0141631700401</v>
      </c>
      <c r="AQ59" s="143">
        <v>1407.2059139587</v>
      </c>
      <c r="AR59" s="143">
        <v>1406.1550211548599</v>
      </c>
      <c r="AS59" s="143">
        <v>1405.57943199385</v>
      </c>
      <c r="AT59" s="143">
        <v>1405.2695477279101</v>
      </c>
      <c r="AU59" s="143">
        <v>1405.0085187104701</v>
      </c>
      <c r="AV59" s="143">
        <v>1405.0253071612201</v>
      </c>
      <c r="AX59" s="225">
        <f t="shared" si="0"/>
        <v>1.2216058254288027</v>
      </c>
      <c r="AY59" s="143">
        <f t="shared" si="1"/>
        <v>1.0057354204354825</v>
      </c>
      <c r="AZ59" s="143">
        <f t="shared" si="2"/>
        <v>1405.0253071612187</v>
      </c>
      <c r="BA59" s="226">
        <f t="shared" si="3"/>
        <v>0.57354204354824745</v>
      </c>
    </row>
    <row r="60" spans="1:53" x14ac:dyDescent="0.35">
      <c r="A60" s="200" t="s">
        <v>827</v>
      </c>
      <c r="B60" s="143" t="s">
        <v>867</v>
      </c>
      <c r="C60" s="143">
        <v>1029.05337062169</v>
      </c>
      <c r="D60" s="143">
        <v>1036.6956446533</v>
      </c>
      <c r="E60" s="143">
        <v>1044.68246696861</v>
      </c>
      <c r="F60" s="143">
        <v>1052.97540343994</v>
      </c>
      <c r="G60" s="143">
        <v>1061.51525432416</v>
      </c>
      <c r="H60" s="143">
        <v>1070.33538010754</v>
      </c>
      <c r="I60" s="143">
        <v>1086.6949749754299</v>
      </c>
      <c r="J60" s="143">
        <v>1103.4305598523599</v>
      </c>
      <c r="K60" s="143">
        <v>1120.1425091853901</v>
      </c>
      <c r="L60" s="143">
        <v>1137.6602133587401</v>
      </c>
      <c r="M60" s="143">
        <v>1155.64710195919</v>
      </c>
      <c r="N60" s="143">
        <v>1174.7609412855199</v>
      </c>
      <c r="O60" s="143">
        <v>1194.29771609047</v>
      </c>
      <c r="P60" s="143">
        <v>1215.00826627532</v>
      </c>
      <c r="Q60" s="143">
        <v>1235.3291221406901</v>
      </c>
      <c r="R60" s="143">
        <v>1256.0251836345201</v>
      </c>
      <c r="S60" s="143">
        <v>1270.6104017930099</v>
      </c>
      <c r="T60" s="143">
        <v>1287.09820176839</v>
      </c>
      <c r="U60" s="143">
        <v>1302.38033569755</v>
      </c>
      <c r="V60" s="143">
        <v>1318.22762976578</v>
      </c>
      <c r="W60" s="143">
        <v>1332.4042764559499</v>
      </c>
      <c r="X60" s="143">
        <v>1342.2075706775499</v>
      </c>
      <c r="Y60" s="143">
        <v>1351.5781393427001</v>
      </c>
      <c r="Z60" s="143">
        <v>1361.24950001549</v>
      </c>
      <c r="AA60" s="143">
        <v>1369.2413218618699</v>
      </c>
      <c r="AB60" s="143">
        <v>1376.81528953263</v>
      </c>
      <c r="AC60" s="143">
        <v>1383.0670221196101</v>
      </c>
      <c r="AD60" s="143">
        <v>1389.5838959340899</v>
      </c>
      <c r="AE60" s="143">
        <v>1396.1706480437899</v>
      </c>
      <c r="AF60" s="143">
        <v>1402.8788718107101</v>
      </c>
      <c r="AG60" s="143">
        <v>1409.64371462079</v>
      </c>
      <c r="AH60" s="143">
        <v>1413.2971444678899</v>
      </c>
      <c r="AI60" s="143">
        <v>1416.76569717762</v>
      </c>
      <c r="AJ60" s="143">
        <v>1420.2977003093199</v>
      </c>
      <c r="AK60" s="143">
        <v>1423.9530544639299</v>
      </c>
      <c r="AL60" s="143">
        <v>1427.86098726354</v>
      </c>
      <c r="AM60" s="143">
        <v>1430.2772152904299</v>
      </c>
      <c r="AN60" s="143">
        <v>1433.09616699668</v>
      </c>
      <c r="AO60" s="143">
        <v>1436.0500901361199</v>
      </c>
      <c r="AP60" s="143">
        <v>1439.1683861946501</v>
      </c>
      <c r="AQ60" s="143">
        <v>1442.32079958335</v>
      </c>
      <c r="AR60" s="143">
        <v>1442.1261242020801</v>
      </c>
      <c r="AS60" s="143">
        <v>1442.29616995622</v>
      </c>
      <c r="AT60" s="143">
        <v>1442.6491481790199</v>
      </c>
      <c r="AU60" s="143">
        <v>1443.30733269499</v>
      </c>
      <c r="AV60" s="143">
        <v>1444.3327778043099</v>
      </c>
      <c r="AX60" s="225">
        <f t="shared" si="0"/>
        <v>1.2498043523457167</v>
      </c>
      <c r="AY60" s="143">
        <f t="shared" si="1"/>
        <v>1.0063913960988713</v>
      </c>
      <c r="AZ60" s="143">
        <f t="shared" si="2"/>
        <v>1444.3327778043094</v>
      </c>
      <c r="BA60" s="226">
        <f t="shared" si="3"/>
        <v>0.63913960988712937</v>
      </c>
    </row>
    <row r="61" spans="1:53" s="165" customFormat="1" ht="15" thickBot="1" x14ac:dyDescent="0.4">
      <c r="A61" s="227" t="s">
        <v>858</v>
      </c>
      <c r="B61" s="165" t="s">
        <v>867</v>
      </c>
      <c r="C61" s="165">
        <v>1029.05337062169</v>
      </c>
      <c r="D61" s="165">
        <v>1035.09669649737</v>
      </c>
      <c r="E61" s="165">
        <v>1041.3004661615601</v>
      </c>
      <c r="F61" s="165">
        <v>1047.5107185101399</v>
      </c>
      <c r="G61" s="165">
        <v>1053.7870385676399</v>
      </c>
      <c r="H61" s="165">
        <v>1060.0894786968399</v>
      </c>
      <c r="I61" s="165">
        <v>1073.7323741995399</v>
      </c>
      <c r="J61" s="165">
        <v>1087.65115473117</v>
      </c>
      <c r="K61" s="165">
        <v>1101.69970504859</v>
      </c>
      <c r="L61" s="165">
        <v>1115.9730597073001</v>
      </c>
      <c r="M61" s="165">
        <v>1130.4991925911199</v>
      </c>
      <c r="N61" s="165">
        <v>1146.07971991874</v>
      </c>
      <c r="O61" s="165">
        <v>1161.9520837474199</v>
      </c>
      <c r="P61" s="165">
        <v>1178.13366758032</v>
      </c>
      <c r="Q61" s="165">
        <v>1194.63099454388</v>
      </c>
      <c r="R61" s="165">
        <v>1211.4456629907199</v>
      </c>
      <c r="S61" s="165">
        <v>1222.28245191879</v>
      </c>
      <c r="T61" s="165">
        <v>1233.4558728224499</v>
      </c>
      <c r="U61" s="165">
        <v>1244.9730973185599</v>
      </c>
      <c r="V61" s="165">
        <v>1256.93314378641</v>
      </c>
      <c r="W61" s="165">
        <v>1267.1867374052599</v>
      </c>
      <c r="X61" s="165">
        <v>1273.1741538695601</v>
      </c>
      <c r="Y61" s="165">
        <v>1278.90289470777</v>
      </c>
      <c r="Z61" s="165">
        <v>1284.81404879552</v>
      </c>
      <c r="AA61" s="165">
        <v>1289.2417283258401</v>
      </c>
      <c r="AB61" s="165">
        <v>1293.0977856694899</v>
      </c>
      <c r="AC61" s="165">
        <v>1295.49245013564</v>
      </c>
      <c r="AD61" s="165">
        <v>1297.66271355761</v>
      </c>
      <c r="AE61" s="165">
        <v>1299.8928884299501</v>
      </c>
      <c r="AF61" s="165">
        <v>1302.21566043657</v>
      </c>
      <c r="AG61" s="165">
        <v>1304.60492812285</v>
      </c>
      <c r="AH61" s="165">
        <v>1304.1651446543201</v>
      </c>
      <c r="AI61" s="165">
        <v>1303.7782076563101</v>
      </c>
      <c r="AJ61" s="165">
        <v>1303.4529982763199</v>
      </c>
      <c r="AK61" s="165">
        <v>1303.2095801681701</v>
      </c>
      <c r="AL61" s="165">
        <v>1303.1569634585001</v>
      </c>
      <c r="AM61" s="165">
        <v>1301.6075719345999</v>
      </c>
      <c r="AN61" s="165">
        <v>1300.2999625317</v>
      </c>
      <c r="AO61" s="165">
        <v>1299.22678945239</v>
      </c>
      <c r="AP61" s="165">
        <v>1298.24763354057</v>
      </c>
      <c r="AQ61" s="165">
        <v>1297.42283458254</v>
      </c>
      <c r="AR61" s="165">
        <v>1293.67750747643</v>
      </c>
      <c r="AS61" s="165">
        <v>1290.46158684482</v>
      </c>
      <c r="AT61" s="165">
        <v>1286.98443780767</v>
      </c>
      <c r="AU61" s="165">
        <v>1283.9444101355</v>
      </c>
      <c r="AV61" s="165">
        <v>1281.25725691364</v>
      </c>
      <c r="AX61" s="228">
        <f t="shared" si="0"/>
        <v>1.1333553047277996</v>
      </c>
      <c r="AY61" s="165">
        <f t="shared" si="1"/>
        <v>1.003583047516529</v>
      </c>
      <c r="AZ61" s="165">
        <f t="shared" si="2"/>
        <v>1281.2572569136403</v>
      </c>
      <c r="BA61" s="229">
        <f t="shared" si="3"/>
        <v>0.35830475165290476</v>
      </c>
    </row>
    <row r="62" spans="1:53" s="152" customFormat="1" x14ac:dyDescent="0.35">
      <c r="A62" s="222" t="s">
        <v>826</v>
      </c>
      <c r="B62" s="152" t="s">
        <v>868</v>
      </c>
      <c r="C62" s="152">
        <v>321.57673440209697</v>
      </c>
      <c r="D62" s="152">
        <v>328.34188178634798</v>
      </c>
      <c r="E62" s="152">
        <v>336.47240696812901</v>
      </c>
      <c r="F62" s="152">
        <v>344.84981476672499</v>
      </c>
      <c r="G62" s="152">
        <v>353.26830807805402</v>
      </c>
      <c r="H62" s="152">
        <v>362.09097007618499</v>
      </c>
      <c r="I62" s="152">
        <v>370.46724305383901</v>
      </c>
      <c r="J62" s="152">
        <v>379.26432623306698</v>
      </c>
      <c r="K62" s="152">
        <v>388.61943252964699</v>
      </c>
      <c r="L62" s="152">
        <v>398.54671042763999</v>
      </c>
      <c r="M62" s="152">
        <v>409.00146109262198</v>
      </c>
      <c r="N62" s="152">
        <v>420.50188544332298</v>
      </c>
      <c r="O62" s="152">
        <v>432.680427837259</v>
      </c>
      <c r="P62" s="152">
        <v>445.61662771626402</v>
      </c>
      <c r="Q62" s="152">
        <v>459.367830587318</v>
      </c>
      <c r="R62" s="152">
        <v>474.01977447944898</v>
      </c>
      <c r="S62" s="152">
        <v>488.58154757290401</v>
      </c>
      <c r="T62" s="152">
        <v>504.198511200057</v>
      </c>
      <c r="U62" s="152">
        <v>520.97059197379997</v>
      </c>
      <c r="V62" s="152">
        <v>539.02316328362497</v>
      </c>
      <c r="W62" s="152">
        <v>552.75944862485005</v>
      </c>
      <c r="X62" s="152">
        <v>564.48662601998603</v>
      </c>
      <c r="Y62" s="152">
        <v>574.95776422399194</v>
      </c>
      <c r="Z62" s="152">
        <v>583.95665270037205</v>
      </c>
      <c r="AA62" s="152">
        <v>591.34550593029599</v>
      </c>
      <c r="AB62" s="152">
        <v>597.05359835686397</v>
      </c>
      <c r="AC62" s="152">
        <v>602.187513135583</v>
      </c>
      <c r="AD62" s="152">
        <v>607.21322481438096</v>
      </c>
      <c r="AE62" s="152">
        <v>612.33527456847003</v>
      </c>
      <c r="AF62" s="152">
        <v>617.50345964036603</v>
      </c>
      <c r="AG62" s="152">
        <v>622.72649678430798</v>
      </c>
      <c r="AH62" s="152">
        <v>627.15694021485797</v>
      </c>
      <c r="AI62" s="152">
        <v>631.65654241607001</v>
      </c>
      <c r="AJ62" s="152">
        <v>636.25099185811496</v>
      </c>
      <c r="AK62" s="152">
        <v>640.93198241446203</v>
      </c>
      <c r="AL62" s="152">
        <v>645.73488794483706</v>
      </c>
      <c r="AM62" s="152">
        <v>649.90972262290495</v>
      </c>
      <c r="AN62" s="152">
        <v>654.14595792056696</v>
      </c>
      <c r="AO62" s="152">
        <v>658.48856640507904</v>
      </c>
      <c r="AP62" s="152">
        <v>662.90127016279405</v>
      </c>
      <c r="AQ62" s="152">
        <v>667.30598479273601</v>
      </c>
      <c r="AR62" s="152">
        <v>670.65580667714903</v>
      </c>
      <c r="AS62" s="152">
        <v>674.31421213345095</v>
      </c>
      <c r="AT62" s="152">
        <v>678.03418577100103</v>
      </c>
      <c r="AU62" s="152">
        <v>681.60372646792405</v>
      </c>
      <c r="AV62" s="152">
        <v>685.141411409272</v>
      </c>
      <c r="AX62" s="223">
        <f t="shared" si="0"/>
        <v>1.6751563908328331</v>
      </c>
      <c r="AY62" s="152">
        <f t="shared" si="1"/>
        <v>1.0148493588274683</v>
      </c>
      <c r="AZ62" s="152">
        <f t="shared" si="2"/>
        <v>685.14141140927143</v>
      </c>
      <c r="BA62" s="224">
        <f t="shared" si="3"/>
        <v>1.4849358827468295</v>
      </c>
    </row>
    <row r="63" spans="1:53" x14ac:dyDescent="0.35">
      <c r="A63" s="200" t="s">
        <v>859</v>
      </c>
      <c r="B63" s="143" t="s">
        <v>868</v>
      </c>
      <c r="C63" s="143">
        <v>321.57673440209697</v>
      </c>
      <c r="D63" s="143">
        <v>328.33663912169101</v>
      </c>
      <c r="E63" s="143">
        <v>336.31351327925</v>
      </c>
      <c r="F63" s="143">
        <v>344.72671071009597</v>
      </c>
      <c r="G63" s="143">
        <v>353.12464703998398</v>
      </c>
      <c r="H63" s="143">
        <v>361.91349284582202</v>
      </c>
      <c r="I63" s="143">
        <v>370.31909450327601</v>
      </c>
      <c r="J63" s="143">
        <v>379.14513219536502</v>
      </c>
      <c r="K63" s="143">
        <v>388.49665664752303</v>
      </c>
      <c r="L63" s="143">
        <v>398.43826514871103</v>
      </c>
      <c r="M63" s="143">
        <v>408.94215177373798</v>
      </c>
      <c r="N63" s="143">
        <v>420.519462708329</v>
      </c>
      <c r="O63" s="143">
        <v>432.78529856473199</v>
      </c>
      <c r="P63" s="143">
        <v>445.785128725471</v>
      </c>
      <c r="Q63" s="143">
        <v>459.62888909941</v>
      </c>
      <c r="R63" s="143">
        <v>474.37987800643401</v>
      </c>
      <c r="S63" s="143">
        <v>489.04242000131097</v>
      </c>
      <c r="T63" s="143">
        <v>504.85376166664901</v>
      </c>
      <c r="U63" s="143">
        <v>521.75017410132398</v>
      </c>
      <c r="V63" s="143">
        <v>539.94055389364405</v>
      </c>
      <c r="W63" s="143">
        <v>553.74275103127502</v>
      </c>
      <c r="X63" s="143">
        <v>565.52435370249896</v>
      </c>
      <c r="Y63" s="143">
        <v>576.09352808867197</v>
      </c>
      <c r="Z63" s="143">
        <v>585.20352933337404</v>
      </c>
      <c r="AA63" s="143">
        <v>592.70834379924395</v>
      </c>
      <c r="AB63" s="143">
        <v>598.57180640431204</v>
      </c>
      <c r="AC63" s="143">
        <v>603.67373584887196</v>
      </c>
      <c r="AD63" s="143">
        <v>608.85551884832705</v>
      </c>
      <c r="AE63" s="143">
        <v>614.10575554713</v>
      </c>
      <c r="AF63" s="143">
        <v>619.43420985081002</v>
      </c>
      <c r="AG63" s="143">
        <v>624.85992879178298</v>
      </c>
      <c r="AH63" s="143">
        <v>629.50265705397896</v>
      </c>
      <c r="AI63" s="143">
        <v>634.12284361821798</v>
      </c>
      <c r="AJ63" s="143">
        <v>638.83304115829105</v>
      </c>
      <c r="AK63" s="143">
        <v>643.62729071208798</v>
      </c>
      <c r="AL63" s="143">
        <v>648.51551106449904</v>
      </c>
      <c r="AM63" s="143">
        <v>652.76687437896101</v>
      </c>
      <c r="AN63" s="143">
        <v>657.09052303646604</v>
      </c>
      <c r="AO63" s="143">
        <v>661.52058141660495</v>
      </c>
      <c r="AP63" s="143">
        <v>666.072433551892</v>
      </c>
      <c r="AQ63" s="143">
        <v>670.63172130795999</v>
      </c>
      <c r="AR63" s="143">
        <v>674.14039114724801</v>
      </c>
      <c r="AS63" s="143">
        <v>677.90052375636503</v>
      </c>
      <c r="AT63" s="143">
        <v>681.74945410102896</v>
      </c>
      <c r="AU63" s="143">
        <v>685.51493370960497</v>
      </c>
      <c r="AV63" s="143">
        <v>689.91183870858799</v>
      </c>
      <c r="AX63" s="225">
        <f t="shared" si="0"/>
        <v>1.6870646269067089</v>
      </c>
      <c r="AY63" s="143">
        <f t="shared" si="1"/>
        <v>1.0150547730332677</v>
      </c>
      <c r="AZ63" s="143">
        <f t="shared" si="2"/>
        <v>689.91183870858526</v>
      </c>
      <c r="BA63" s="226">
        <f t="shared" si="3"/>
        <v>1.5054773033267743</v>
      </c>
    </row>
    <row r="64" spans="1:53" x14ac:dyDescent="0.35">
      <c r="A64" s="200" t="s">
        <v>825</v>
      </c>
      <c r="B64" s="143" t="s">
        <v>868</v>
      </c>
      <c r="C64" s="143">
        <v>321.57673440209697</v>
      </c>
      <c r="D64" s="143">
        <v>328.26640583279902</v>
      </c>
      <c r="E64" s="143">
        <v>336.116271769337</v>
      </c>
      <c r="F64" s="143">
        <v>344.52168951383101</v>
      </c>
      <c r="G64" s="143">
        <v>352.81420095995003</v>
      </c>
      <c r="H64" s="143">
        <v>361.546606055734</v>
      </c>
      <c r="I64" s="143">
        <v>369.92621161391401</v>
      </c>
      <c r="J64" s="143">
        <v>378.74306856737297</v>
      </c>
      <c r="K64" s="143">
        <v>388.08209349408099</v>
      </c>
      <c r="L64" s="143">
        <v>397.99185802231699</v>
      </c>
      <c r="M64" s="143">
        <v>408.45857787336303</v>
      </c>
      <c r="N64" s="143">
        <v>419.97492512398497</v>
      </c>
      <c r="O64" s="143">
        <v>432.175668492022</v>
      </c>
      <c r="P64" s="143">
        <v>445.12216537859501</v>
      </c>
      <c r="Q64" s="143">
        <v>458.88843674182601</v>
      </c>
      <c r="R64" s="143">
        <v>473.57518607650297</v>
      </c>
      <c r="S64" s="143">
        <v>488.19081234115401</v>
      </c>
      <c r="T64" s="143">
        <v>503.82293172958202</v>
      </c>
      <c r="U64" s="143">
        <v>520.64564491084195</v>
      </c>
      <c r="V64" s="143">
        <v>538.75213104245699</v>
      </c>
      <c r="W64" s="143">
        <v>552.56068003643395</v>
      </c>
      <c r="X64" s="143">
        <v>564.39793766390903</v>
      </c>
      <c r="Y64" s="143">
        <v>574.99559544487101</v>
      </c>
      <c r="Z64" s="143">
        <v>584.13173918996199</v>
      </c>
      <c r="AA64" s="143">
        <v>591.62616013997194</v>
      </c>
      <c r="AB64" s="143">
        <v>597.43874868445903</v>
      </c>
      <c r="AC64" s="143">
        <v>602.56974015969104</v>
      </c>
      <c r="AD64" s="143">
        <v>607.84160975221096</v>
      </c>
      <c r="AE64" s="143">
        <v>613.18741899531199</v>
      </c>
      <c r="AF64" s="143">
        <v>618.71607966670001</v>
      </c>
      <c r="AG64" s="143">
        <v>624.01877208244696</v>
      </c>
      <c r="AH64" s="143">
        <v>628.55692690825504</v>
      </c>
      <c r="AI64" s="143">
        <v>633.11428833546302</v>
      </c>
      <c r="AJ64" s="143">
        <v>637.73735497953203</v>
      </c>
      <c r="AK64" s="143">
        <v>642.42977817111</v>
      </c>
      <c r="AL64" s="143">
        <v>647.24398723374804</v>
      </c>
      <c r="AM64" s="143">
        <v>651.41019387552001</v>
      </c>
      <c r="AN64" s="143">
        <v>655.68905220378304</v>
      </c>
      <c r="AO64" s="143">
        <v>660.01598031530898</v>
      </c>
      <c r="AP64" s="143">
        <v>664.42136885840603</v>
      </c>
      <c r="AQ64" s="143">
        <v>668.90397574066105</v>
      </c>
      <c r="AR64" s="143">
        <v>672.47093937175805</v>
      </c>
      <c r="AS64" s="143">
        <v>676.09368455259698</v>
      </c>
      <c r="AT64" s="143">
        <v>679.78228570581098</v>
      </c>
      <c r="AU64" s="143">
        <v>683.67901654838897</v>
      </c>
      <c r="AV64" s="143">
        <v>687.77124619763197</v>
      </c>
      <c r="AX64" s="225">
        <f t="shared" si="0"/>
        <v>1.6838212818996448</v>
      </c>
      <c r="AY64" s="143">
        <f t="shared" si="1"/>
        <v>1.0149989660278276</v>
      </c>
      <c r="AZ64" s="143">
        <f t="shared" si="2"/>
        <v>687.77124619762844</v>
      </c>
      <c r="BA64" s="226">
        <f t="shared" si="3"/>
        <v>1.4998966027827576</v>
      </c>
    </row>
    <row r="65" spans="1:53" x14ac:dyDescent="0.35">
      <c r="A65" s="200" t="s">
        <v>827</v>
      </c>
      <c r="B65" s="143" t="s">
        <v>868</v>
      </c>
      <c r="C65" s="143">
        <v>321.57673440209697</v>
      </c>
      <c r="D65" s="143">
        <v>328.385346944101</v>
      </c>
      <c r="E65" s="143">
        <v>336.50151059835201</v>
      </c>
      <c r="F65" s="143">
        <v>344.99119126417298</v>
      </c>
      <c r="G65" s="143">
        <v>353.46119541249197</v>
      </c>
      <c r="H65" s="143">
        <v>362.31472197537897</v>
      </c>
      <c r="I65" s="143">
        <v>370.78245098056402</v>
      </c>
      <c r="J65" s="143">
        <v>379.70205734136198</v>
      </c>
      <c r="K65" s="143">
        <v>389.12198554929398</v>
      </c>
      <c r="L65" s="143">
        <v>399.14294707186201</v>
      </c>
      <c r="M65" s="143">
        <v>409.71209104397599</v>
      </c>
      <c r="N65" s="143">
        <v>421.35816940939702</v>
      </c>
      <c r="O65" s="143">
        <v>433.69773799186402</v>
      </c>
      <c r="P65" s="143">
        <v>446.81100246778999</v>
      </c>
      <c r="Q65" s="143">
        <v>460.75292951795598</v>
      </c>
      <c r="R65" s="143">
        <v>475.58890708647402</v>
      </c>
      <c r="S65" s="143">
        <v>490.34445074069799</v>
      </c>
      <c r="T65" s="143">
        <v>506.21340568370499</v>
      </c>
      <c r="U65" s="143">
        <v>523.21530238246999</v>
      </c>
      <c r="V65" s="143">
        <v>541.52217922808404</v>
      </c>
      <c r="W65" s="143">
        <v>555.46179086644304</v>
      </c>
      <c r="X65" s="143">
        <v>567.40600880810496</v>
      </c>
      <c r="Y65" s="143">
        <v>578.070699704655</v>
      </c>
      <c r="Z65" s="143">
        <v>587.25783104043205</v>
      </c>
      <c r="AA65" s="143">
        <v>594.84983962324202</v>
      </c>
      <c r="AB65" s="143">
        <v>600.75763376663997</v>
      </c>
      <c r="AC65" s="143">
        <v>605.99355153061697</v>
      </c>
      <c r="AD65" s="143">
        <v>611.26877148522897</v>
      </c>
      <c r="AE65" s="143">
        <v>616.57126206236603</v>
      </c>
      <c r="AF65" s="143">
        <v>621.93491256555399</v>
      </c>
      <c r="AG65" s="143">
        <v>627.36526918111394</v>
      </c>
      <c r="AH65" s="143">
        <v>632.02120965909603</v>
      </c>
      <c r="AI65" s="143">
        <v>636.86037523563505</v>
      </c>
      <c r="AJ65" s="143">
        <v>641.61743520728101</v>
      </c>
      <c r="AK65" s="143">
        <v>646.44072721137798</v>
      </c>
      <c r="AL65" s="143">
        <v>651.35077446483501</v>
      </c>
      <c r="AM65" s="143">
        <v>655.56700611855604</v>
      </c>
      <c r="AN65" s="143">
        <v>659.90789714928701</v>
      </c>
      <c r="AO65" s="143">
        <v>664.35506989117403</v>
      </c>
      <c r="AP65" s="143">
        <v>668.70990100885297</v>
      </c>
      <c r="AQ65" s="143">
        <v>673.22854002160295</v>
      </c>
      <c r="AR65" s="143">
        <v>676.93413605333296</v>
      </c>
      <c r="AS65" s="143">
        <v>680.54395807906201</v>
      </c>
      <c r="AT65" s="143">
        <v>684.18615034389495</v>
      </c>
      <c r="AU65" s="143">
        <v>687.826350007011</v>
      </c>
      <c r="AV65" s="143">
        <v>691.57259736577703</v>
      </c>
      <c r="AX65" s="225">
        <f t="shared" si="0"/>
        <v>1.6879477381387504</v>
      </c>
      <c r="AY65" s="143">
        <f t="shared" si="1"/>
        <v>1.0150699503405114</v>
      </c>
      <c r="AZ65" s="143">
        <f t="shared" si="2"/>
        <v>691.57259736577544</v>
      </c>
      <c r="BA65" s="226">
        <f t="shared" si="3"/>
        <v>1.5069950340511395</v>
      </c>
    </row>
    <row r="66" spans="1:53" s="165" customFormat="1" ht="15" thickBot="1" x14ac:dyDescent="0.4">
      <c r="A66" s="227" t="s">
        <v>858</v>
      </c>
      <c r="B66" s="165" t="s">
        <v>868</v>
      </c>
      <c r="C66" s="165">
        <v>321.57673440209697</v>
      </c>
      <c r="D66" s="165">
        <v>327.88128889735202</v>
      </c>
      <c r="E66" s="165">
        <v>335.531428333024</v>
      </c>
      <c r="F66" s="165">
        <v>343.50323403243499</v>
      </c>
      <c r="G66" s="165">
        <v>351.50348874034898</v>
      </c>
      <c r="H66" s="165">
        <v>359.92619204151401</v>
      </c>
      <c r="I66" s="165">
        <v>367.95801919515202</v>
      </c>
      <c r="J66" s="165">
        <v>376.387375485718</v>
      </c>
      <c r="K66" s="165">
        <v>385.31172195963802</v>
      </c>
      <c r="L66" s="165">
        <v>394.77491776656598</v>
      </c>
      <c r="M66" s="165">
        <v>404.77282776922499</v>
      </c>
      <c r="N66" s="165">
        <v>415.78955199366402</v>
      </c>
      <c r="O66" s="165">
        <v>427.45606209292799</v>
      </c>
      <c r="P66" s="165">
        <v>439.82598863303201</v>
      </c>
      <c r="Q66" s="165">
        <v>452.97632105362698</v>
      </c>
      <c r="R66" s="165">
        <v>466.95737327735498</v>
      </c>
      <c r="S66" s="165">
        <v>480.81168321764</v>
      </c>
      <c r="T66" s="165">
        <v>495.65576312325402</v>
      </c>
      <c r="U66" s="165">
        <v>511.58462254660202</v>
      </c>
      <c r="V66" s="165">
        <v>528.71128830371697</v>
      </c>
      <c r="W66" s="165">
        <v>541.60199386238298</v>
      </c>
      <c r="X66" s="165">
        <v>552.55075603208797</v>
      </c>
      <c r="Y66" s="165">
        <v>562.30523708427302</v>
      </c>
      <c r="Z66" s="165">
        <v>570.64168393782302</v>
      </c>
      <c r="AA66" s="165">
        <v>577.44645431483696</v>
      </c>
      <c r="AB66" s="165">
        <v>582.67341220851495</v>
      </c>
      <c r="AC66" s="165">
        <v>587.12713202683199</v>
      </c>
      <c r="AD66" s="165">
        <v>591.61180114897195</v>
      </c>
      <c r="AE66" s="165">
        <v>596.15259001997504</v>
      </c>
      <c r="AF66" s="165">
        <v>600.74829922236904</v>
      </c>
      <c r="AG66" s="165">
        <v>605.40974324516901</v>
      </c>
      <c r="AH66" s="165">
        <v>609.33961496225902</v>
      </c>
      <c r="AI66" s="165">
        <v>613.32089965949103</v>
      </c>
      <c r="AJ66" s="165">
        <v>617.35449402838299</v>
      </c>
      <c r="AK66" s="165">
        <v>621.43379081161299</v>
      </c>
      <c r="AL66" s="165">
        <v>625.58324596519606</v>
      </c>
      <c r="AM66" s="165">
        <v>629.088375647509</v>
      </c>
      <c r="AN66" s="165">
        <v>632.66908902409102</v>
      </c>
      <c r="AO66" s="165">
        <v>636.35127247329297</v>
      </c>
      <c r="AP66" s="165">
        <v>640.10389772459098</v>
      </c>
      <c r="AQ66" s="165">
        <v>643.91547850239499</v>
      </c>
      <c r="AR66" s="165">
        <v>646.84326872621602</v>
      </c>
      <c r="AS66" s="165">
        <v>649.83796367817899</v>
      </c>
      <c r="AT66" s="165">
        <v>652.88119478257897</v>
      </c>
      <c r="AU66" s="165">
        <v>656.07507991214004</v>
      </c>
      <c r="AV66" s="165">
        <v>659.49301724939903</v>
      </c>
      <c r="AX66" s="228">
        <f t="shared" ref="AX66:AX96" si="4">AV66/M66</f>
        <v>1.6292917211957687</v>
      </c>
      <c r="AY66" s="165">
        <f t="shared" ref="AY66:AY96" si="5">AX66^(1/35)</f>
        <v>1.0140447245455162</v>
      </c>
      <c r="AZ66" s="165">
        <f t="shared" ref="AZ66:AZ96" si="6">M66*AY66^35</f>
        <v>659.49301724940119</v>
      </c>
      <c r="BA66" s="229">
        <f t="shared" ref="BA66:BA96" si="7">(AY66-1)*100</f>
        <v>1.4044724545516196</v>
      </c>
    </row>
    <row r="67" spans="1:53" s="152" customFormat="1" x14ac:dyDescent="0.35">
      <c r="A67" s="222" t="s">
        <v>826</v>
      </c>
      <c r="B67" s="152" t="s">
        <v>818</v>
      </c>
      <c r="C67" s="152">
        <v>740.84342968418298</v>
      </c>
      <c r="D67" s="152">
        <v>753.61317262431999</v>
      </c>
      <c r="E67" s="152">
        <v>767.18806443181597</v>
      </c>
      <c r="F67" s="152">
        <v>780.69331023325606</v>
      </c>
      <c r="G67" s="152">
        <v>794.51352892730904</v>
      </c>
      <c r="H67" s="152">
        <v>808.58866799328598</v>
      </c>
      <c r="I67" s="152">
        <v>820.24570862218104</v>
      </c>
      <c r="J67" s="152">
        <v>832.04565762671598</v>
      </c>
      <c r="K67" s="152">
        <v>844.01526644313697</v>
      </c>
      <c r="L67" s="152">
        <v>856.11195247085197</v>
      </c>
      <c r="M67" s="152">
        <v>868.20939093810296</v>
      </c>
      <c r="N67" s="152">
        <v>881.25824141079204</v>
      </c>
      <c r="O67" s="152">
        <v>894.51542977148097</v>
      </c>
      <c r="P67" s="152">
        <v>908.09678104094405</v>
      </c>
      <c r="Q67" s="152">
        <v>922.01871875665199</v>
      </c>
      <c r="R67" s="152">
        <v>936.26703695870106</v>
      </c>
      <c r="S67" s="152">
        <v>947.72218823174705</v>
      </c>
      <c r="T67" s="152">
        <v>959.37765675579897</v>
      </c>
      <c r="U67" s="152">
        <v>971.23364635322105</v>
      </c>
      <c r="V67" s="152">
        <v>983.34373697723004</v>
      </c>
      <c r="W67" s="152">
        <v>993.87658176669595</v>
      </c>
      <c r="X67" s="152">
        <v>1002.49648821378</v>
      </c>
      <c r="Y67" s="152">
        <v>1010.54125806068</v>
      </c>
      <c r="Z67" s="152">
        <v>1017.9578164959599</v>
      </c>
      <c r="AA67" s="152">
        <v>1024.7239801564899</v>
      </c>
      <c r="AB67" s="152">
        <v>1030.80285634607</v>
      </c>
      <c r="AC67" s="152">
        <v>1036.4212743913699</v>
      </c>
      <c r="AD67" s="152">
        <v>1041.9347021506201</v>
      </c>
      <c r="AE67" s="152">
        <v>1047.33151976407</v>
      </c>
      <c r="AF67" s="152">
        <v>1052.64663201089</v>
      </c>
      <c r="AG67" s="152">
        <v>1057.89445395487</v>
      </c>
      <c r="AH67" s="152">
        <v>1061.88900363372</v>
      </c>
      <c r="AI67" s="152">
        <v>1065.6945262592201</v>
      </c>
      <c r="AJ67" s="152">
        <v>1069.6905295111801</v>
      </c>
      <c r="AK67" s="152">
        <v>1073.73957177856</v>
      </c>
      <c r="AL67" s="152">
        <v>1077.80420468542</v>
      </c>
      <c r="AM67" s="152">
        <v>1080.9225222489899</v>
      </c>
      <c r="AN67" s="152">
        <v>1084.10666423254</v>
      </c>
      <c r="AO67" s="152">
        <v>1087.25834134042</v>
      </c>
      <c r="AP67" s="152">
        <v>1090.4362565328299</v>
      </c>
      <c r="AQ67" s="152">
        <v>1093.7286365479299</v>
      </c>
      <c r="AR67" s="152">
        <v>1094.7283677302501</v>
      </c>
      <c r="AS67" s="152">
        <v>1095.91768227695</v>
      </c>
      <c r="AT67" s="152">
        <v>1097.3257816889</v>
      </c>
      <c r="AU67" s="152">
        <v>1098.99476707746</v>
      </c>
      <c r="AV67" s="152">
        <v>1100.9665623087001</v>
      </c>
      <c r="AX67" s="223">
        <f t="shared" si="4"/>
        <v>1.2680887511699248</v>
      </c>
      <c r="AY67" s="152">
        <f t="shared" si="5"/>
        <v>1.0068091014221239</v>
      </c>
      <c r="AZ67" s="152">
        <f t="shared" si="6"/>
        <v>1100.966562308701</v>
      </c>
      <c r="BA67" s="224">
        <f t="shared" si="7"/>
        <v>0.68091014221238755</v>
      </c>
    </row>
    <row r="68" spans="1:53" x14ac:dyDescent="0.35">
      <c r="A68" s="200" t="s">
        <v>859</v>
      </c>
      <c r="B68" s="143" t="s">
        <v>818</v>
      </c>
      <c r="C68" s="143">
        <v>740.84342968418298</v>
      </c>
      <c r="D68" s="143">
        <v>753.84106187727002</v>
      </c>
      <c r="E68" s="143">
        <v>767.84626714101603</v>
      </c>
      <c r="F68" s="143">
        <v>781.92110996187</v>
      </c>
      <c r="G68" s="143">
        <v>796.50255958876096</v>
      </c>
      <c r="H68" s="143">
        <v>811.51946035283004</v>
      </c>
      <c r="I68" s="143">
        <v>824.24733621706196</v>
      </c>
      <c r="J68" s="143">
        <v>837.180640786906</v>
      </c>
      <c r="K68" s="143">
        <v>850.28982923971205</v>
      </c>
      <c r="L68" s="143">
        <v>863.53177763251006</v>
      </c>
      <c r="M68" s="143">
        <v>876.93434464290203</v>
      </c>
      <c r="N68" s="143">
        <v>891.23694931208797</v>
      </c>
      <c r="O68" s="143">
        <v>905.88366719999306</v>
      </c>
      <c r="P68" s="143">
        <v>920.93516623295295</v>
      </c>
      <c r="Q68" s="143">
        <v>936.32357333377797</v>
      </c>
      <c r="R68" s="143">
        <v>952.07952770766894</v>
      </c>
      <c r="S68" s="143">
        <v>965.23718854253002</v>
      </c>
      <c r="T68" s="143">
        <v>978.66237622247002</v>
      </c>
      <c r="U68" s="143">
        <v>992.365295172483</v>
      </c>
      <c r="V68" s="143">
        <v>1006.39707739767</v>
      </c>
      <c r="W68" s="143">
        <v>1018.83975332983</v>
      </c>
      <c r="X68" s="143">
        <v>1029.3558298923499</v>
      </c>
      <c r="Y68" s="143">
        <v>1039.33279879473</v>
      </c>
      <c r="Z68" s="143">
        <v>1048.7111551596199</v>
      </c>
      <c r="AA68" s="143">
        <v>1057.4674101010401</v>
      </c>
      <c r="AB68" s="143">
        <v>1065.58960012375</v>
      </c>
      <c r="AC68" s="143">
        <v>1073.3628521829501</v>
      </c>
      <c r="AD68" s="143">
        <v>1081.0960782955201</v>
      </c>
      <c r="AE68" s="143">
        <v>1088.8212056600401</v>
      </c>
      <c r="AF68" s="143">
        <v>1096.64709506243</v>
      </c>
      <c r="AG68" s="143">
        <v>1104.40932680881</v>
      </c>
      <c r="AH68" s="143">
        <v>1110.90196523036</v>
      </c>
      <c r="AI68" s="143">
        <v>1117.3549891274799</v>
      </c>
      <c r="AJ68" s="143">
        <v>1123.7959948734101</v>
      </c>
      <c r="AK68" s="143">
        <v>1130.2674490668201</v>
      </c>
      <c r="AL68" s="143">
        <v>1136.76973940874</v>
      </c>
      <c r="AM68" s="143">
        <v>1142.3971736916901</v>
      </c>
      <c r="AN68" s="143">
        <v>1148.15272538831</v>
      </c>
      <c r="AO68" s="143">
        <v>1154.00932453411</v>
      </c>
      <c r="AP68" s="143">
        <v>1159.9783611745099</v>
      </c>
      <c r="AQ68" s="143">
        <v>1166.1848836025999</v>
      </c>
      <c r="AR68" s="143">
        <v>1169.9141288574201</v>
      </c>
      <c r="AS68" s="143">
        <v>1173.87282777154</v>
      </c>
      <c r="AT68" s="143">
        <v>1178.11422909114</v>
      </c>
      <c r="AU68" s="143">
        <v>1182.66409103105</v>
      </c>
      <c r="AV68" s="143">
        <v>1187.56334960917</v>
      </c>
      <c r="AX68" s="225">
        <f t="shared" si="4"/>
        <v>1.3542215068481094</v>
      </c>
      <c r="AY68" s="143">
        <f t="shared" si="5"/>
        <v>1.008701259370796</v>
      </c>
      <c r="AZ68" s="143">
        <f t="shared" si="6"/>
        <v>1187.5633496091673</v>
      </c>
      <c r="BA68" s="226">
        <f t="shared" si="7"/>
        <v>0.87012593707960217</v>
      </c>
    </row>
    <row r="69" spans="1:53" x14ac:dyDescent="0.35">
      <c r="A69" s="200" t="s">
        <v>825</v>
      </c>
      <c r="B69" s="143" t="s">
        <v>818</v>
      </c>
      <c r="C69" s="143">
        <v>740.84342968418298</v>
      </c>
      <c r="D69" s="143">
        <v>753.34902971022905</v>
      </c>
      <c r="E69" s="143">
        <v>766.79056389105699</v>
      </c>
      <c r="F69" s="143">
        <v>780.21056742884002</v>
      </c>
      <c r="G69" s="143">
        <v>794.04455804669306</v>
      </c>
      <c r="H69" s="143">
        <v>808.25440670246496</v>
      </c>
      <c r="I69" s="143">
        <v>820.16165430127103</v>
      </c>
      <c r="J69" s="143">
        <v>832.23935077668796</v>
      </c>
      <c r="K69" s="143">
        <v>844.44104711133798</v>
      </c>
      <c r="L69" s="143">
        <v>856.75557949736196</v>
      </c>
      <c r="M69" s="143">
        <v>869.21331346475495</v>
      </c>
      <c r="N69" s="143">
        <v>882.62487211306802</v>
      </c>
      <c r="O69" s="143">
        <v>896.25661405575102</v>
      </c>
      <c r="P69" s="143">
        <v>910.13506465781199</v>
      </c>
      <c r="Q69" s="143">
        <v>924.27210326314901</v>
      </c>
      <c r="R69" s="143">
        <v>938.71851571820105</v>
      </c>
      <c r="S69" s="143">
        <v>950.45702195564502</v>
      </c>
      <c r="T69" s="143">
        <v>962.439697492493</v>
      </c>
      <c r="U69" s="143">
        <v>974.66203274796601</v>
      </c>
      <c r="V69" s="143">
        <v>987.18592226948203</v>
      </c>
      <c r="W69" s="143">
        <v>998.14067817690398</v>
      </c>
      <c r="X69" s="143">
        <v>1007.22043597903</v>
      </c>
      <c r="Y69" s="143">
        <v>1015.75544581016</v>
      </c>
      <c r="Z69" s="143">
        <v>1023.67686938126</v>
      </c>
      <c r="AA69" s="143">
        <v>1031.0098321408</v>
      </c>
      <c r="AB69" s="143">
        <v>1037.77219622195</v>
      </c>
      <c r="AC69" s="143">
        <v>1044.09920713155</v>
      </c>
      <c r="AD69" s="143">
        <v>1050.3051152933299</v>
      </c>
      <c r="AE69" s="143">
        <v>1056.4356212477401</v>
      </c>
      <c r="AF69" s="143">
        <v>1062.5764179021201</v>
      </c>
      <c r="AG69" s="143">
        <v>1068.73402709897</v>
      </c>
      <c r="AH69" s="143">
        <v>1073.5941691737701</v>
      </c>
      <c r="AI69" s="143">
        <v>1078.40317815605</v>
      </c>
      <c r="AJ69" s="143">
        <v>1083.1419446627999</v>
      </c>
      <c r="AK69" s="143">
        <v>1087.82563727967</v>
      </c>
      <c r="AL69" s="143">
        <v>1092.51399947811</v>
      </c>
      <c r="AM69" s="143">
        <v>1096.21342647492</v>
      </c>
      <c r="AN69" s="143">
        <v>1099.9216858735399</v>
      </c>
      <c r="AO69" s="143">
        <v>1103.71675152427</v>
      </c>
      <c r="AP69" s="143">
        <v>1107.62064162811</v>
      </c>
      <c r="AQ69" s="143">
        <v>1111.66546985437</v>
      </c>
      <c r="AR69" s="143">
        <v>1113.4673818225499</v>
      </c>
      <c r="AS69" s="143">
        <v>1115.47653704762</v>
      </c>
      <c r="AT69" s="143">
        <v>1117.7280715311399</v>
      </c>
      <c r="AU69" s="143">
        <v>1120.2478545444001</v>
      </c>
      <c r="AV69" s="143">
        <v>1122.84983362802</v>
      </c>
      <c r="AX69" s="225">
        <f t="shared" si="4"/>
        <v>1.2918000866234425</v>
      </c>
      <c r="AY69" s="143">
        <f t="shared" si="5"/>
        <v>1.0073421556055677</v>
      </c>
      <c r="AZ69" s="143">
        <f t="shared" si="6"/>
        <v>1122.8498336280168</v>
      </c>
      <c r="BA69" s="226">
        <f t="shared" si="7"/>
        <v>0.7342155605567724</v>
      </c>
    </row>
    <row r="70" spans="1:53" x14ac:dyDescent="0.35">
      <c r="A70" s="200" t="s">
        <v>827</v>
      </c>
      <c r="B70" s="143" t="s">
        <v>818</v>
      </c>
      <c r="C70" s="143">
        <v>740.84342968418298</v>
      </c>
      <c r="D70" s="143">
        <v>752.72118642500902</v>
      </c>
      <c r="E70" s="143">
        <v>765.48703163274604</v>
      </c>
      <c r="F70" s="143">
        <v>778.277251103347</v>
      </c>
      <c r="G70" s="143">
        <v>791.47698900061096</v>
      </c>
      <c r="H70" s="143">
        <v>805.03615145090896</v>
      </c>
      <c r="I70" s="143">
        <v>816.21943508523896</v>
      </c>
      <c r="J70" s="143">
        <v>827.55150986466504</v>
      </c>
      <c r="K70" s="143">
        <v>838.97633645879398</v>
      </c>
      <c r="L70" s="143">
        <v>850.455775982148</v>
      </c>
      <c r="M70" s="143">
        <v>861.99368562054406</v>
      </c>
      <c r="N70" s="143">
        <v>874.40384233314398</v>
      </c>
      <c r="O70" s="143">
        <v>886.97623565395998</v>
      </c>
      <c r="P70" s="143">
        <v>899.75204472325004</v>
      </c>
      <c r="Q70" s="143">
        <v>912.74239773341196</v>
      </c>
      <c r="R70" s="143">
        <v>926.03764082505597</v>
      </c>
      <c r="S70" s="143">
        <v>936.66359363435197</v>
      </c>
      <c r="T70" s="143">
        <v>947.48681254857104</v>
      </c>
      <c r="U70" s="143">
        <v>958.55251231540501</v>
      </c>
      <c r="V70" s="143">
        <v>969.79415652897399</v>
      </c>
      <c r="W70" s="143">
        <v>979.40309434262394</v>
      </c>
      <c r="X70" s="143">
        <v>987.061623462738</v>
      </c>
      <c r="Y70" s="143">
        <v>994.08844686580198</v>
      </c>
      <c r="Z70" s="143">
        <v>1000.43852727962</v>
      </c>
      <c r="AA70" s="143">
        <v>1006.07916586939</v>
      </c>
      <c r="AB70" s="143">
        <v>1011.44888426022</v>
      </c>
      <c r="AC70" s="143">
        <v>1015.5923509458</v>
      </c>
      <c r="AD70" s="143">
        <v>1020.10957971061</v>
      </c>
      <c r="AE70" s="143">
        <v>1024.4859187974801</v>
      </c>
      <c r="AF70" s="143">
        <v>1028.76142438428</v>
      </c>
      <c r="AG70" s="143">
        <v>1032.9377264570901</v>
      </c>
      <c r="AH70" s="143">
        <v>1036.0190611878299</v>
      </c>
      <c r="AI70" s="143">
        <v>1038.84535184624</v>
      </c>
      <c r="AJ70" s="143">
        <v>1041.59321263366</v>
      </c>
      <c r="AK70" s="143">
        <v>1044.3483922257899</v>
      </c>
      <c r="AL70" s="143">
        <v>1047.07878420675</v>
      </c>
      <c r="AM70" s="143">
        <v>1048.90994592948</v>
      </c>
      <c r="AN70" s="143">
        <v>1050.9111111903101</v>
      </c>
      <c r="AO70" s="143">
        <v>1052.9447122665699</v>
      </c>
      <c r="AP70" s="143">
        <v>1055.02960390772</v>
      </c>
      <c r="AQ70" s="143">
        <v>1057.17885195853</v>
      </c>
      <c r="AR70" s="143">
        <v>1057.2165750783399</v>
      </c>
      <c r="AS70" s="143">
        <v>1057.82415881111</v>
      </c>
      <c r="AT70" s="143">
        <v>1060.1887486820599</v>
      </c>
      <c r="AU70" s="143">
        <v>1060.4442003260399</v>
      </c>
      <c r="AV70" s="143">
        <v>1061.0432261071201</v>
      </c>
      <c r="AX70" s="225">
        <f t="shared" si="4"/>
        <v>1.2309176317727681</v>
      </c>
      <c r="AY70" s="143">
        <f t="shared" si="5"/>
        <v>1.0059536510436948</v>
      </c>
      <c r="AZ70" s="143">
        <f t="shared" si="6"/>
        <v>1061.0432261071173</v>
      </c>
      <c r="BA70" s="226">
        <f t="shared" si="7"/>
        <v>0.59536510436948298</v>
      </c>
    </row>
    <row r="71" spans="1:53" s="165" customFormat="1" ht="15" thickBot="1" x14ac:dyDescent="0.4">
      <c r="A71" s="227" t="s">
        <v>858</v>
      </c>
      <c r="B71" s="165" t="s">
        <v>818</v>
      </c>
      <c r="C71" s="165">
        <v>740.84342968418298</v>
      </c>
      <c r="D71" s="165">
        <v>750.45671436961504</v>
      </c>
      <c r="E71" s="165">
        <v>760.82368393052604</v>
      </c>
      <c r="F71" s="165">
        <v>771.02568553424305</v>
      </c>
      <c r="G71" s="165">
        <v>781.47032541748797</v>
      </c>
      <c r="H71" s="165">
        <v>792.09256149325699</v>
      </c>
      <c r="I71" s="165">
        <v>800.30037379460703</v>
      </c>
      <c r="J71" s="165">
        <v>808.56348879042798</v>
      </c>
      <c r="K71" s="165">
        <v>816.84753605470496</v>
      </c>
      <c r="L71" s="165">
        <v>824.98189391637402</v>
      </c>
      <c r="M71" s="165">
        <v>833.14637433379801</v>
      </c>
      <c r="N71" s="165">
        <v>842.15752985123402</v>
      </c>
      <c r="O71" s="165">
        <v>851.40909374994806</v>
      </c>
      <c r="P71" s="165">
        <v>860.80407911096302</v>
      </c>
      <c r="Q71" s="165">
        <v>870.42202666899402</v>
      </c>
      <c r="R71" s="165">
        <v>880.19342871632205</v>
      </c>
      <c r="S71" s="165">
        <v>887.24384405188596</v>
      </c>
      <c r="T71" s="165">
        <v>894.41022589976205</v>
      </c>
      <c r="U71" s="165">
        <v>901.71091443193995</v>
      </c>
      <c r="V71" s="165">
        <v>909.16650758511196</v>
      </c>
      <c r="W71" s="165">
        <v>915.24519550638001</v>
      </c>
      <c r="X71" s="165">
        <v>919.94795935523803</v>
      </c>
      <c r="Y71" s="165">
        <v>923.76661418634501</v>
      </c>
      <c r="Z71" s="165">
        <v>926.99294292897901</v>
      </c>
      <c r="AA71" s="165">
        <v>929.73505819935895</v>
      </c>
      <c r="AB71" s="165">
        <v>932.07873563073099</v>
      </c>
      <c r="AC71" s="165">
        <v>933.57264543373606</v>
      </c>
      <c r="AD71" s="165">
        <v>934.86994502509401</v>
      </c>
      <c r="AE71" s="165">
        <v>936.06033618221397</v>
      </c>
      <c r="AF71" s="165">
        <v>937.16522719624004</v>
      </c>
      <c r="AG71" s="165">
        <v>938.21244335365498</v>
      </c>
      <c r="AH71" s="165">
        <v>938.23308629598705</v>
      </c>
      <c r="AI71" s="165">
        <v>938.214115736081</v>
      </c>
      <c r="AJ71" s="165">
        <v>938.14190794151898</v>
      </c>
      <c r="AK71" s="165">
        <v>938.05542504489802</v>
      </c>
      <c r="AL71" s="165">
        <v>937.97369787004595</v>
      </c>
      <c r="AM71" s="165">
        <v>937.04231216500295</v>
      </c>
      <c r="AN71" s="165">
        <v>936.16773348291599</v>
      </c>
      <c r="AO71" s="165">
        <v>935.36641886914799</v>
      </c>
      <c r="AP71" s="165">
        <v>934.63086879237505</v>
      </c>
      <c r="AQ71" s="165">
        <v>933.98570946289703</v>
      </c>
      <c r="AR71" s="165">
        <v>931.45971813658502</v>
      </c>
      <c r="AS71" s="165">
        <v>929.10957926137303</v>
      </c>
      <c r="AT71" s="165">
        <v>926.96677994385198</v>
      </c>
      <c r="AU71" s="165">
        <v>925.07435489124396</v>
      </c>
      <c r="AV71" s="165">
        <v>923.42283968651395</v>
      </c>
      <c r="AX71" s="228">
        <f t="shared" si="4"/>
        <v>1.1083560681937827</v>
      </c>
      <c r="AY71" s="165">
        <f t="shared" si="5"/>
        <v>1.0029436926903799</v>
      </c>
      <c r="AZ71" s="165">
        <f t="shared" si="6"/>
        <v>923.42283968651077</v>
      </c>
      <c r="BA71" s="229">
        <f t="shared" si="7"/>
        <v>0.29436926903798621</v>
      </c>
    </row>
    <row r="72" spans="1:53" s="152" customFormat="1" x14ac:dyDescent="0.35">
      <c r="A72" s="222" t="s">
        <v>826</v>
      </c>
      <c r="B72" s="152" t="s">
        <v>869</v>
      </c>
      <c r="C72" s="152">
        <v>116.89066033549599</v>
      </c>
      <c r="D72" s="152">
        <v>117.99004895367899</v>
      </c>
      <c r="E72" s="152">
        <v>119.123666225505</v>
      </c>
      <c r="F72" s="152">
        <v>120.29838891131401</v>
      </c>
      <c r="G72" s="152">
        <v>121.51719762587101</v>
      </c>
      <c r="H72" s="152">
        <v>122.78322693883101</v>
      </c>
      <c r="I72" s="152">
        <v>124.524213118722</v>
      </c>
      <c r="J72" s="152">
        <v>126.32489270777501</v>
      </c>
      <c r="K72" s="152">
        <v>128.17588566029499</v>
      </c>
      <c r="L72" s="152">
        <v>130.08152787072601</v>
      </c>
      <c r="M72" s="152">
        <v>132.04467930973399</v>
      </c>
      <c r="N72" s="152">
        <v>134.086877923358</v>
      </c>
      <c r="O72" s="152">
        <v>136.21054477762499</v>
      </c>
      <c r="P72" s="152">
        <v>138.42522300823799</v>
      </c>
      <c r="Q72" s="152">
        <v>140.74095724979901</v>
      </c>
      <c r="R72" s="152">
        <v>143.166386245257</v>
      </c>
      <c r="S72" s="152">
        <v>146.21766169552299</v>
      </c>
      <c r="T72" s="152">
        <v>149.41092047782999</v>
      </c>
      <c r="U72" s="152">
        <v>152.753875129302</v>
      </c>
      <c r="V72" s="152">
        <v>156.25916201607299</v>
      </c>
      <c r="W72" s="152">
        <v>159.27980624333799</v>
      </c>
      <c r="X72" s="152">
        <v>161.33751842901901</v>
      </c>
      <c r="Y72" s="152">
        <v>163.231362395926</v>
      </c>
      <c r="Z72" s="152">
        <v>164.94116272882101</v>
      </c>
      <c r="AA72" s="152">
        <v>166.43862812583501</v>
      </c>
      <c r="AB72" s="152">
        <v>167.729167328367</v>
      </c>
      <c r="AC72" s="152">
        <v>169.34438646368</v>
      </c>
      <c r="AD72" s="152">
        <v>170.957165016803</v>
      </c>
      <c r="AE72" s="152">
        <v>172.56838003123201</v>
      </c>
      <c r="AF72" s="152">
        <v>174.182856861777</v>
      </c>
      <c r="AG72" s="152">
        <v>175.79888364497401</v>
      </c>
      <c r="AH72" s="152">
        <v>176.760133213491</v>
      </c>
      <c r="AI72" s="152">
        <v>177.70668435483299</v>
      </c>
      <c r="AJ72" s="152">
        <v>178.65863044551699</v>
      </c>
      <c r="AK72" s="152">
        <v>179.603138149091</v>
      </c>
      <c r="AL72" s="152">
        <v>180.55090403424299</v>
      </c>
      <c r="AM72" s="152">
        <v>182.16001335255501</v>
      </c>
      <c r="AN72" s="152">
        <v>183.79188387931501</v>
      </c>
      <c r="AO72" s="152">
        <v>185.44145272317499</v>
      </c>
      <c r="AP72" s="152">
        <v>187.11445682346999</v>
      </c>
      <c r="AQ72" s="152">
        <v>188.815031580198</v>
      </c>
      <c r="AR72" s="152">
        <v>189.756943855559</v>
      </c>
      <c r="AS72" s="152">
        <v>190.725598387015</v>
      </c>
      <c r="AT72" s="152">
        <v>191.730517989021</v>
      </c>
      <c r="AU72" s="152">
        <v>192.785046080374</v>
      </c>
      <c r="AV72" s="152">
        <v>193.884427057442</v>
      </c>
      <c r="AX72" s="223">
        <f t="shared" si="4"/>
        <v>1.468324419211561</v>
      </c>
      <c r="AY72" s="152">
        <f t="shared" si="5"/>
        <v>1.0110353566876982</v>
      </c>
      <c r="AZ72" s="152">
        <f t="shared" si="6"/>
        <v>193.88442705744183</v>
      </c>
      <c r="BA72" s="224">
        <f t="shared" si="7"/>
        <v>1.1035356687698172</v>
      </c>
    </row>
    <row r="73" spans="1:53" x14ac:dyDescent="0.35">
      <c r="A73" s="200" t="s">
        <v>859</v>
      </c>
      <c r="B73" s="143" t="s">
        <v>869</v>
      </c>
      <c r="C73" s="143">
        <v>116.89066033549599</v>
      </c>
      <c r="D73" s="143">
        <v>118.22824820204001</v>
      </c>
      <c r="E73" s="143">
        <v>119.602673265378</v>
      </c>
      <c r="F73" s="143">
        <v>121.022475631907</v>
      </c>
      <c r="G73" s="143">
        <v>122.486974089181</v>
      </c>
      <c r="H73" s="143">
        <v>124.001863926645</v>
      </c>
      <c r="I73" s="143">
        <v>125.995253073152</v>
      </c>
      <c r="J73" s="143">
        <v>128.052450635648</v>
      </c>
      <c r="K73" s="143">
        <v>130.16831470902599</v>
      </c>
      <c r="L73" s="143">
        <v>132.35348817577801</v>
      </c>
      <c r="M73" s="143">
        <v>134.60856965923901</v>
      </c>
      <c r="N73" s="143">
        <v>136.95292781180001</v>
      </c>
      <c r="O73" s="143">
        <v>139.386160676141</v>
      </c>
      <c r="P73" s="143">
        <v>141.91833332068001</v>
      </c>
      <c r="Q73" s="143">
        <v>144.562124818374</v>
      </c>
      <c r="R73" s="143">
        <v>147.323280685024</v>
      </c>
      <c r="S73" s="143">
        <v>150.73689373442301</v>
      </c>
      <c r="T73" s="143">
        <v>154.308050720696</v>
      </c>
      <c r="U73" s="143">
        <v>158.04851758704501</v>
      </c>
      <c r="V73" s="143">
        <v>161.973666422306</v>
      </c>
      <c r="W73" s="143">
        <v>165.40132972159299</v>
      </c>
      <c r="X73" s="143">
        <v>167.84000415909</v>
      </c>
      <c r="Y73" s="143">
        <v>170.11488209402799</v>
      </c>
      <c r="Z73" s="143">
        <v>172.20102764560701</v>
      </c>
      <c r="AA73" s="143">
        <v>174.06984977104599</v>
      </c>
      <c r="AB73" s="143">
        <v>175.718129519092</v>
      </c>
      <c r="AC73" s="143">
        <v>177.710136277451</v>
      </c>
      <c r="AD73" s="143">
        <v>179.70752483166601</v>
      </c>
      <c r="AE73" s="143">
        <v>181.709246377938</v>
      </c>
      <c r="AF73" s="143">
        <v>183.72591763560999</v>
      </c>
      <c r="AG73" s="143">
        <v>185.75315444715201</v>
      </c>
      <c r="AH73" s="143">
        <v>187.09664800328201</v>
      </c>
      <c r="AI73" s="143">
        <v>188.426641148134</v>
      </c>
      <c r="AJ73" s="143">
        <v>189.752418301223</v>
      </c>
      <c r="AK73" s="143">
        <v>191.087482235126</v>
      </c>
      <c r="AL73" s="143">
        <v>192.421831266071</v>
      </c>
      <c r="AM73" s="143">
        <v>194.45355591712899</v>
      </c>
      <c r="AN73" s="143">
        <v>196.51395645425899</v>
      </c>
      <c r="AO73" s="143">
        <v>198.60236054699899</v>
      </c>
      <c r="AP73" s="143">
        <v>200.71973127505899</v>
      </c>
      <c r="AQ73" s="143">
        <v>202.87603821816899</v>
      </c>
      <c r="AR73" s="143">
        <v>204.21316634423999</v>
      </c>
      <c r="AS73" s="143">
        <v>205.57973952047101</v>
      </c>
      <c r="AT73" s="143">
        <v>206.985048742586</v>
      </c>
      <c r="AU73" s="143">
        <v>208.43144174630399</v>
      </c>
      <c r="AV73" s="143">
        <v>209.922478380542</v>
      </c>
      <c r="AX73" s="225">
        <f t="shared" si="4"/>
        <v>1.559503075561681</v>
      </c>
      <c r="AY73" s="143">
        <f t="shared" si="5"/>
        <v>1.0127771455559478</v>
      </c>
      <c r="AZ73" s="143">
        <f t="shared" si="6"/>
        <v>209.92247838054189</v>
      </c>
      <c r="BA73" s="226">
        <f t="shared" si="7"/>
        <v>1.2777145555947778</v>
      </c>
    </row>
    <row r="74" spans="1:53" x14ac:dyDescent="0.35">
      <c r="A74" s="200" t="s">
        <v>825</v>
      </c>
      <c r="B74" s="143" t="s">
        <v>869</v>
      </c>
      <c r="C74" s="143">
        <v>116.89066033549599</v>
      </c>
      <c r="D74" s="143">
        <v>118.023877469174</v>
      </c>
      <c r="E74" s="143">
        <v>119.19041036910799</v>
      </c>
      <c r="F74" s="143">
        <v>120.396206466338</v>
      </c>
      <c r="G74" s="143">
        <v>121.64473718483799</v>
      </c>
      <c r="H74" s="143">
        <v>122.942911013006</v>
      </c>
      <c r="I74" s="143">
        <v>124.71514107234</v>
      </c>
      <c r="J74" s="143">
        <v>126.54642397577</v>
      </c>
      <c r="K74" s="143">
        <v>128.42799576807201</v>
      </c>
      <c r="L74" s="143">
        <v>130.36539104225901</v>
      </c>
      <c r="M74" s="143">
        <v>132.36179514889099</v>
      </c>
      <c r="N74" s="143">
        <v>134.43603020841201</v>
      </c>
      <c r="O74" s="143">
        <v>136.58965718506599</v>
      </c>
      <c r="P74" s="143">
        <v>138.830147599047</v>
      </c>
      <c r="Q74" s="143">
        <v>141.17056810633201</v>
      </c>
      <c r="R74" s="143">
        <v>143.61640413334001</v>
      </c>
      <c r="S74" s="143">
        <v>146.68557142918701</v>
      </c>
      <c r="T74" s="143">
        <v>149.89348355980201</v>
      </c>
      <c r="U74" s="143">
        <v>153.248279427488</v>
      </c>
      <c r="V74" s="143">
        <v>156.770136268573</v>
      </c>
      <c r="W74" s="143">
        <v>159.804172515841</v>
      </c>
      <c r="X74" s="143">
        <v>161.871101639622</v>
      </c>
      <c r="Y74" s="143">
        <v>163.77105989274199</v>
      </c>
      <c r="Z74" s="143">
        <v>165.48271988049299</v>
      </c>
      <c r="AA74" s="143">
        <v>166.996371031287</v>
      </c>
      <c r="AB74" s="143">
        <v>168.283253947069</v>
      </c>
      <c r="AC74" s="143">
        <v>169.897605653645</v>
      </c>
      <c r="AD74" s="143">
        <v>171.50541344572699</v>
      </c>
      <c r="AE74" s="143">
        <v>173.11387731933701</v>
      </c>
      <c r="AF74" s="143">
        <v>174.731322819936</v>
      </c>
      <c r="AG74" s="143">
        <v>176.355273740033</v>
      </c>
      <c r="AH74" s="143">
        <v>177.32375375025299</v>
      </c>
      <c r="AI74" s="143">
        <v>178.28907937667799</v>
      </c>
      <c r="AJ74" s="143">
        <v>179.241681248449</v>
      </c>
      <c r="AK74" s="143">
        <v>180.183309773518</v>
      </c>
      <c r="AL74" s="143">
        <v>181.121408882824</v>
      </c>
      <c r="AM74" s="143">
        <v>182.714144084938</v>
      </c>
      <c r="AN74" s="143">
        <v>184.32633075293401</v>
      </c>
      <c r="AO74" s="143">
        <v>185.961059888173</v>
      </c>
      <c r="AP74" s="143">
        <v>187.62075522076699</v>
      </c>
      <c r="AQ74" s="143">
        <v>189.308867934163</v>
      </c>
      <c r="AR74" s="143">
        <v>190.23770053878999</v>
      </c>
      <c r="AS74" s="143">
        <v>191.189210139549</v>
      </c>
      <c r="AT74" s="143">
        <v>192.169618225394</v>
      </c>
      <c r="AU74" s="143">
        <v>193.184301905909</v>
      </c>
      <c r="AV74" s="143">
        <v>194.25960048828301</v>
      </c>
      <c r="AX74" s="225">
        <f t="shared" si="4"/>
        <v>1.4676410233766057</v>
      </c>
      <c r="AY74" s="143">
        <f t="shared" si="5"/>
        <v>1.0110219090251502</v>
      </c>
      <c r="AZ74" s="143">
        <f t="shared" si="6"/>
        <v>194.25960048828347</v>
      </c>
      <c r="BA74" s="226">
        <f t="shared" si="7"/>
        <v>1.1021909025150212</v>
      </c>
    </row>
    <row r="75" spans="1:53" x14ac:dyDescent="0.35">
      <c r="A75" s="200" t="s">
        <v>827</v>
      </c>
      <c r="B75" s="143" t="s">
        <v>869</v>
      </c>
      <c r="C75" s="143">
        <v>116.89066033549599</v>
      </c>
      <c r="D75" s="143">
        <v>117.98440810114199</v>
      </c>
      <c r="E75" s="143">
        <v>119.108789125114</v>
      </c>
      <c r="F75" s="143">
        <v>120.267205085341</v>
      </c>
      <c r="G75" s="143">
        <v>121.466411835662</v>
      </c>
      <c r="H75" s="143">
        <v>122.704515076422</v>
      </c>
      <c r="I75" s="143">
        <v>124.415547319767</v>
      </c>
      <c r="J75" s="143">
        <v>126.180182848602</v>
      </c>
      <c r="K75" s="143">
        <v>127.99214360397799</v>
      </c>
      <c r="L75" s="143">
        <v>129.85893819375599</v>
      </c>
      <c r="M75" s="143">
        <v>131.78414790810601</v>
      </c>
      <c r="N75" s="143">
        <v>133.78500068970999</v>
      </c>
      <c r="O75" s="143">
        <v>135.86465822619999</v>
      </c>
      <c r="P75" s="143">
        <v>138.03222829951</v>
      </c>
      <c r="Q75" s="143">
        <v>140.29669662950701</v>
      </c>
      <c r="R75" s="143">
        <v>142.66156043399101</v>
      </c>
      <c r="S75" s="143">
        <v>145.640089451574</v>
      </c>
      <c r="T75" s="143">
        <v>148.75067413434999</v>
      </c>
      <c r="U75" s="143">
        <v>152.00670521567099</v>
      </c>
      <c r="V75" s="143">
        <v>155.420969326229</v>
      </c>
      <c r="W75" s="143">
        <v>158.34921708191101</v>
      </c>
      <c r="X75" s="143">
        <v>160.30929607911699</v>
      </c>
      <c r="Y75" s="143">
        <v>162.10126668602399</v>
      </c>
      <c r="Z75" s="143">
        <v>163.70907088848699</v>
      </c>
      <c r="AA75" s="143">
        <v>165.10062939195799</v>
      </c>
      <c r="AB75" s="143">
        <v>166.25964396317801</v>
      </c>
      <c r="AC75" s="143">
        <v>167.746099365177</v>
      </c>
      <c r="AD75" s="143">
        <v>169.25912690750499</v>
      </c>
      <c r="AE75" s="143">
        <v>170.76862001960299</v>
      </c>
      <c r="AF75" s="143">
        <v>172.281118603805</v>
      </c>
      <c r="AG75" s="143">
        <v>173.798995841795</v>
      </c>
      <c r="AH75" s="143">
        <v>174.65581555361899</v>
      </c>
      <c r="AI75" s="143">
        <v>175.48341258486201</v>
      </c>
      <c r="AJ75" s="143">
        <v>176.292383354864</v>
      </c>
      <c r="AK75" s="143">
        <v>177.09762429933201</v>
      </c>
      <c r="AL75" s="143">
        <v>177.89858766488399</v>
      </c>
      <c r="AM75" s="143">
        <v>179.35472429042801</v>
      </c>
      <c r="AN75" s="143">
        <v>180.832603605478</v>
      </c>
      <c r="AO75" s="143">
        <v>182.332599041919</v>
      </c>
      <c r="AP75" s="143">
        <v>183.85312900538699</v>
      </c>
      <c r="AQ75" s="143">
        <v>185.399961402722</v>
      </c>
      <c r="AR75" s="143">
        <v>186.201226296382</v>
      </c>
      <c r="AS75" s="143">
        <v>187.02410761286501</v>
      </c>
      <c r="AT75" s="143">
        <v>187.87926164549901</v>
      </c>
      <c r="AU75" s="143">
        <v>188.766797488793</v>
      </c>
      <c r="AV75" s="143">
        <v>189.69175061979601</v>
      </c>
      <c r="AX75" s="225">
        <f t="shared" si="4"/>
        <v>1.4394125062148551</v>
      </c>
      <c r="AY75" s="143">
        <f t="shared" si="5"/>
        <v>1.0104610538687455</v>
      </c>
      <c r="AZ75" s="143">
        <f t="shared" si="6"/>
        <v>189.69175061979595</v>
      </c>
      <c r="BA75" s="226">
        <f t="shared" si="7"/>
        <v>1.0461053868745518</v>
      </c>
    </row>
    <row r="76" spans="1:53" s="165" customFormat="1" ht="15" thickBot="1" x14ac:dyDescent="0.4">
      <c r="A76" s="227" t="s">
        <v>858</v>
      </c>
      <c r="B76" s="165" t="s">
        <v>869</v>
      </c>
      <c r="C76" s="165">
        <v>116.89066033549599</v>
      </c>
      <c r="D76" s="165">
        <v>117.58124981448501</v>
      </c>
      <c r="E76" s="165">
        <v>118.300834079852</v>
      </c>
      <c r="F76" s="165">
        <v>119.049267586702</v>
      </c>
      <c r="G76" s="165">
        <v>119.82974903471801</v>
      </c>
      <c r="H76" s="165">
        <v>120.64050676533201</v>
      </c>
      <c r="I76" s="165">
        <v>121.904716791654</v>
      </c>
      <c r="J76" s="165">
        <v>123.209835023151</v>
      </c>
      <c r="K76" s="165">
        <v>124.551509770365</v>
      </c>
      <c r="L76" s="165">
        <v>125.935612001168</v>
      </c>
      <c r="M76" s="165">
        <v>127.364022989566</v>
      </c>
      <c r="N76" s="165">
        <v>128.85544037637499</v>
      </c>
      <c r="O76" s="165">
        <v>130.41163284733901</v>
      </c>
      <c r="P76" s="165">
        <v>132.035469338632</v>
      </c>
      <c r="Q76" s="165">
        <v>133.74098636839</v>
      </c>
      <c r="R76" s="165">
        <v>135.52563919143699</v>
      </c>
      <c r="S76" s="165">
        <v>137.87766194327099</v>
      </c>
      <c r="T76" s="165">
        <v>140.33626427141201</v>
      </c>
      <c r="U76" s="165">
        <v>142.91002977529499</v>
      </c>
      <c r="V76" s="165">
        <v>145.60974344047401</v>
      </c>
      <c r="W76" s="165">
        <v>147.84489135691101</v>
      </c>
      <c r="X76" s="165">
        <v>149.17178936911901</v>
      </c>
      <c r="Y76" s="165">
        <v>150.36854954673501</v>
      </c>
      <c r="Z76" s="165">
        <v>151.39664637848699</v>
      </c>
      <c r="AA76" s="165">
        <v>152.22893889649299</v>
      </c>
      <c r="AB76" s="165">
        <v>152.87033735677599</v>
      </c>
      <c r="AC76" s="165">
        <v>153.79153842437799</v>
      </c>
      <c r="AD76" s="165">
        <v>154.685524441025</v>
      </c>
      <c r="AE76" s="165">
        <v>155.57470947025701</v>
      </c>
      <c r="AF76" s="165">
        <v>156.464601636217</v>
      </c>
      <c r="AG76" s="165">
        <v>157.34974869059801</v>
      </c>
      <c r="AH76" s="165">
        <v>157.648322259374</v>
      </c>
      <c r="AI76" s="165">
        <v>157.93697956699199</v>
      </c>
      <c r="AJ76" s="165">
        <v>158.210621171068</v>
      </c>
      <c r="AK76" s="165">
        <v>158.47929606023399</v>
      </c>
      <c r="AL76" s="165">
        <v>158.748944276309</v>
      </c>
      <c r="AM76" s="165">
        <v>159.58602686736401</v>
      </c>
      <c r="AN76" s="165">
        <v>160.43532128210299</v>
      </c>
      <c r="AO76" s="165">
        <v>161.299431315954</v>
      </c>
      <c r="AP76" s="165">
        <v>162.176930400929</v>
      </c>
      <c r="AQ76" s="165">
        <v>163.07139522373899</v>
      </c>
      <c r="AR76" s="165">
        <v>163.32080005960299</v>
      </c>
      <c r="AS76" s="165">
        <v>163.59006202518199</v>
      </c>
      <c r="AT76" s="165">
        <v>163.88564087473799</v>
      </c>
      <c r="AU76" s="165">
        <v>164.20974969763299</v>
      </c>
      <c r="AV76" s="165">
        <v>164.56637365836201</v>
      </c>
      <c r="AX76" s="228">
        <f t="shared" si="4"/>
        <v>1.2920946574673111</v>
      </c>
      <c r="AY76" s="165">
        <f t="shared" si="5"/>
        <v>1.0073487178940297</v>
      </c>
      <c r="AZ76" s="165">
        <f t="shared" si="6"/>
        <v>164.56637365836227</v>
      </c>
      <c r="BA76" s="229">
        <f t="shared" si="7"/>
        <v>0.73487178940296882</v>
      </c>
    </row>
    <row r="77" spans="1:53" s="152" customFormat="1" x14ac:dyDescent="0.35">
      <c r="A77" s="222" t="s">
        <v>826</v>
      </c>
      <c r="B77" s="152" t="s">
        <v>870</v>
      </c>
      <c r="C77" s="152">
        <v>1508.1092628394799</v>
      </c>
      <c r="D77" s="152">
        <v>1519.9698502261799</v>
      </c>
      <c r="E77" s="152">
        <v>1531.8961311018099</v>
      </c>
      <c r="F77" s="152">
        <v>1544.1420464299899</v>
      </c>
      <c r="G77" s="152">
        <v>1556.85208590363</v>
      </c>
      <c r="H77" s="152">
        <v>1569.9316412221301</v>
      </c>
      <c r="I77" s="152">
        <v>1586.03319423521</v>
      </c>
      <c r="J77" s="152">
        <v>1602.4933591668801</v>
      </c>
      <c r="K77" s="152">
        <v>1619.1149790043</v>
      </c>
      <c r="L77" s="152">
        <v>1635.9757569465901</v>
      </c>
      <c r="M77" s="152">
        <v>1653.1283335502601</v>
      </c>
      <c r="N77" s="152">
        <v>1672.8442187739399</v>
      </c>
      <c r="O77" s="152">
        <v>1692.9817312778</v>
      </c>
      <c r="P77" s="152">
        <v>1713.54738353583</v>
      </c>
      <c r="Q77" s="152">
        <v>1734.5960297050101</v>
      </c>
      <c r="R77" s="152">
        <v>1756.18220966074</v>
      </c>
      <c r="S77" s="152">
        <v>1775.9557792139401</v>
      </c>
      <c r="T77" s="152">
        <v>1796.2724921148599</v>
      </c>
      <c r="U77" s="152">
        <v>1817.19886569854</v>
      </c>
      <c r="V77" s="152">
        <v>1838.8071350095099</v>
      </c>
      <c r="W77" s="152">
        <v>1857.42537923435</v>
      </c>
      <c r="X77" s="152">
        <v>1873.16197636124</v>
      </c>
      <c r="Y77" s="152">
        <v>1887.8752204889699</v>
      </c>
      <c r="Z77" s="152">
        <v>1901.4425688983099</v>
      </c>
      <c r="AA77" s="152">
        <v>1913.8298060468701</v>
      </c>
      <c r="AB77" s="152">
        <v>1924.9726452202799</v>
      </c>
      <c r="AC77" s="152">
        <v>1936.96467662758</v>
      </c>
      <c r="AD77" s="152">
        <v>1948.8566682805399</v>
      </c>
      <c r="AE77" s="152">
        <v>1960.6606421060401</v>
      </c>
      <c r="AF77" s="152">
        <v>1972.4235089665999</v>
      </c>
      <c r="AG77" s="152">
        <v>1984.14193317587</v>
      </c>
      <c r="AH77" s="152">
        <v>1994.1928217192201</v>
      </c>
      <c r="AI77" s="152">
        <v>2004.1627582628601</v>
      </c>
      <c r="AJ77" s="152">
        <v>2014.19450813607</v>
      </c>
      <c r="AK77" s="152">
        <v>2024.2529587998999</v>
      </c>
      <c r="AL77" s="152">
        <v>2034.3223893933</v>
      </c>
      <c r="AM77" s="152">
        <v>2042.5285301162501</v>
      </c>
      <c r="AN77" s="152">
        <v>2050.7581034667901</v>
      </c>
      <c r="AO77" s="152">
        <v>2058.9033392418401</v>
      </c>
      <c r="AP77" s="152">
        <v>2066.9931128284502</v>
      </c>
      <c r="AQ77" s="152">
        <v>2075.0722827098998</v>
      </c>
      <c r="AR77" s="152">
        <v>2078.09085160321</v>
      </c>
      <c r="AS77" s="152">
        <v>2081.1429349190998</v>
      </c>
      <c r="AT77" s="152">
        <v>2084.2409516890302</v>
      </c>
      <c r="AU77" s="152">
        <v>2087.4141667949302</v>
      </c>
      <c r="AV77" s="152">
        <v>2090.68011484312</v>
      </c>
      <c r="AX77" s="223">
        <f t="shared" si="4"/>
        <v>1.2646810730980416</v>
      </c>
      <c r="AY77" s="152">
        <f t="shared" si="5"/>
        <v>1.0067316988330355</v>
      </c>
      <c r="AZ77" s="152">
        <f t="shared" si="6"/>
        <v>2090.6801148431159</v>
      </c>
      <c r="BA77" s="224">
        <f t="shared" si="7"/>
        <v>0.67316988330354821</v>
      </c>
    </row>
    <row r="78" spans="1:53" x14ac:dyDescent="0.35">
      <c r="A78" s="200" t="s">
        <v>859</v>
      </c>
      <c r="B78" s="143" t="s">
        <v>870</v>
      </c>
      <c r="C78" s="143">
        <v>1508.1092628394799</v>
      </c>
      <c r="D78" s="143">
        <v>1521.475696019</v>
      </c>
      <c r="E78" s="143">
        <v>1535.0776315211299</v>
      </c>
      <c r="F78" s="143">
        <v>1549.19285080654</v>
      </c>
      <c r="G78" s="143">
        <v>1563.8910773203299</v>
      </c>
      <c r="H78" s="143">
        <v>1579.0403724484299</v>
      </c>
      <c r="I78" s="143">
        <v>1597.3437826924001</v>
      </c>
      <c r="J78" s="143">
        <v>1616.0687541228001</v>
      </c>
      <c r="K78" s="143">
        <v>1635.0061440705799</v>
      </c>
      <c r="L78" s="143">
        <v>1654.23233209912</v>
      </c>
      <c r="M78" s="143">
        <v>1673.8046631966099</v>
      </c>
      <c r="N78" s="143">
        <v>1696.0193328365101</v>
      </c>
      <c r="O78" s="143">
        <v>1718.6821584839099</v>
      </c>
      <c r="P78" s="143">
        <v>1741.8314016279601</v>
      </c>
      <c r="Q78" s="143">
        <v>1765.51609166668</v>
      </c>
      <c r="R78" s="143">
        <v>1789.79670807978</v>
      </c>
      <c r="S78" s="143">
        <v>1812.3337848784799</v>
      </c>
      <c r="T78" s="143">
        <v>1835.50700174093</v>
      </c>
      <c r="U78" s="143">
        <v>1859.36693023165</v>
      </c>
      <c r="V78" s="143">
        <v>1883.96895487851</v>
      </c>
      <c r="W78" s="143">
        <v>1905.5351706362501</v>
      </c>
      <c r="X78" s="143">
        <v>1924.2042546894299</v>
      </c>
      <c r="Y78" s="143">
        <v>1941.8635917545901</v>
      </c>
      <c r="Z78" s="143">
        <v>1958.35331092257</v>
      </c>
      <c r="AA78" s="143">
        <v>1973.6133004032499</v>
      </c>
      <c r="AB78" s="143">
        <v>1987.5830644524699</v>
      </c>
      <c r="AC78" s="143">
        <v>2002.5095318901499</v>
      </c>
      <c r="AD78" s="143">
        <v>2017.37135521343</v>
      </c>
      <c r="AE78" s="143">
        <v>2032.1880189119599</v>
      </c>
      <c r="AF78" s="143">
        <v>2047.0094247955999</v>
      </c>
      <c r="AG78" s="143">
        <v>2061.8282241768502</v>
      </c>
      <c r="AH78" s="143">
        <v>2074.9716194857401</v>
      </c>
      <c r="AI78" s="143">
        <v>2088.0705379055498</v>
      </c>
      <c r="AJ78" s="143">
        <v>2101.1821861589101</v>
      </c>
      <c r="AK78" s="143">
        <v>2114.3955942942098</v>
      </c>
      <c r="AL78" s="143">
        <v>2127.5772773879398</v>
      </c>
      <c r="AM78" s="143">
        <v>2138.90649866586</v>
      </c>
      <c r="AN78" s="143">
        <v>2150.2704909931499</v>
      </c>
      <c r="AO78" s="143">
        <v>2161.63438181524</v>
      </c>
      <c r="AP78" s="143">
        <v>2173.0213629702398</v>
      </c>
      <c r="AQ78" s="143">
        <v>2184.5184668173902</v>
      </c>
      <c r="AR78" s="143">
        <v>2190.5477361206699</v>
      </c>
      <c r="AS78" s="143">
        <v>2196.6096790649099</v>
      </c>
      <c r="AT78" s="143">
        <v>2202.7226900517098</v>
      </c>
      <c r="AU78" s="143">
        <v>2208.8964452104201</v>
      </c>
      <c r="AV78" s="143">
        <v>2215.1514260591298</v>
      </c>
      <c r="AX78" s="225">
        <f t="shared" si="4"/>
        <v>1.323422902782851</v>
      </c>
      <c r="AY78" s="143">
        <f t="shared" si="5"/>
        <v>1.008038464595238</v>
      </c>
      <c r="AZ78" s="143">
        <f t="shared" si="6"/>
        <v>2215.1514260591366</v>
      </c>
      <c r="BA78" s="226">
        <f t="shared" si="7"/>
        <v>0.80384645952380485</v>
      </c>
    </row>
    <row r="79" spans="1:53" x14ac:dyDescent="0.35">
      <c r="A79" s="200" t="s">
        <v>825</v>
      </c>
      <c r="B79" s="143" t="s">
        <v>870</v>
      </c>
      <c r="C79" s="143">
        <v>1508.1092628394799</v>
      </c>
      <c r="D79" s="143">
        <v>1520.9317175162701</v>
      </c>
      <c r="E79" s="143">
        <v>1533.9341675333001</v>
      </c>
      <c r="F79" s="143">
        <v>1547.37082488076</v>
      </c>
      <c r="G79" s="143">
        <v>1561.28010809071</v>
      </c>
      <c r="H79" s="143">
        <v>1575.5945621552</v>
      </c>
      <c r="I79" s="143">
        <v>1592.9429780053999</v>
      </c>
      <c r="J79" s="143">
        <v>1610.7182838128599</v>
      </c>
      <c r="K79" s="143">
        <v>1628.6545394454099</v>
      </c>
      <c r="L79" s="143">
        <v>1646.8337489954799</v>
      </c>
      <c r="M79" s="143">
        <v>1665.4453645778201</v>
      </c>
      <c r="N79" s="143">
        <v>1686.6280899092999</v>
      </c>
      <c r="O79" s="143">
        <v>1708.27552189161</v>
      </c>
      <c r="P79" s="143">
        <v>1730.3771853742001</v>
      </c>
      <c r="Q79" s="143">
        <v>1752.94463223343</v>
      </c>
      <c r="R79" s="143">
        <v>1776.03632573817</v>
      </c>
      <c r="S79" s="143">
        <v>1797.34844486309</v>
      </c>
      <c r="T79" s="143">
        <v>1819.18480886612</v>
      </c>
      <c r="U79" s="143">
        <v>1841.6281175735801</v>
      </c>
      <c r="V79" s="143">
        <v>1864.79686043892</v>
      </c>
      <c r="W79" s="143">
        <v>1885.2622038330801</v>
      </c>
      <c r="X79" s="143">
        <v>1902.8282944391599</v>
      </c>
      <c r="Y79" s="143">
        <v>1919.3516026053101</v>
      </c>
      <c r="Z79" s="143">
        <v>1934.72454883762</v>
      </c>
      <c r="AA79" s="143">
        <v>1948.7992572284199</v>
      </c>
      <c r="AB79" s="143">
        <v>1961.5468422793599</v>
      </c>
      <c r="AC79" s="143">
        <v>1975.2233527185399</v>
      </c>
      <c r="AD79" s="143">
        <v>1988.8503492898101</v>
      </c>
      <c r="AE79" s="143">
        <v>2002.48539891685</v>
      </c>
      <c r="AF79" s="143">
        <v>2016.17848395427</v>
      </c>
      <c r="AG79" s="143">
        <v>2029.92733427179</v>
      </c>
      <c r="AH79" s="143">
        <v>2041.8986369326899</v>
      </c>
      <c r="AI79" s="143">
        <v>2053.8265326146702</v>
      </c>
      <c r="AJ79" s="143">
        <v>2065.6019300192602</v>
      </c>
      <c r="AK79" s="143">
        <v>2077.23539854401</v>
      </c>
      <c r="AL79" s="143">
        <v>2088.7441839080202</v>
      </c>
      <c r="AM79" s="143">
        <v>2098.12872960904</v>
      </c>
      <c r="AN79" s="143">
        <v>2107.4935306954399</v>
      </c>
      <c r="AO79" s="143">
        <v>2116.8536091026699</v>
      </c>
      <c r="AP79" s="143">
        <v>2126.2212703022401</v>
      </c>
      <c r="AQ79" s="143">
        <v>2135.61007171238</v>
      </c>
      <c r="AR79" s="143">
        <v>2139.72944668337</v>
      </c>
      <c r="AS79" s="143">
        <v>2143.8533012858302</v>
      </c>
      <c r="AT79" s="143">
        <v>2147.9935629884299</v>
      </c>
      <c r="AU79" s="143">
        <v>2152.1755485307599</v>
      </c>
      <c r="AV79" s="143">
        <v>2156.43810571938</v>
      </c>
      <c r="AX79" s="225">
        <f t="shared" si="4"/>
        <v>1.2948116771552116</v>
      </c>
      <c r="AY79" s="143">
        <f t="shared" si="5"/>
        <v>1.0074091777436609</v>
      </c>
      <c r="AZ79" s="143">
        <f t="shared" si="6"/>
        <v>2156.438105719385</v>
      </c>
      <c r="BA79" s="226">
        <f t="shared" si="7"/>
        <v>0.74091777436608997</v>
      </c>
    </row>
    <row r="80" spans="1:53" x14ac:dyDescent="0.35">
      <c r="A80" s="200" t="s">
        <v>827</v>
      </c>
      <c r="B80" s="143" t="s">
        <v>870</v>
      </c>
      <c r="C80" s="143">
        <v>1508.1092628394799</v>
      </c>
      <c r="D80" s="143">
        <v>1523.20036705085</v>
      </c>
      <c r="E80" s="143">
        <v>1538.3782044182501</v>
      </c>
      <c r="F80" s="143">
        <v>1553.90006819373</v>
      </c>
      <c r="G80" s="143">
        <v>1569.79600698174</v>
      </c>
      <c r="H80" s="143">
        <v>1585.9845189340499</v>
      </c>
      <c r="I80" s="143">
        <v>1605.2052597515799</v>
      </c>
      <c r="J80" s="143">
        <v>1624.9034632816499</v>
      </c>
      <c r="K80" s="143">
        <v>1644.8268420762599</v>
      </c>
      <c r="L80" s="143">
        <v>1665.0660017241701</v>
      </c>
      <c r="M80" s="143">
        <v>1685.6652741278299</v>
      </c>
      <c r="N80" s="143">
        <v>1708.9079392759299</v>
      </c>
      <c r="O80" s="143">
        <v>1732.6438082321199</v>
      </c>
      <c r="P80" s="143">
        <v>1756.85624707992</v>
      </c>
      <c r="Q80" s="143">
        <v>1781.6268283818399</v>
      </c>
      <c r="R80" s="143">
        <v>1807.03836412806</v>
      </c>
      <c r="S80" s="143">
        <v>1830.57179913915</v>
      </c>
      <c r="T80" s="143">
        <v>1854.7120797765001</v>
      </c>
      <c r="U80" s="143">
        <v>1879.5195743260799</v>
      </c>
      <c r="V80" s="143">
        <v>1905.06806147609</v>
      </c>
      <c r="W80" s="143">
        <v>1927.5603610712301</v>
      </c>
      <c r="X80" s="143">
        <v>1947.1038391556999</v>
      </c>
      <c r="Y80" s="143">
        <v>1965.61174534928</v>
      </c>
      <c r="Z80" s="143">
        <v>1982.9414850764899</v>
      </c>
      <c r="AA80" s="143">
        <v>1999.03666315892</v>
      </c>
      <c r="AB80" s="143">
        <v>2013.8855213294</v>
      </c>
      <c r="AC80" s="143">
        <v>2029.8241718404299</v>
      </c>
      <c r="AD80" s="143">
        <v>2045.9489335558501</v>
      </c>
      <c r="AE80" s="143">
        <v>2062.01348709888</v>
      </c>
      <c r="AF80" s="143">
        <v>2078.0907894070101</v>
      </c>
      <c r="AG80" s="143">
        <v>2094.1663259082602</v>
      </c>
      <c r="AH80" s="143">
        <v>2108.49612410291</v>
      </c>
      <c r="AI80" s="143">
        <v>2122.5028211382901</v>
      </c>
      <c r="AJ80" s="143">
        <v>2136.4435780559702</v>
      </c>
      <c r="AK80" s="143">
        <v>2150.3779275928</v>
      </c>
      <c r="AL80" s="143">
        <v>2164.2893455027802</v>
      </c>
      <c r="AM80" s="143">
        <v>2176.3439232076898</v>
      </c>
      <c r="AN80" s="143">
        <v>2188.4104092093198</v>
      </c>
      <c r="AO80" s="143">
        <v>2200.48830200163</v>
      </c>
      <c r="AP80" s="143">
        <v>2212.5272840310899</v>
      </c>
      <c r="AQ80" s="143">
        <v>2224.5591360526601</v>
      </c>
      <c r="AR80" s="143">
        <v>2231.2737894878101</v>
      </c>
      <c r="AS80" s="143">
        <v>2238.0009699184502</v>
      </c>
      <c r="AT80" s="143">
        <v>2244.7530823110801</v>
      </c>
      <c r="AU80" s="143">
        <v>2251.5572153817502</v>
      </c>
      <c r="AV80" s="143">
        <v>2258.4459968974502</v>
      </c>
      <c r="AX80" s="225">
        <f t="shared" si="4"/>
        <v>1.3397950539533892</v>
      </c>
      <c r="AY80" s="143">
        <f t="shared" si="5"/>
        <v>1.0083926411802455</v>
      </c>
      <c r="AZ80" s="143">
        <f t="shared" si="6"/>
        <v>2258.4459968974525</v>
      </c>
      <c r="BA80" s="226">
        <f t="shared" si="7"/>
        <v>0.83926411802455192</v>
      </c>
    </row>
    <row r="81" spans="1:53" s="165" customFormat="1" ht="15" thickBot="1" x14ac:dyDescent="0.4">
      <c r="A81" s="227" t="s">
        <v>858</v>
      </c>
      <c r="B81" s="165" t="s">
        <v>870</v>
      </c>
      <c r="C81" s="165">
        <v>1508.1092628394799</v>
      </c>
      <c r="D81" s="165">
        <v>1515.6865719862301</v>
      </c>
      <c r="E81" s="165">
        <v>1523.31989710468</v>
      </c>
      <c r="F81" s="165">
        <v>1531.22998604036</v>
      </c>
      <c r="G81" s="165">
        <v>1539.4588256260299</v>
      </c>
      <c r="H81" s="165">
        <v>1547.9189993386101</v>
      </c>
      <c r="I81" s="165">
        <v>1559.35818800025</v>
      </c>
      <c r="J81" s="165">
        <v>1571.0254556576899</v>
      </c>
      <c r="K81" s="165">
        <v>1582.7742241127601</v>
      </c>
      <c r="L81" s="165">
        <v>1594.6873288986401</v>
      </c>
      <c r="M81" s="165">
        <v>1606.82981434001</v>
      </c>
      <c r="N81" s="165">
        <v>1621.3561578813501</v>
      </c>
      <c r="O81" s="165">
        <v>1636.1798561139401</v>
      </c>
      <c r="P81" s="165">
        <v>1651.3020700305501</v>
      </c>
      <c r="Q81" s="165">
        <v>1666.75878781693</v>
      </c>
      <c r="R81" s="165">
        <v>1682.5956192764299</v>
      </c>
      <c r="S81" s="165">
        <v>1696.5814512478701</v>
      </c>
      <c r="T81" s="165">
        <v>1710.9668028404601</v>
      </c>
      <c r="U81" s="165">
        <v>1725.79970614226</v>
      </c>
      <c r="V81" s="165">
        <v>1741.1280895494299</v>
      </c>
      <c r="W81" s="165">
        <v>1753.5966733744301</v>
      </c>
      <c r="X81" s="165">
        <v>1763.37784674561</v>
      </c>
      <c r="Y81" s="165">
        <v>1772.4162510497599</v>
      </c>
      <c r="Z81" s="165">
        <v>1780.37530013522</v>
      </c>
      <c r="AA81" s="165">
        <v>1787.1727960387</v>
      </c>
      <c r="AB81" s="165">
        <v>1792.8205824143699</v>
      </c>
      <c r="AC81" s="165">
        <v>1799.1956810545701</v>
      </c>
      <c r="AD81" s="165">
        <v>1805.1972729193501</v>
      </c>
      <c r="AE81" s="165">
        <v>1811.1059635041599</v>
      </c>
      <c r="AF81" s="165">
        <v>1816.98638760622</v>
      </c>
      <c r="AG81" s="165">
        <v>1822.7900609274</v>
      </c>
      <c r="AH81" s="165">
        <v>1827.0119041908399</v>
      </c>
      <c r="AI81" s="165">
        <v>1831.14661557403</v>
      </c>
      <c r="AJ81" s="165">
        <v>1835.1701200242901</v>
      </c>
      <c r="AK81" s="165">
        <v>1839.1431442082901</v>
      </c>
      <c r="AL81" s="165">
        <v>1843.08804211136</v>
      </c>
      <c r="AM81" s="165">
        <v>1845.1659925561</v>
      </c>
      <c r="AN81" s="165">
        <v>1847.2159996836001</v>
      </c>
      <c r="AO81" s="165">
        <v>1849.24893436461</v>
      </c>
      <c r="AP81" s="165">
        <v>1851.23535602728</v>
      </c>
      <c r="AQ81" s="165">
        <v>1853.1942136978901</v>
      </c>
      <c r="AR81" s="165">
        <v>1850.6642945271001</v>
      </c>
      <c r="AS81" s="165">
        <v>1848.17430214878</v>
      </c>
      <c r="AT81" s="165">
        <v>1845.73491905376</v>
      </c>
      <c r="AU81" s="165">
        <v>1843.3583045687501</v>
      </c>
      <c r="AV81" s="165">
        <v>1841.05432172017</v>
      </c>
      <c r="AX81" s="228">
        <f t="shared" si="4"/>
        <v>1.145768086507883</v>
      </c>
      <c r="AY81" s="165">
        <f t="shared" si="5"/>
        <v>1.0038954312609862</v>
      </c>
      <c r="AZ81" s="165">
        <f t="shared" si="6"/>
        <v>1841.0543217201707</v>
      </c>
      <c r="BA81" s="229">
        <f t="shared" si="7"/>
        <v>0.38954312609862374</v>
      </c>
    </row>
    <row r="82" spans="1:53" s="152" customFormat="1" x14ac:dyDescent="0.35">
      <c r="A82" s="222" t="s">
        <v>826</v>
      </c>
      <c r="B82" s="152" t="s">
        <v>871</v>
      </c>
      <c r="C82" s="152">
        <v>466.53062865454598</v>
      </c>
      <c r="D82" s="152">
        <v>471.14964330249398</v>
      </c>
      <c r="E82" s="152">
        <v>476.03329389057399</v>
      </c>
      <c r="F82" s="152">
        <v>481.09207147927901</v>
      </c>
      <c r="G82" s="152">
        <v>486.35472172342799</v>
      </c>
      <c r="H82" s="152">
        <v>491.75295992725597</v>
      </c>
      <c r="I82" s="152">
        <v>496.69701273337</v>
      </c>
      <c r="J82" s="152">
        <v>501.70483749837501</v>
      </c>
      <c r="K82" s="152">
        <v>506.78179797246798</v>
      </c>
      <c r="L82" s="152">
        <v>511.92708386957401</v>
      </c>
      <c r="M82" s="152">
        <v>517.13222902996301</v>
      </c>
      <c r="N82" s="152">
        <v>520.75023275283297</v>
      </c>
      <c r="O82" s="152">
        <v>524.39443138502804</v>
      </c>
      <c r="P82" s="152">
        <v>528.07604536662404</v>
      </c>
      <c r="Q82" s="152">
        <v>531.78824702562497</v>
      </c>
      <c r="R82" s="152">
        <v>535.52988530892503</v>
      </c>
      <c r="S82" s="152">
        <v>538.39669959803496</v>
      </c>
      <c r="T82" s="152">
        <v>541.23811952316396</v>
      </c>
      <c r="U82" s="152">
        <v>544.04750968752398</v>
      </c>
      <c r="V82" s="152">
        <v>546.83252566293197</v>
      </c>
      <c r="W82" s="152">
        <v>549.49473708413905</v>
      </c>
      <c r="X82" s="152">
        <v>551.41264639672795</v>
      </c>
      <c r="Y82" s="152">
        <v>553.23220239845205</v>
      </c>
      <c r="Z82" s="152">
        <v>554.94420395553004</v>
      </c>
      <c r="AA82" s="152">
        <v>556.57359329552196</v>
      </c>
      <c r="AB82" s="152">
        <v>558.09633665315903</v>
      </c>
      <c r="AC82" s="152">
        <v>559.15010602806205</v>
      </c>
      <c r="AD82" s="152">
        <v>560.12389427737298</v>
      </c>
      <c r="AE82" s="152">
        <v>561.01756558435795</v>
      </c>
      <c r="AF82" s="152">
        <v>561.83677872036503</v>
      </c>
      <c r="AG82" s="152">
        <v>562.58319142071196</v>
      </c>
      <c r="AH82" s="152">
        <v>562.77575586128296</v>
      </c>
      <c r="AI82" s="152">
        <v>562.97138425732703</v>
      </c>
      <c r="AJ82" s="152">
        <v>563.07815529164498</v>
      </c>
      <c r="AK82" s="152">
        <v>563.09162373755703</v>
      </c>
      <c r="AL82" s="152">
        <v>563.04468054213498</v>
      </c>
      <c r="AM82" s="152">
        <v>562.33556705154604</v>
      </c>
      <c r="AN82" s="152">
        <v>561.60438896563096</v>
      </c>
      <c r="AO82" s="152">
        <v>560.86457979904696</v>
      </c>
      <c r="AP82" s="152">
        <v>560.11719882313503</v>
      </c>
      <c r="AQ82" s="152">
        <v>559.37738432686297</v>
      </c>
      <c r="AR82" s="152">
        <v>558.14787344722197</v>
      </c>
      <c r="AS82" s="152">
        <v>556.98956288788895</v>
      </c>
      <c r="AT82" s="152">
        <v>555.891055394761</v>
      </c>
      <c r="AU82" s="152">
        <v>554.89505182900496</v>
      </c>
      <c r="AV82" s="152">
        <v>554.03278382411497</v>
      </c>
      <c r="AX82" s="223">
        <f t="shared" si="4"/>
        <v>1.0713561304492083</v>
      </c>
      <c r="AY82" s="152">
        <f t="shared" si="5"/>
        <v>1.0019712334059618</v>
      </c>
      <c r="AZ82" s="152">
        <f t="shared" si="6"/>
        <v>554.03278382411736</v>
      </c>
      <c r="BA82" s="224">
        <f t="shared" si="7"/>
        <v>0.19712334059618364</v>
      </c>
    </row>
    <row r="83" spans="1:53" x14ac:dyDescent="0.35">
      <c r="A83" s="200" t="s">
        <v>859</v>
      </c>
      <c r="B83" s="143" t="s">
        <v>871</v>
      </c>
      <c r="C83" s="143">
        <v>466.53062865454598</v>
      </c>
      <c r="D83" s="143">
        <v>471.16714881795502</v>
      </c>
      <c r="E83" s="143">
        <v>476.07439059957898</v>
      </c>
      <c r="F83" s="143">
        <v>481.16074619658002</v>
      </c>
      <c r="G83" s="143">
        <v>486.49703422294999</v>
      </c>
      <c r="H83" s="143">
        <v>491.97958366746502</v>
      </c>
      <c r="I83" s="143">
        <v>496.99050702749702</v>
      </c>
      <c r="J83" s="143">
        <v>502.06325243781299</v>
      </c>
      <c r="K83" s="143">
        <v>507.19563796390202</v>
      </c>
      <c r="L83" s="143">
        <v>512.39043010366595</v>
      </c>
      <c r="M83" s="143">
        <v>517.65068600635902</v>
      </c>
      <c r="N83" s="143">
        <v>521.32695315384797</v>
      </c>
      <c r="O83" s="143">
        <v>525.04154388793904</v>
      </c>
      <c r="P83" s="143">
        <v>528.80187118067602</v>
      </c>
      <c r="Q83" s="143">
        <v>532.59923377890198</v>
      </c>
      <c r="R83" s="143">
        <v>536.42716948760994</v>
      </c>
      <c r="S83" s="143">
        <v>539.381693306957</v>
      </c>
      <c r="T83" s="143">
        <v>542.31242848503905</v>
      </c>
      <c r="U83" s="143">
        <v>545.21081690750498</v>
      </c>
      <c r="V83" s="143">
        <v>548.08618830751004</v>
      </c>
      <c r="W83" s="143">
        <v>550.83896343637502</v>
      </c>
      <c r="X83" s="143">
        <v>552.84541562293202</v>
      </c>
      <c r="Y83" s="143">
        <v>554.75589478096401</v>
      </c>
      <c r="Z83" s="143">
        <v>556.56019973055095</v>
      </c>
      <c r="AA83" s="143">
        <v>558.28009030107501</v>
      </c>
      <c r="AB83" s="143">
        <v>559.89209318740598</v>
      </c>
      <c r="AC83" s="143">
        <v>561.03539424681105</v>
      </c>
      <c r="AD83" s="143">
        <v>562.10196338510696</v>
      </c>
      <c r="AE83" s="143">
        <v>563.08834430166303</v>
      </c>
      <c r="AF83" s="143">
        <v>564.00151248945099</v>
      </c>
      <c r="AG83" s="143">
        <v>564.84022633012103</v>
      </c>
      <c r="AH83" s="143">
        <v>565.12379204900503</v>
      </c>
      <c r="AI83" s="143">
        <v>565.34903132083195</v>
      </c>
      <c r="AJ83" s="143">
        <v>565.50870710027596</v>
      </c>
      <c r="AK83" s="143">
        <v>565.58800144551196</v>
      </c>
      <c r="AL83" s="143">
        <v>565.73450444648495</v>
      </c>
      <c r="AM83" s="143">
        <v>565.12404719228698</v>
      </c>
      <c r="AN83" s="143">
        <v>564.48400346348501</v>
      </c>
      <c r="AO83" s="143">
        <v>563.83986400812501</v>
      </c>
      <c r="AP83" s="143">
        <v>563.18874209500302</v>
      </c>
      <c r="AQ83" s="143">
        <v>562.55114102956702</v>
      </c>
      <c r="AR83" s="143">
        <v>561.40898790384495</v>
      </c>
      <c r="AS83" s="143">
        <v>560.327503218586</v>
      </c>
      <c r="AT83" s="143">
        <v>559.31477492748195</v>
      </c>
      <c r="AU83" s="143">
        <v>558.40565023638601</v>
      </c>
      <c r="AV83" s="143">
        <v>557.63261857957002</v>
      </c>
      <c r="AX83" s="225">
        <f t="shared" si="4"/>
        <v>1.0772372830830554</v>
      </c>
      <c r="AY83" s="143">
        <f t="shared" si="5"/>
        <v>1.0021279664125782</v>
      </c>
      <c r="AZ83" s="143">
        <f t="shared" si="6"/>
        <v>557.63261857956877</v>
      </c>
      <c r="BA83" s="226">
        <f t="shared" si="7"/>
        <v>0.2127966412578175</v>
      </c>
    </row>
    <row r="84" spans="1:53" x14ac:dyDescent="0.35">
      <c r="A84" s="200" t="s">
        <v>825</v>
      </c>
      <c r="B84" s="143" t="s">
        <v>871</v>
      </c>
      <c r="C84" s="143">
        <v>466.53062865454598</v>
      </c>
      <c r="D84" s="143">
        <v>471.14681977838802</v>
      </c>
      <c r="E84" s="143">
        <v>476.03709732414501</v>
      </c>
      <c r="F84" s="143">
        <v>481.13601139375299</v>
      </c>
      <c r="G84" s="143">
        <v>486.44744928746502</v>
      </c>
      <c r="H84" s="143">
        <v>491.90446542308598</v>
      </c>
      <c r="I84" s="143">
        <v>496.87990879586602</v>
      </c>
      <c r="J84" s="143">
        <v>501.91777430610301</v>
      </c>
      <c r="K84" s="143">
        <v>507.01840630785603</v>
      </c>
      <c r="L84" s="143">
        <v>512.18103653788796</v>
      </c>
      <c r="M84" s="143">
        <v>517.40722665828605</v>
      </c>
      <c r="N84" s="143">
        <v>521.04997854890803</v>
      </c>
      <c r="O84" s="143">
        <v>524.72047950424405</v>
      </c>
      <c r="P84" s="143">
        <v>528.43008674464295</v>
      </c>
      <c r="Q84" s="143">
        <v>532.17083007931797</v>
      </c>
      <c r="R84" s="143">
        <v>535.94292024823903</v>
      </c>
      <c r="S84" s="143">
        <v>538.843893347071</v>
      </c>
      <c r="T84" s="143">
        <v>541.72181285855504</v>
      </c>
      <c r="U84" s="143">
        <v>544.58060225193003</v>
      </c>
      <c r="V84" s="143">
        <v>547.40244657504104</v>
      </c>
      <c r="W84" s="143">
        <v>550.09960089291906</v>
      </c>
      <c r="X84" s="143">
        <v>552.050056379804</v>
      </c>
      <c r="Y84" s="143">
        <v>553.90546257494304</v>
      </c>
      <c r="Z84" s="143">
        <v>555.67586759063397</v>
      </c>
      <c r="AA84" s="143">
        <v>557.299296642493</v>
      </c>
      <c r="AB84" s="143">
        <v>558.86184437747102</v>
      </c>
      <c r="AC84" s="143">
        <v>559.95830810126301</v>
      </c>
      <c r="AD84" s="143">
        <v>560.99769183931699</v>
      </c>
      <c r="AE84" s="143">
        <v>561.95404077941805</v>
      </c>
      <c r="AF84" s="143">
        <v>562.82721509248904</v>
      </c>
      <c r="AG84" s="143">
        <v>563.61436432573203</v>
      </c>
      <c r="AH84" s="143">
        <v>563.84616259758798</v>
      </c>
      <c r="AI84" s="143">
        <v>564.00568057981502</v>
      </c>
      <c r="AJ84" s="143">
        <v>564.09126818502295</v>
      </c>
      <c r="AK84" s="143">
        <v>564.11943070842005</v>
      </c>
      <c r="AL84" s="143">
        <v>564.09723306955095</v>
      </c>
      <c r="AM84" s="143">
        <v>563.42291576295099</v>
      </c>
      <c r="AN84" s="143">
        <v>562.71921803197301</v>
      </c>
      <c r="AO84" s="143">
        <v>562.010102909274</v>
      </c>
      <c r="AP84" s="143">
        <v>561.29577705212398</v>
      </c>
      <c r="AQ84" s="143">
        <v>560.59094645817095</v>
      </c>
      <c r="AR84" s="143">
        <v>559.38917073099105</v>
      </c>
      <c r="AS84" s="143">
        <v>558.24920389249098</v>
      </c>
      <c r="AT84" s="143">
        <v>557.17861298926096</v>
      </c>
      <c r="AU84" s="143">
        <v>556.218858896916</v>
      </c>
      <c r="AV84" s="143">
        <v>555.43057725299298</v>
      </c>
      <c r="AX84" s="225">
        <f t="shared" si="4"/>
        <v>1.0734882480097614</v>
      </c>
      <c r="AY84" s="143">
        <f t="shared" si="5"/>
        <v>1.0020281508045596</v>
      </c>
      <c r="AZ84" s="143">
        <f t="shared" si="6"/>
        <v>555.43057725299457</v>
      </c>
      <c r="BA84" s="226">
        <f t="shared" si="7"/>
        <v>0.20281508045596475</v>
      </c>
    </row>
    <row r="85" spans="1:53" x14ac:dyDescent="0.35">
      <c r="A85" s="200" t="s">
        <v>827</v>
      </c>
      <c r="B85" s="143" t="s">
        <v>871</v>
      </c>
      <c r="C85" s="143">
        <v>466.53062865454598</v>
      </c>
      <c r="D85" s="143">
        <v>471.13567226153498</v>
      </c>
      <c r="E85" s="143">
        <v>476.02257612684099</v>
      </c>
      <c r="F85" s="143">
        <v>481.151278363882</v>
      </c>
      <c r="G85" s="143">
        <v>486.47939947086599</v>
      </c>
      <c r="H85" s="143">
        <v>491.94764469049801</v>
      </c>
      <c r="I85" s="143">
        <v>496.929554643465</v>
      </c>
      <c r="J85" s="143">
        <v>501.974909393742</v>
      </c>
      <c r="K85" s="143">
        <v>507.084856294715</v>
      </c>
      <c r="L85" s="143">
        <v>512.26421549526003</v>
      </c>
      <c r="M85" s="143">
        <v>517.50998195112697</v>
      </c>
      <c r="N85" s="143">
        <v>521.172030558394</v>
      </c>
      <c r="O85" s="143">
        <v>524.86341870935803</v>
      </c>
      <c r="P85" s="143">
        <v>528.59644677030599</v>
      </c>
      <c r="Q85" s="143">
        <v>532.36265771497096</v>
      </c>
      <c r="R85" s="143">
        <v>536.16007682027202</v>
      </c>
      <c r="S85" s="143">
        <v>539.09166410842295</v>
      </c>
      <c r="T85" s="143">
        <v>542.00410981556104</v>
      </c>
      <c r="U85" s="143">
        <v>544.88080745060597</v>
      </c>
      <c r="V85" s="143">
        <v>547.73103883782699</v>
      </c>
      <c r="W85" s="143">
        <v>550.46121784025399</v>
      </c>
      <c r="X85" s="143">
        <v>552.442624119838</v>
      </c>
      <c r="Y85" s="143">
        <v>554.33217577042899</v>
      </c>
      <c r="Z85" s="143">
        <v>556.10825900143402</v>
      </c>
      <c r="AA85" s="143">
        <v>557.80963574243003</v>
      </c>
      <c r="AB85" s="143">
        <v>559.48798604177705</v>
      </c>
      <c r="AC85" s="143">
        <v>560.751830479864</v>
      </c>
      <c r="AD85" s="143">
        <v>561.81570614943303</v>
      </c>
      <c r="AE85" s="143">
        <v>562.799312176993</v>
      </c>
      <c r="AF85" s="143">
        <v>563.70652725247805</v>
      </c>
      <c r="AG85" s="143">
        <v>564.53630770829704</v>
      </c>
      <c r="AH85" s="143">
        <v>564.81333152417403</v>
      </c>
      <c r="AI85" s="143">
        <v>565.01534459951097</v>
      </c>
      <c r="AJ85" s="143">
        <v>565.16959647626697</v>
      </c>
      <c r="AK85" s="143">
        <v>565.26123752239596</v>
      </c>
      <c r="AL85" s="143">
        <v>565.28657981920799</v>
      </c>
      <c r="AM85" s="143">
        <v>564.65174129595198</v>
      </c>
      <c r="AN85" s="143">
        <v>563.99000013250304</v>
      </c>
      <c r="AO85" s="143">
        <v>563.32245860445096</v>
      </c>
      <c r="AP85" s="143">
        <v>562.65184331690796</v>
      </c>
      <c r="AQ85" s="143">
        <v>561.99241456059303</v>
      </c>
      <c r="AR85" s="143">
        <v>560.83835329296801</v>
      </c>
      <c r="AS85" s="143">
        <v>559.73773365810598</v>
      </c>
      <c r="AT85" s="143">
        <v>558.71763492128605</v>
      </c>
      <c r="AU85" s="143">
        <v>557.79845143831403</v>
      </c>
      <c r="AV85" s="143">
        <v>557.01339819212296</v>
      </c>
      <c r="AX85" s="225">
        <f t="shared" si="4"/>
        <v>1.0763336314636085</v>
      </c>
      <c r="AY85" s="143">
        <f t="shared" si="5"/>
        <v>1.0021039381811376</v>
      </c>
      <c r="AZ85" s="143">
        <f t="shared" si="6"/>
        <v>557.01339819212183</v>
      </c>
      <c r="BA85" s="226">
        <f t="shared" si="7"/>
        <v>0.21039381811376323</v>
      </c>
    </row>
    <row r="86" spans="1:53" s="165" customFormat="1" ht="15" thickBot="1" x14ac:dyDescent="0.4">
      <c r="A86" s="227" t="s">
        <v>858</v>
      </c>
      <c r="B86" s="165" t="s">
        <v>871</v>
      </c>
      <c r="C86" s="165">
        <v>466.53062865454598</v>
      </c>
      <c r="D86" s="165">
        <v>471.19957607700297</v>
      </c>
      <c r="E86" s="165">
        <v>476.12070294274503</v>
      </c>
      <c r="F86" s="165">
        <v>481.21106961798301</v>
      </c>
      <c r="G86" s="165">
        <v>486.489459584423</v>
      </c>
      <c r="H86" s="165">
        <v>491.90783413678503</v>
      </c>
      <c r="I86" s="165">
        <v>496.83407139066998</v>
      </c>
      <c r="J86" s="165">
        <v>501.82552041181799</v>
      </c>
      <c r="K86" s="165">
        <v>506.87977632168003</v>
      </c>
      <c r="L86" s="165">
        <v>511.99705614461499</v>
      </c>
      <c r="M86" s="165">
        <v>517.17698881225704</v>
      </c>
      <c r="N86" s="165">
        <v>520.77037555118295</v>
      </c>
      <c r="O86" s="165">
        <v>524.38889553966499</v>
      </c>
      <c r="P86" s="165">
        <v>528.04607801326097</v>
      </c>
      <c r="Q86" s="165">
        <v>531.73131458000103</v>
      </c>
      <c r="R86" s="165">
        <v>535.44162399820004</v>
      </c>
      <c r="S86" s="165">
        <v>538.28034383439501</v>
      </c>
      <c r="T86" s="165">
        <v>541.09279768314502</v>
      </c>
      <c r="U86" s="165">
        <v>543.86883900423004</v>
      </c>
      <c r="V86" s="165">
        <v>546.615973801319</v>
      </c>
      <c r="W86" s="165">
        <v>549.263797264299</v>
      </c>
      <c r="X86" s="165">
        <v>551.31098620563398</v>
      </c>
      <c r="Y86" s="165">
        <v>553.11291877015105</v>
      </c>
      <c r="Z86" s="165">
        <v>554.80019918728999</v>
      </c>
      <c r="AA86" s="165">
        <v>556.40703134901196</v>
      </c>
      <c r="AB86" s="165">
        <v>557.91019988175299</v>
      </c>
      <c r="AC86" s="165">
        <v>558.94037583405498</v>
      </c>
      <c r="AD86" s="165">
        <v>559.90455872532596</v>
      </c>
      <c r="AE86" s="165">
        <v>560.78243417239196</v>
      </c>
      <c r="AF86" s="165">
        <v>561.57732243799398</v>
      </c>
      <c r="AG86" s="165">
        <v>562.29655264587598</v>
      </c>
      <c r="AH86" s="165">
        <v>562.46404190114094</v>
      </c>
      <c r="AI86" s="165">
        <v>562.556825738881</v>
      </c>
      <c r="AJ86" s="165">
        <v>562.59207988557898</v>
      </c>
      <c r="AK86" s="165">
        <v>562.56716016207895</v>
      </c>
      <c r="AL86" s="165">
        <v>562.48078705607202</v>
      </c>
      <c r="AM86" s="165">
        <v>561.73410693036897</v>
      </c>
      <c r="AN86" s="165">
        <v>560.96167411143495</v>
      </c>
      <c r="AO86" s="165">
        <v>560.18402887735294</v>
      </c>
      <c r="AP86" s="165">
        <v>559.40530023460803</v>
      </c>
      <c r="AQ86" s="165">
        <v>558.63337003384902</v>
      </c>
      <c r="AR86" s="165">
        <v>557.37295625948298</v>
      </c>
      <c r="AS86" s="165">
        <v>556.18385291966604</v>
      </c>
      <c r="AT86" s="165">
        <v>555.04997455544105</v>
      </c>
      <c r="AU86" s="165">
        <v>554.01988333380098</v>
      </c>
      <c r="AV86" s="165">
        <v>553.12060371976202</v>
      </c>
      <c r="AX86" s="228">
        <f t="shared" si="4"/>
        <v>1.0694996407130424</v>
      </c>
      <c r="AY86" s="165">
        <f t="shared" si="5"/>
        <v>1.0019215842699178</v>
      </c>
      <c r="AZ86" s="165">
        <f t="shared" si="6"/>
        <v>553.12060371976202</v>
      </c>
      <c r="BA86" s="229">
        <f t="shared" si="7"/>
        <v>0.1921584269917842</v>
      </c>
    </row>
    <row r="87" spans="1:53" s="152" customFormat="1" x14ac:dyDescent="0.35">
      <c r="A87" s="222" t="s">
        <v>826</v>
      </c>
      <c r="B87" s="152" t="s">
        <v>872</v>
      </c>
      <c r="C87" s="152">
        <v>1832.2334940928499</v>
      </c>
      <c r="D87" s="152">
        <v>1876.5763133407399</v>
      </c>
      <c r="E87" s="152">
        <v>1922.040521228</v>
      </c>
      <c r="F87" s="152">
        <v>1968.5172082066199</v>
      </c>
      <c r="G87" s="152">
        <v>2016.2483550698701</v>
      </c>
      <c r="H87" s="152">
        <v>2064.6414716846898</v>
      </c>
      <c r="I87" s="152">
        <v>2108.5711507728902</v>
      </c>
      <c r="J87" s="152">
        <v>2153.0995068215402</v>
      </c>
      <c r="K87" s="152">
        <v>2198.2304635361602</v>
      </c>
      <c r="L87" s="152">
        <v>2244.0017523696602</v>
      </c>
      <c r="M87" s="152">
        <v>2290.3315615050501</v>
      </c>
      <c r="N87" s="152">
        <v>2329.3964949780302</v>
      </c>
      <c r="O87" s="152">
        <v>2368.7288976858799</v>
      </c>
      <c r="P87" s="152">
        <v>2408.4288309889098</v>
      </c>
      <c r="Q87" s="152">
        <v>2448.4443771349002</v>
      </c>
      <c r="R87" s="152">
        <v>2488.7832507216199</v>
      </c>
      <c r="S87" s="152">
        <v>2524.91269432637</v>
      </c>
      <c r="T87" s="152">
        <v>2561.1612807125198</v>
      </c>
      <c r="U87" s="152">
        <v>2597.4399732270499</v>
      </c>
      <c r="V87" s="152">
        <v>2633.90487880913</v>
      </c>
      <c r="W87" s="152">
        <v>2669.7551055843801</v>
      </c>
      <c r="X87" s="152">
        <v>2699.24791779106</v>
      </c>
      <c r="Y87" s="152">
        <v>2728.3418730107101</v>
      </c>
      <c r="Z87" s="152">
        <v>2756.8247723333998</v>
      </c>
      <c r="AA87" s="152">
        <v>2785.4777813053502</v>
      </c>
      <c r="AB87" s="152">
        <v>2813.7551575246398</v>
      </c>
      <c r="AC87" s="152">
        <v>2836.6618136812299</v>
      </c>
      <c r="AD87" s="152">
        <v>2859.2630929550401</v>
      </c>
      <c r="AE87" s="152">
        <v>2881.5935535219501</v>
      </c>
      <c r="AF87" s="152">
        <v>2903.6041954306102</v>
      </c>
      <c r="AG87" s="152">
        <v>2925.4130979961501</v>
      </c>
      <c r="AH87" s="152">
        <v>2942.7317673059802</v>
      </c>
      <c r="AI87" s="152">
        <v>2960.4778592398702</v>
      </c>
      <c r="AJ87" s="152">
        <v>2977.6522058864198</v>
      </c>
      <c r="AK87" s="152">
        <v>2994.6423645028399</v>
      </c>
      <c r="AL87" s="152">
        <v>3011.1305491272701</v>
      </c>
      <c r="AM87" s="152">
        <v>3020.9258228711401</v>
      </c>
      <c r="AN87" s="152">
        <v>3030.50636810682</v>
      </c>
      <c r="AO87" s="152">
        <v>3039.8174570841902</v>
      </c>
      <c r="AP87" s="152">
        <v>3048.8531796423199</v>
      </c>
      <c r="AQ87" s="152">
        <v>3057.6531848596201</v>
      </c>
      <c r="AR87" s="152">
        <v>3060.9458517766702</v>
      </c>
      <c r="AS87" s="152">
        <v>3064.1878494340799</v>
      </c>
      <c r="AT87" s="152">
        <v>3067.1250667272602</v>
      </c>
      <c r="AU87" s="152">
        <v>3069.8976962974798</v>
      </c>
      <c r="AV87" s="152">
        <v>3072.5763310586899</v>
      </c>
      <c r="AX87" s="223">
        <f t="shared" si="4"/>
        <v>1.3415421516697792</v>
      </c>
      <c r="AY87" s="152">
        <f t="shared" si="5"/>
        <v>1.0084301873403045</v>
      </c>
      <c r="AZ87" s="152">
        <f t="shared" si="6"/>
        <v>3072.5763310586908</v>
      </c>
      <c r="BA87" s="224">
        <f t="shared" si="7"/>
        <v>0.84301873403045402</v>
      </c>
    </row>
    <row r="88" spans="1:53" x14ac:dyDescent="0.35">
      <c r="A88" s="200" t="s">
        <v>859</v>
      </c>
      <c r="B88" s="143" t="s">
        <v>872</v>
      </c>
      <c r="C88" s="143">
        <v>1832.2334940928499</v>
      </c>
      <c r="D88" s="143">
        <v>1877.1709324741901</v>
      </c>
      <c r="E88" s="143">
        <v>1923.2927955333</v>
      </c>
      <c r="F88" s="143">
        <v>1970.4121766202099</v>
      </c>
      <c r="G88" s="143">
        <v>2019.0101882536901</v>
      </c>
      <c r="H88" s="143">
        <v>2068.4577084509601</v>
      </c>
      <c r="I88" s="143">
        <v>2113.3231343509301</v>
      </c>
      <c r="J88" s="143">
        <v>2158.7746845647298</v>
      </c>
      <c r="K88" s="143">
        <v>2204.7620320842502</v>
      </c>
      <c r="L88" s="143">
        <v>2251.3332248691599</v>
      </c>
      <c r="M88" s="143">
        <v>2298.5217498448001</v>
      </c>
      <c r="N88" s="143">
        <v>2338.5161997416499</v>
      </c>
      <c r="O88" s="143">
        <v>2378.87947326315</v>
      </c>
      <c r="P88" s="143">
        <v>2419.6955441482401</v>
      </c>
      <c r="Q88" s="143">
        <v>2460.8792106608598</v>
      </c>
      <c r="R88" s="143">
        <v>2502.40883850815</v>
      </c>
      <c r="S88" s="143">
        <v>2539.7524068693101</v>
      </c>
      <c r="T88" s="143">
        <v>2577.24318305413</v>
      </c>
      <c r="U88" s="143">
        <v>2614.7733841950699</v>
      </c>
      <c r="V88" s="143">
        <v>2652.5153871933699</v>
      </c>
      <c r="W88" s="143">
        <v>2689.6482830447899</v>
      </c>
      <c r="X88" s="143">
        <v>2720.3830306361901</v>
      </c>
      <c r="Y88" s="143">
        <v>2750.7380618113498</v>
      </c>
      <c r="Z88" s="143">
        <v>2780.50623763463</v>
      </c>
      <c r="AA88" s="143">
        <v>2810.40972988664</v>
      </c>
      <c r="AB88" s="143">
        <v>2839.9202616032399</v>
      </c>
      <c r="AC88" s="143">
        <v>2864.0250239492202</v>
      </c>
      <c r="AD88" s="143">
        <v>2887.8910780207898</v>
      </c>
      <c r="AE88" s="143">
        <v>2911.4783985336298</v>
      </c>
      <c r="AF88" s="143">
        <v>2934.7727990944099</v>
      </c>
      <c r="AG88" s="143">
        <v>2957.8468201186301</v>
      </c>
      <c r="AH88" s="143">
        <v>2976.38621575045</v>
      </c>
      <c r="AI88" s="143">
        <v>2994.9483360908198</v>
      </c>
      <c r="AJ88" s="143">
        <v>3013.3443827371402</v>
      </c>
      <c r="AK88" s="143">
        <v>3031.0416527995199</v>
      </c>
      <c r="AL88" s="143">
        <v>3049.1718204041399</v>
      </c>
      <c r="AM88" s="143">
        <v>3060.1900603035901</v>
      </c>
      <c r="AN88" s="143">
        <v>3070.9261045867802</v>
      </c>
      <c r="AO88" s="143">
        <v>3081.4323701510698</v>
      </c>
      <c r="AP88" s="143">
        <v>3091.6848940397399</v>
      </c>
      <c r="AQ88" s="143">
        <v>3101.7963229331699</v>
      </c>
      <c r="AR88" s="143">
        <v>3106.1190338943902</v>
      </c>
      <c r="AS88" s="143">
        <v>3110.27236064421</v>
      </c>
      <c r="AT88" s="143">
        <v>3114.1672840029901</v>
      </c>
      <c r="AU88" s="143">
        <v>3117.9064691318899</v>
      </c>
      <c r="AV88" s="143">
        <v>3121.5401385499999</v>
      </c>
      <c r="AX88" s="225">
        <f t="shared" si="4"/>
        <v>1.3580642161688361</v>
      </c>
      <c r="AY88" s="143">
        <f t="shared" si="5"/>
        <v>1.0087829259718855</v>
      </c>
      <c r="AZ88" s="143">
        <f t="shared" si="6"/>
        <v>3121.5401385499936</v>
      </c>
      <c r="BA88" s="226">
        <f t="shared" si="7"/>
        <v>0.8782925971885458</v>
      </c>
    </row>
    <row r="89" spans="1:53" x14ac:dyDescent="0.35">
      <c r="A89" s="200" t="s">
        <v>825</v>
      </c>
      <c r="B89" s="143" t="s">
        <v>872</v>
      </c>
      <c r="C89" s="143">
        <v>1832.2334940928499</v>
      </c>
      <c r="D89" s="143">
        <v>1876.94045332672</v>
      </c>
      <c r="E89" s="143">
        <v>1922.85562157614</v>
      </c>
      <c r="F89" s="143">
        <v>1969.96356127273</v>
      </c>
      <c r="G89" s="143">
        <v>2018.1750717687601</v>
      </c>
      <c r="H89" s="143">
        <v>2067.2424486088298</v>
      </c>
      <c r="I89" s="143">
        <v>2111.7386219391901</v>
      </c>
      <c r="J89" s="143">
        <v>2156.7689296537601</v>
      </c>
      <c r="K89" s="143">
        <v>2202.33992720997</v>
      </c>
      <c r="L89" s="143">
        <v>2248.5115433174101</v>
      </c>
      <c r="M89" s="143">
        <v>2295.2518859929601</v>
      </c>
      <c r="N89" s="143">
        <v>2334.7849586249499</v>
      </c>
      <c r="O89" s="143">
        <v>2374.61699742664</v>
      </c>
      <c r="P89" s="143">
        <v>2414.82507628243</v>
      </c>
      <c r="Q89" s="143">
        <v>2455.35999167403</v>
      </c>
      <c r="R89" s="143">
        <v>2496.2431821044802</v>
      </c>
      <c r="S89" s="143">
        <v>2532.9440500769001</v>
      </c>
      <c r="T89" s="143">
        <v>2569.8029877405002</v>
      </c>
      <c r="U89" s="143">
        <v>2606.940219565</v>
      </c>
      <c r="V89" s="143">
        <v>2643.9990178709199</v>
      </c>
      <c r="W89" s="143">
        <v>2680.4097082416301</v>
      </c>
      <c r="X89" s="143">
        <v>2710.4123681454498</v>
      </c>
      <c r="Y89" s="143">
        <v>2740.0947192478802</v>
      </c>
      <c r="Z89" s="143">
        <v>2769.55660537109</v>
      </c>
      <c r="AA89" s="143">
        <v>2798.0129460347198</v>
      </c>
      <c r="AB89" s="143">
        <v>2826.9295535240499</v>
      </c>
      <c r="AC89" s="143">
        <v>2850.5080596447301</v>
      </c>
      <c r="AD89" s="143">
        <v>2874.1360649355502</v>
      </c>
      <c r="AE89" s="143">
        <v>2897.4524372137498</v>
      </c>
      <c r="AF89" s="143">
        <v>2920.25180446896</v>
      </c>
      <c r="AG89" s="143">
        <v>2942.6146136819798</v>
      </c>
      <c r="AH89" s="143">
        <v>2960.4668568767001</v>
      </c>
      <c r="AI89" s="143">
        <v>2978.0772086654902</v>
      </c>
      <c r="AJ89" s="143">
        <v>2995.3820107388401</v>
      </c>
      <c r="AK89" s="143">
        <v>3012.4516442842701</v>
      </c>
      <c r="AL89" s="143">
        <v>3029.2271509604602</v>
      </c>
      <c r="AM89" s="143">
        <v>3039.46223848924</v>
      </c>
      <c r="AN89" s="143">
        <v>3049.4112311676699</v>
      </c>
      <c r="AO89" s="143">
        <v>3059.1115442575301</v>
      </c>
      <c r="AP89" s="143">
        <v>3068.5669190052399</v>
      </c>
      <c r="AQ89" s="143">
        <v>3077.8095247716401</v>
      </c>
      <c r="AR89" s="143">
        <v>3081.4267703527098</v>
      </c>
      <c r="AS89" s="143">
        <v>3084.8665533712601</v>
      </c>
      <c r="AT89" s="143">
        <v>3088.0694684656</v>
      </c>
      <c r="AU89" s="143">
        <v>3091.1422557421402</v>
      </c>
      <c r="AV89" s="143">
        <v>3093.6308682522199</v>
      </c>
      <c r="AX89" s="225">
        <f t="shared" si="4"/>
        <v>1.347839375334559</v>
      </c>
      <c r="AY89" s="143">
        <f t="shared" si="5"/>
        <v>1.0085651253621</v>
      </c>
      <c r="AZ89" s="143">
        <f t="shared" si="6"/>
        <v>3093.6308682522103</v>
      </c>
      <c r="BA89" s="226">
        <f t="shared" si="7"/>
        <v>0.85651253620999679</v>
      </c>
    </row>
    <row r="90" spans="1:53" x14ac:dyDescent="0.35">
      <c r="A90" s="200" t="s">
        <v>827</v>
      </c>
      <c r="B90" s="143" t="s">
        <v>872</v>
      </c>
      <c r="C90" s="143">
        <v>1832.2334940928499</v>
      </c>
      <c r="D90" s="143">
        <v>1877.0424772439201</v>
      </c>
      <c r="E90" s="143">
        <v>1923.1393376420899</v>
      </c>
      <c r="F90" s="143">
        <v>1970.5634446446199</v>
      </c>
      <c r="G90" s="143">
        <v>2019.1204536269599</v>
      </c>
      <c r="H90" s="143">
        <v>2068.4422556461</v>
      </c>
      <c r="I90" s="143">
        <v>2113.08078770776</v>
      </c>
      <c r="J90" s="143">
        <v>2158.3327010667499</v>
      </c>
      <c r="K90" s="143">
        <v>2204.1818473850999</v>
      </c>
      <c r="L90" s="143">
        <v>2250.70757902795</v>
      </c>
      <c r="M90" s="143">
        <v>2297.8414562031999</v>
      </c>
      <c r="N90" s="143">
        <v>2337.7477216560101</v>
      </c>
      <c r="O90" s="143">
        <v>2377.96460630094</v>
      </c>
      <c r="P90" s="143">
        <v>2418.59042756905</v>
      </c>
      <c r="Q90" s="143">
        <v>2459.5621749914799</v>
      </c>
      <c r="R90" s="143">
        <v>2500.8814956229098</v>
      </c>
      <c r="S90" s="143">
        <v>2538.0592580770999</v>
      </c>
      <c r="T90" s="143">
        <v>2575.4725332437702</v>
      </c>
      <c r="U90" s="143">
        <v>2612.8722213369601</v>
      </c>
      <c r="V90" s="143">
        <v>2650.4443602409801</v>
      </c>
      <c r="W90" s="143">
        <v>2687.43136528987</v>
      </c>
      <c r="X90" s="143">
        <v>2717.9887315863398</v>
      </c>
      <c r="Y90" s="143">
        <v>2748.2443473027702</v>
      </c>
      <c r="Z90" s="143">
        <v>2777.77404268294</v>
      </c>
      <c r="AA90" s="143">
        <v>2807.57921851213</v>
      </c>
      <c r="AB90" s="143">
        <v>2838.3334310625701</v>
      </c>
      <c r="AC90" s="143">
        <v>2863.9168903576101</v>
      </c>
      <c r="AD90" s="143">
        <v>2887.8850784497899</v>
      </c>
      <c r="AE90" s="143">
        <v>2911.5958692526001</v>
      </c>
      <c r="AF90" s="143">
        <v>2934.9803337786502</v>
      </c>
      <c r="AG90" s="143">
        <v>2958.0946115184502</v>
      </c>
      <c r="AH90" s="143">
        <v>2976.7271218810502</v>
      </c>
      <c r="AI90" s="143">
        <v>2995.0788962360598</v>
      </c>
      <c r="AJ90" s="143">
        <v>3013.5804726435599</v>
      </c>
      <c r="AK90" s="143">
        <v>3031.7069936625699</v>
      </c>
      <c r="AL90" s="143">
        <v>3049.2522890202299</v>
      </c>
      <c r="AM90" s="143">
        <v>3060.1056348464899</v>
      </c>
      <c r="AN90" s="143">
        <v>3070.71007688912</v>
      </c>
      <c r="AO90" s="143">
        <v>3081.0756398073099</v>
      </c>
      <c r="AP90" s="143">
        <v>3091.2471651026899</v>
      </c>
      <c r="AQ90" s="143">
        <v>3101.2425382183901</v>
      </c>
      <c r="AR90" s="143">
        <v>3105.61120073764</v>
      </c>
      <c r="AS90" s="143">
        <v>3109.7381565195001</v>
      </c>
      <c r="AT90" s="143">
        <v>3113.76572502401</v>
      </c>
      <c r="AU90" s="143">
        <v>3117.5960938897101</v>
      </c>
      <c r="AV90" s="143">
        <v>3121.3284565299</v>
      </c>
      <c r="AX90" s="225">
        <f t="shared" si="4"/>
        <v>1.3583741594110568</v>
      </c>
      <c r="AY90" s="143">
        <f t="shared" si="5"/>
        <v>1.0087895032076035</v>
      </c>
      <c r="AZ90" s="143">
        <f t="shared" si="6"/>
        <v>3121.3284565299036</v>
      </c>
      <c r="BA90" s="226">
        <f t="shared" si="7"/>
        <v>0.87895032076035218</v>
      </c>
    </row>
    <row r="91" spans="1:53" s="165" customFormat="1" ht="15" thickBot="1" x14ac:dyDescent="0.4">
      <c r="A91" s="227" t="s">
        <v>858</v>
      </c>
      <c r="B91" s="165" t="s">
        <v>872</v>
      </c>
      <c r="C91" s="165">
        <v>1832.2334940928499</v>
      </c>
      <c r="D91" s="165">
        <v>1876.87024049723</v>
      </c>
      <c r="E91" s="165">
        <v>1922.38549757449</v>
      </c>
      <c r="F91" s="165">
        <v>1968.86538794834</v>
      </c>
      <c r="G91" s="165">
        <v>2016.41073703197</v>
      </c>
      <c r="H91" s="165">
        <v>2064.76804546532</v>
      </c>
      <c r="I91" s="165">
        <v>2108.4043585975701</v>
      </c>
      <c r="J91" s="165">
        <v>2152.6368463785502</v>
      </c>
      <c r="K91" s="165">
        <v>2197.3984735987701</v>
      </c>
      <c r="L91" s="165">
        <v>2242.702370518</v>
      </c>
      <c r="M91" s="165">
        <v>2288.5473127482101</v>
      </c>
      <c r="N91" s="165">
        <v>2327.14514555086</v>
      </c>
      <c r="O91" s="165">
        <v>2365.9778489455002</v>
      </c>
      <c r="P91" s="165">
        <v>2405.1696351280598</v>
      </c>
      <c r="Q91" s="165">
        <v>2444.6473016426999</v>
      </c>
      <c r="R91" s="165">
        <v>2484.39434622104</v>
      </c>
      <c r="S91" s="165">
        <v>2519.95427151786</v>
      </c>
      <c r="T91" s="165">
        <v>2555.6171519546601</v>
      </c>
      <c r="U91" s="165">
        <v>2591.2429188016999</v>
      </c>
      <c r="V91" s="165">
        <v>2626.9806315251399</v>
      </c>
      <c r="W91" s="165">
        <v>2662.4459275678901</v>
      </c>
      <c r="X91" s="165">
        <v>2692.8392720084798</v>
      </c>
      <c r="Y91" s="165">
        <v>2721.5255502853802</v>
      </c>
      <c r="Z91" s="165">
        <v>2749.44017488381</v>
      </c>
      <c r="AA91" s="165">
        <v>2777.5587852364201</v>
      </c>
      <c r="AB91" s="165">
        <v>2805.3355861484101</v>
      </c>
      <c r="AC91" s="165">
        <v>2827.7002074470201</v>
      </c>
      <c r="AD91" s="165">
        <v>2849.9841216781601</v>
      </c>
      <c r="AE91" s="165">
        <v>2871.8963297492701</v>
      </c>
      <c r="AF91" s="165">
        <v>2893.3704267173798</v>
      </c>
      <c r="AG91" s="165">
        <v>2914.60633630961</v>
      </c>
      <c r="AH91" s="165">
        <v>2931.3855771887502</v>
      </c>
      <c r="AI91" s="165">
        <v>2947.8692982087</v>
      </c>
      <c r="AJ91" s="165">
        <v>2964.35186084324</v>
      </c>
      <c r="AK91" s="165">
        <v>2980.5566309280198</v>
      </c>
      <c r="AL91" s="165">
        <v>2996.2243598476002</v>
      </c>
      <c r="AM91" s="165">
        <v>3005.26420337022</v>
      </c>
      <c r="AN91" s="165">
        <v>3014.05610143389</v>
      </c>
      <c r="AO91" s="165">
        <v>3022.6017194746701</v>
      </c>
      <c r="AP91" s="165">
        <v>3030.9842950859602</v>
      </c>
      <c r="AQ91" s="165">
        <v>3039.1252283325398</v>
      </c>
      <c r="AR91" s="165">
        <v>3041.7981541398999</v>
      </c>
      <c r="AS91" s="165">
        <v>3044.4180653174899</v>
      </c>
      <c r="AT91" s="165">
        <v>3046.6622487028499</v>
      </c>
      <c r="AU91" s="165">
        <v>3048.7564956135898</v>
      </c>
      <c r="AV91" s="165">
        <v>3050.71939083609</v>
      </c>
      <c r="AX91" s="228">
        <f t="shared" si="4"/>
        <v>1.333037501056783</v>
      </c>
      <c r="AY91" s="165">
        <f t="shared" si="5"/>
        <v>1.008246968243756</v>
      </c>
      <c r="AZ91" s="165">
        <f t="shared" si="6"/>
        <v>3050.7193908360928</v>
      </c>
      <c r="BA91" s="229">
        <f t="shared" si="7"/>
        <v>0.82469682437560365</v>
      </c>
    </row>
    <row r="92" spans="1:53" s="152" customFormat="1" x14ac:dyDescent="0.35">
      <c r="A92" s="222" t="s">
        <v>826</v>
      </c>
      <c r="B92" s="152" t="s">
        <v>873</v>
      </c>
      <c r="C92" s="152">
        <v>1722.5957935450399</v>
      </c>
      <c r="D92" s="152">
        <v>1748.6627651057099</v>
      </c>
      <c r="E92" s="152">
        <v>1775.6182321871099</v>
      </c>
      <c r="F92" s="152">
        <v>1803.4431357323299</v>
      </c>
      <c r="G92" s="152">
        <v>1832.7443059525899</v>
      </c>
      <c r="H92" s="152">
        <v>1862.5439879103101</v>
      </c>
      <c r="I92" s="152">
        <v>1880.3493475899199</v>
      </c>
      <c r="J92" s="152">
        <v>1898.25174179023</v>
      </c>
      <c r="K92" s="152">
        <v>1916.24094024394</v>
      </c>
      <c r="L92" s="152">
        <v>1934.3140633139001</v>
      </c>
      <c r="M92" s="152">
        <v>1952.38803119727</v>
      </c>
      <c r="N92" s="152">
        <v>1959.07167950644</v>
      </c>
      <c r="O92" s="152">
        <v>1965.6780724810001</v>
      </c>
      <c r="P92" s="152">
        <v>1972.43564797721</v>
      </c>
      <c r="Q92" s="152">
        <v>1979.1956659259499</v>
      </c>
      <c r="R92" s="152">
        <v>1985.9178834935001</v>
      </c>
      <c r="S92" s="152">
        <v>1994.56995097759</v>
      </c>
      <c r="T92" s="152">
        <v>2003.13959498128</v>
      </c>
      <c r="U92" s="152">
        <v>2011.55709914103</v>
      </c>
      <c r="V92" s="152">
        <v>2019.9168603805499</v>
      </c>
      <c r="W92" s="152">
        <v>2028.08378599668</v>
      </c>
      <c r="X92" s="152">
        <v>2033.3564882941</v>
      </c>
      <c r="Y92" s="152">
        <v>2038.4330245804199</v>
      </c>
      <c r="Z92" s="152">
        <v>2043.2152584186299</v>
      </c>
      <c r="AA92" s="152">
        <v>2048.1239448746601</v>
      </c>
      <c r="AB92" s="152">
        <v>2052.85881768426</v>
      </c>
      <c r="AC92" s="152">
        <v>2053.5454341251898</v>
      </c>
      <c r="AD92" s="152">
        <v>2054.0589360323102</v>
      </c>
      <c r="AE92" s="152">
        <v>2054.4269504353201</v>
      </c>
      <c r="AF92" s="152">
        <v>2054.63608257126</v>
      </c>
      <c r="AG92" s="152">
        <v>2054.7647054637</v>
      </c>
      <c r="AH92" s="152">
        <v>2050.8738672982799</v>
      </c>
      <c r="AI92" s="152">
        <v>2047.4170333889199</v>
      </c>
      <c r="AJ92" s="152">
        <v>2043.75082675407</v>
      </c>
      <c r="AK92" s="152">
        <v>2040.0565682850199</v>
      </c>
      <c r="AL92" s="152">
        <v>2036.2756458721201</v>
      </c>
      <c r="AM92" s="152">
        <v>2027.43555717548</v>
      </c>
      <c r="AN92" s="152">
        <v>2018.82223831071</v>
      </c>
      <c r="AO92" s="152">
        <v>2010.44621185348</v>
      </c>
      <c r="AP92" s="152">
        <v>2002.36847260425</v>
      </c>
      <c r="AQ92" s="152">
        <v>1994.68693966611</v>
      </c>
      <c r="AR92" s="152">
        <v>1983.2849715719401</v>
      </c>
      <c r="AS92" s="152">
        <v>1972.6664810730199</v>
      </c>
      <c r="AT92" s="152">
        <v>1962.73490063485</v>
      </c>
      <c r="AU92" s="152">
        <v>1953.7291348761</v>
      </c>
      <c r="AV92" s="152">
        <v>1945.82728434111</v>
      </c>
      <c r="AX92" s="223">
        <f t="shared" si="4"/>
        <v>0.99663962964773112</v>
      </c>
      <c r="AY92" s="152">
        <f t="shared" si="5"/>
        <v>0.99990383236505442</v>
      </c>
      <c r="AZ92" s="152">
        <f t="shared" si="6"/>
        <v>1945.8272843411114</v>
      </c>
      <c r="BA92" s="224">
        <f t="shared" si="7"/>
        <v>-9.6167634945576452E-3</v>
      </c>
    </row>
    <row r="93" spans="1:53" x14ac:dyDescent="0.35">
      <c r="A93" s="200" t="s">
        <v>859</v>
      </c>
      <c r="B93" s="143" t="s">
        <v>873</v>
      </c>
      <c r="C93" s="143">
        <v>1722.5957935450399</v>
      </c>
      <c r="D93" s="143">
        <v>1748.9477736753499</v>
      </c>
      <c r="E93" s="143">
        <v>1776.2649035209399</v>
      </c>
      <c r="F93" s="143">
        <v>1804.4636053972199</v>
      </c>
      <c r="G93" s="143">
        <v>1834.5179366831601</v>
      </c>
      <c r="H93" s="143">
        <v>1865.2100581897901</v>
      </c>
      <c r="I93" s="143">
        <v>1883.7382991009299</v>
      </c>
      <c r="J93" s="143">
        <v>1902.3339887352399</v>
      </c>
      <c r="K93" s="143">
        <v>1920.9240153072301</v>
      </c>
      <c r="L93" s="143">
        <v>1939.5311913613</v>
      </c>
      <c r="M93" s="143">
        <v>1958.17830132668</v>
      </c>
      <c r="N93" s="143">
        <v>1965.4609155401799</v>
      </c>
      <c r="O93" s="143">
        <v>1972.7600324115199</v>
      </c>
      <c r="P93" s="143">
        <v>1980.27586184647</v>
      </c>
      <c r="Q93" s="143">
        <v>1987.8346985602</v>
      </c>
      <c r="R93" s="143">
        <v>1995.3466295155799</v>
      </c>
      <c r="S93" s="143">
        <v>2004.8102462491499</v>
      </c>
      <c r="T93" s="143">
        <v>2014.1934303309299</v>
      </c>
      <c r="U93" s="143">
        <v>2023.4163932958099</v>
      </c>
      <c r="V93" s="143">
        <v>2032.5876876770501</v>
      </c>
      <c r="W93" s="143">
        <v>2041.5588227222499</v>
      </c>
      <c r="X93" s="143">
        <v>2047.60498544862</v>
      </c>
      <c r="Y93" s="143">
        <v>2053.4602410423299</v>
      </c>
      <c r="Z93" s="143">
        <v>2059.0304961330698</v>
      </c>
      <c r="AA93" s="143">
        <v>2064.7015392826102</v>
      </c>
      <c r="AB93" s="143">
        <v>2070.1794494453702</v>
      </c>
      <c r="AC93" s="143">
        <v>2071.5861673532099</v>
      </c>
      <c r="AD93" s="143">
        <v>2072.8489584567901</v>
      </c>
      <c r="AE93" s="143">
        <v>2073.9554098754502</v>
      </c>
      <c r="AF93" s="143">
        <v>2074.9194327243599</v>
      </c>
      <c r="AG93" s="143">
        <v>2075.7815106654102</v>
      </c>
      <c r="AH93" s="143">
        <v>2072.5846916690598</v>
      </c>
      <c r="AI93" s="143">
        <v>2069.4943419649699</v>
      </c>
      <c r="AJ93" s="143">
        <v>2066.4162062803998</v>
      </c>
      <c r="AK93" s="143">
        <v>2063.09849389076</v>
      </c>
      <c r="AL93" s="143">
        <v>2060.3906898218802</v>
      </c>
      <c r="AM93" s="143">
        <v>2052.2224528943698</v>
      </c>
      <c r="AN93" s="143">
        <v>2044.22331461712</v>
      </c>
      <c r="AO93" s="143">
        <v>2036.4948719449401</v>
      </c>
      <c r="AP93" s="143">
        <v>2029.07778593637</v>
      </c>
      <c r="AQ93" s="143">
        <v>2022.1156942770001</v>
      </c>
      <c r="AR93" s="143">
        <v>2011.2440322688201</v>
      </c>
      <c r="AS93" s="143">
        <v>2001.07622856125</v>
      </c>
      <c r="AT93" s="143">
        <v>1991.6474638629099</v>
      </c>
      <c r="AU93" s="143">
        <v>1983.15599241467</v>
      </c>
      <c r="AV93" s="143">
        <v>1975.7775941361699</v>
      </c>
      <c r="AX93" s="225">
        <f t="shared" si="4"/>
        <v>1.0089875844286327</v>
      </c>
      <c r="AY93" s="143">
        <f t="shared" si="5"/>
        <v>1.0002556737208943</v>
      </c>
      <c r="AZ93" s="143">
        <f t="shared" si="6"/>
        <v>1975.7775941361597</v>
      </c>
      <c r="BA93" s="226">
        <f t="shared" si="7"/>
        <v>2.5567372089430052E-2</v>
      </c>
    </row>
    <row r="94" spans="1:53" x14ac:dyDescent="0.35">
      <c r="A94" s="200" t="s">
        <v>825</v>
      </c>
      <c r="B94" s="143" t="s">
        <v>873</v>
      </c>
      <c r="C94" s="143">
        <v>1722.5957935450399</v>
      </c>
      <c r="D94" s="143">
        <v>1748.74089042078</v>
      </c>
      <c r="E94" s="143">
        <v>1775.8822937089301</v>
      </c>
      <c r="F94" s="143">
        <v>1804.1610121563899</v>
      </c>
      <c r="G94" s="143">
        <v>1833.91561720093</v>
      </c>
      <c r="H94" s="143">
        <v>1864.3049093529501</v>
      </c>
      <c r="I94" s="143">
        <v>1882.48569047405</v>
      </c>
      <c r="J94" s="143">
        <v>1900.72783847798</v>
      </c>
      <c r="K94" s="143">
        <v>1918.9797827079401</v>
      </c>
      <c r="L94" s="143">
        <v>1937.2620087708799</v>
      </c>
      <c r="M94" s="143">
        <v>1955.56231085115</v>
      </c>
      <c r="N94" s="143">
        <v>1962.5057810511701</v>
      </c>
      <c r="O94" s="143">
        <v>1969.38969529324</v>
      </c>
      <c r="P94" s="143">
        <v>1976.41757837924</v>
      </c>
      <c r="Q94" s="143">
        <v>1983.4560638381899</v>
      </c>
      <c r="R94" s="143">
        <v>1990.466895802</v>
      </c>
      <c r="S94" s="143">
        <v>1999.4401372642501</v>
      </c>
      <c r="T94" s="143">
        <v>2008.3552191788201</v>
      </c>
      <c r="U94" s="143">
        <v>2017.2706042196301</v>
      </c>
      <c r="V94" s="143">
        <v>2025.9600608319399</v>
      </c>
      <c r="W94" s="143">
        <v>2034.4306360688599</v>
      </c>
      <c r="X94" s="143">
        <v>2039.9773501095001</v>
      </c>
      <c r="Y94" s="143">
        <v>2045.36882105324</v>
      </c>
      <c r="Z94" s="143">
        <v>2050.70840561771</v>
      </c>
      <c r="AA94" s="143">
        <v>2055.4468054395202</v>
      </c>
      <c r="AB94" s="143">
        <v>2060.5292693822998</v>
      </c>
      <c r="AC94" s="143">
        <v>2061.5860793505099</v>
      </c>
      <c r="AD94" s="143">
        <v>2062.6922482545601</v>
      </c>
      <c r="AE94" s="143">
        <v>2063.6170280039501</v>
      </c>
      <c r="AF94" s="143">
        <v>2064.2695922366802</v>
      </c>
      <c r="AG94" s="143">
        <v>2064.6960101659502</v>
      </c>
      <c r="AH94" s="143">
        <v>2061.08283272055</v>
      </c>
      <c r="AI94" s="143">
        <v>2057.42542435411</v>
      </c>
      <c r="AJ94" s="143">
        <v>2053.7023980065001</v>
      </c>
      <c r="AK94" s="143">
        <v>2050.0033452336402</v>
      </c>
      <c r="AL94" s="143">
        <v>2046.3308130832299</v>
      </c>
      <c r="AM94" s="143">
        <v>2037.6873395929999</v>
      </c>
      <c r="AN94" s="143">
        <v>2029.2158806186901</v>
      </c>
      <c r="AO94" s="143">
        <v>2021.0082814888401</v>
      </c>
      <c r="AP94" s="143">
        <v>2013.1246901566201</v>
      </c>
      <c r="AQ94" s="143">
        <v>2005.6543616367901</v>
      </c>
      <c r="AR94" s="143">
        <v>1994.3932658306901</v>
      </c>
      <c r="AS94" s="143">
        <v>1983.83656155074</v>
      </c>
      <c r="AT94" s="143">
        <v>1974.02441521268</v>
      </c>
      <c r="AU94" s="143">
        <v>1965.17327933147</v>
      </c>
      <c r="AV94" s="143">
        <v>1957.2861386235199</v>
      </c>
      <c r="AX94" s="225">
        <f t="shared" si="4"/>
        <v>1.0008814997930797</v>
      </c>
      <c r="AY94" s="143">
        <f t="shared" si="5"/>
        <v>1.0000251749311777</v>
      </c>
      <c r="AZ94" s="143">
        <f t="shared" si="6"/>
        <v>1957.286138623522</v>
      </c>
      <c r="BA94" s="226">
        <f t="shared" si="7"/>
        <v>2.5174931177707194E-3</v>
      </c>
    </row>
    <row r="95" spans="1:53" x14ac:dyDescent="0.35">
      <c r="A95" s="200" t="s">
        <v>827</v>
      </c>
      <c r="B95" s="143" t="s">
        <v>873</v>
      </c>
      <c r="C95" s="143">
        <v>1722.5957935450399</v>
      </c>
      <c r="D95" s="143">
        <v>1748.7511362687801</v>
      </c>
      <c r="E95" s="143">
        <v>1775.9842296274901</v>
      </c>
      <c r="F95" s="143">
        <v>1804.6190842768499</v>
      </c>
      <c r="G95" s="143">
        <v>1834.6581074967</v>
      </c>
      <c r="H95" s="143">
        <v>1865.2681768857699</v>
      </c>
      <c r="I95" s="143">
        <v>1883.59053724726</v>
      </c>
      <c r="J95" s="143">
        <v>1902.00817863681</v>
      </c>
      <c r="K95" s="143">
        <v>1920.4805975985601</v>
      </c>
      <c r="L95" s="143">
        <v>1939.0501906292</v>
      </c>
      <c r="M95" s="143">
        <v>1957.6642385078101</v>
      </c>
      <c r="N95" s="143">
        <v>1964.90720376888</v>
      </c>
      <c r="O95" s="143">
        <v>1972.1017440499199</v>
      </c>
      <c r="P95" s="143">
        <v>1979.4933345877701</v>
      </c>
      <c r="Q95" s="143">
        <v>1986.9020257782099</v>
      </c>
      <c r="R95" s="143">
        <v>1994.2665418278</v>
      </c>
      <c r="S95" s="143">
        <v>2003.6392630226301</v>
      </c>
      <c r="T95" s="143">
        <v>2012.9950266368901</v>
      </c>
      <c r="U95" s="143">
        <v>2022.1569564367501</v>
      </c>
      <c r="V95" s="143">
        <v>2031.2387051591099</v>
      </c>
      <c r="W95" s="143">
        <v>2040.14683824505</v>
      </c>
      <c r="X95" s="143">
        <v>2046.1100908573501</v>
      </c>
      <c r="Y95" s="143">
        <v>2051.9355028733899</v>
      </c>
      <c r="Z95" s="143">
        <v>2057.3880685683898</v>
      </c>
      <c r="AA95" s="143">
        <v>2063.0360091923799</v>
      </c>
      <c r="AB95" s="143">
        <v>2069.3281471605301</v>
      </c>
      <c r="AC95" s="143">
        <v>2071.7864656598799</v>
      </c>
      <c r="AD95" s="143">
        <v>2073.1871128477801</v>
      </c>
      <c r="AE95" s="143">
        <v>2074.4352109730398</v>
      </c>
      <c r="AF95" s="143">
        <v>2075.5085588564002</v>
      </c>
      <c r="AG95" s="143">
        <v>2076.4509602703902</v>
      </c>
      <c r="AH95" s="143">
        <v>2073.3517974075799</v>
      </c>
      <c r="AI95" s="143">
        <v>2070.1682876069999</v>
      </c>
      <c r="AJ95" s="143">
        <v>2067.1888921610298</v>
      </c>
      <c r="AK95" s="143">
        <v>2064.1563662007502</v>
      </c>
      <c r="AL95" s="143">
        <v>2060.9789612316699</v>
      </c>
      <c r="AM95" s="143">
        <v>2052.7247031136899</v>
      </c>
      <c r="AN95" s="143">
        <v>2044.6656068715199</v>
      </c>
      <c r="AO95" s="143">
        <v>2036.8703520915799</v>
      </c>
      <c r="AP95" s="143">
        <v>2029.4236948938999</v>
      </c>
      <c r="AQ95" s="143">
        <v>2022.4069039431699</v>
      </c>
      <c r="AR95" s="143">
        <v>2011.5849165060199</v>
      </c>
      <c r="AS95" s="143">
        <v>2001.4142175675099</v>
      </c>
      <c r="AT95" s="143">
        <v>1992.08060812657</v>
      </c>
      <c r="AU95" s="143">
        <v>1983.6593512597201</v>
      </c>
      <c r="AV95" s="143">
        <v>1976.3511056304001</v>
      </c>
      <c r="AX95" s="225">
        <f t="shared" si="4"/>
        <v>1.0095454913845867</v>
      </c>
      <c r="AY95" s="143">
        <f t="shared" si="5"/>
        <v>1.0002714717286059</v>
      </c>
      <c r="AZ95" s="143">
        <f t="shared" si="6"/>
        <v>1976.3511056303983</v>
      </c>
      <c r="BA95" s="226">
        <f t="shared" si="7"/>
        <v>2.7147172860586544E-2</v>
      </c>
    </row>
    <row r="96" spans="1:53" s="165" customFormat="1" ht="15" thickBot="1" x14ac:dyDescent="0.4">
      <c r="A96" s="227" t="s">
        <v>858</v>
      </c>
      <c r="B96" s="165" t="s">
        <v>873</v>
      </c>
      <c r="C96" s="165">
        <v>1722.5957935450399</v>
      </c>
      <c r="D96" s="165">
        <v>1749.00535237492</v>
      </c>
      <c r="E96" s="165">
        <v>1776.11595691465</v>
      </c>
      <c r="F96" s="165">
        <v>1804.0498932609901</v>
      </c>
      <c r="G96" s="165">
        <v>1833.2751005847699</v>
      </c>
      <c r="H96" s="165">
        <v>1863.0789401976201</v>
      </c>
      <c r="I96" s="165">
        <v>1880.5627610240099</v>
      </c>
      <c r="J96" s="165">
        <v>1898.1494043406899</v>
      </c>
      <c r="K96" s="165">
        <v>1915.7572536488501</v>
      </c>
      <c r="L96" s="165">
        <v>1933.38077516711</v>
      </c>
      <c r="M96" s="165">
        <v>1951.0137538665599</v>
      </c>
      <c r="N96" s="165">
        <v>1957.28265230486</v>
      </c>
      <c r="O96" s="165">
        <v>1963.4631980777101</v>
      </c>
      <c r="P96" s="165">
        <v>1969.8279047052199</v>
      </c>
      <c r="Q96" s="165">
        <v>1976.1619940124899</v>
      </c>
      <c r="R96" s="165">
        <v>1982.4050959546501</v>
      </c>
      <c r="S96" s="165">
        <v>1990.6039879616501</v>
      </c>
      <c r="T96" s="165">
        <v>1998.7122343824699</v>
      </c>
      <c r="U96" s="165">
        <v>2006.62641663409</v>
      </c>
      <c r="V96" s="165">
        <v>2014.4361734049601</v>
      </c>
      <c r="W96" s="165">
        <v>2022.2835798420699</v>
      </c>
      <c r="X96" s="165">
        <v>2028.20347963685</v>
      </c>
      <c r="Y96" s="165">
        <v>2032.96465148621</v>
      </c>
      <c r="Z96" s="165">
        <v>2037.34203636705</v>
      </c>
      <c r="AA96" s="165">
        <v>2041.87005561519</v>
      </c>
      <c r="AB96" s="165">
        <v>2046.2520880571899</v>
      </c>
      <c r="AC96" s="165">
        <v>2046.55498545568</v>
      </c>
      <c r="AD96" s="165">
        <v>2046.8015360613699</v>
      </c>
      <c r="AE96" s="165">
        <v>2046.84108640513</v>
      </c>
      <c r="AF96" s="165">
        <v>2046.64985124483</v>
      </c>
      <c r="AG96" s="165">
        <v>2046.3548703279901</v>
      </c>
      <c r="AH96" s="165">
        <v>2042.07239159491</v>
      </c>
      <c r="AI96" s="165">
        <v>2037.7222979579101</v>
      </c>
      <c r="AJ96" s="165">
        <v>2033.48767870386</v>
      </c>
      <c r="AK96" s="165">
        <v>2029.2536673214399</v>
      </c>
      <c r="AL96" s="165">
        <v>2024.91835422807</v>
      </c>
      <c r="AM96" s="165">
        <v>2015.57459289442</v>
      </c>
      <c r="AN96" s="165">
        <v>2006.4352113546099</v>
      </c>
      <c r="AO96" s="165">
        <v>1997.5643800993801</v>
      </c>
      <c r="AP96" s="165">
        <v>1989.0631780087399</v>
      </c>
      <c r="AQ96" s="165">
        <v>1980.95395734768</v>
      </c>
      <c r="AR96" s="165">
        <v>1969.16325492794</v>
      </c>
      <c r="AS96" s="165">
        <v>1958.1552531171301</v>
      </c>
      <c r="AT96" s="165">
        <v>1947.78963317588</v>
      </c>
      <c r="AU96" s="165">
        <v>1938.3565583658301</v>
      </c>
      <c r="AV96" s="165">
        <v>1930.00071759669</v>
      </c>
      <c r="AX96" s="228">
        <f t="shared" si="4"/>
        <v>0.98922968316946724</v>
      </c>
      <c r="AY96" s="165">
        <f t="shared" si="5"/>
        <v>0.99969065538441992</v>
      </c>
      <c r="AZ96" s="165">
        <f t="shared" si="6"/>
        <v>1930.0007175966921</v>
      </c>
      <c r="BA96" s="229">
        <f t="shared" si="7"/>
        <v>-3.0934461558007609E-2</v>
      </c>
    </row>
    <row r="103" spans="1:53" x14ac:dyDescent="0.35">
      <c r="B103" s="143" t="s">
        <v>830</v>
      </c>
      <c r="C103" s="143" t="s">
        <v>829</v>
      </c>
      <c r="D103" s="143" t="s">
        <v>831</v>
      </c>
      <c r="E103" s="143" t="s">
        <v>856</v>
      </c>
      <c r="F103" s="143" t="s">
        <v>818</v>
      </c>
      <c r="G103" s="143" t="s">
        <v>864</v>
      </c>
      <c r="H103" s="143" t="s">
        <v>860</v>
      </c>
      <c r="I103" s="143" t="s">
        <v>866</v>
      </c>
      <c r="J103" s="143" t="s">
        <v>870</v>
      </c>
      <c r="K103" s="143" t="s">
        <v>861</v>
      </c>
      <c r="L103" s="143" t="s">
        <v>868</v>
      </c>
      <c r="M103" s="143" t="s">
        <v>863</v>
      </c>
      <c r="N103" s="143" t="s">
        <v>862</v>
      </c>
      <c r="O103" s="143" t="s">
        <v>873</v>
      </c>
      <c r="P103" s="143" t="s">
        <v>872</v>
      </c>
      <c r="Q103" s="143" t="s">
        <v>871</v>
      </c>
      <c r="AX103" s="143"/>
      <c r="BA103" s="143"/>
    </row>
    <row r="104" spans="1:53" x14ac:dyDescent="0.35">
      <c r="A104" s="230" t="s">
        <v>132</v>
      </c>
      <c r="B104" s="218" t="s">
        <v>874</v>
      </c>
      <c r="C104" s="218" t="s">
        <v>875</v>
      </c>
      <c r="D104" s="218" t="s">
        <v>876</v>
      </c>
      <c r="E104" s="218" t="s">
        <v>877</v>
      </c>
      <c r="F104" s="218" t="s">
        <v>878</v>
      </c>
      <c r="G104" s="218" t="s">
        <v>879</v>
      </c>
      <c r="H104" s="218" t="s">
        <v>880</v>
      </c>
      <c r="I104" s="218" t="s">
        <v>881</v>
      </c>
      <c r="J104" s="218" t="s">
        <v>882</v>
      </c>
      <c r="M104" s="218" t="s">
        <v>883</v>
      </c>
      <c r="N104" s="218" t="s">
        <v>884</v>
      </c>
      <c r="P104" s="218" t="s">
        <v>885</v>
      </c>
      <c r="AX104" s="143"/>
      <c r="BA104" s="143"/>
    </row>
    <row r="105" spans="1:53" x14ac:dyDescent="0.35">
      <c r="A105" s="231" t="s">
        <v>858</v>
      </c>
      <c r="B105" s="191">
        <f t="shared" ref="B105:Q108" si="8">AVERAGEIFS($BA$2:$BA$96,$B$2:$B$96,B$103,$A$2:$A$96,$A105)</f>
        <v>1.1332981779556439</v>
      </c>
      <c r="C105" s="191">
        <f t="shared" si="8"/>
        <v>0.68798227119770683</v>
      </c>
      <c r="D105" s="191">
        <f t="shared" si="8"/>
        <v>0.54204274615015091</v>
      </c>
      <c r="E105" s="191">
        <f t="shared" si="8"/>
        <v>0.56853207522538085</v>
      </c>
      <c r="F105" s="191">
        <f t="shared" si="8"/>
        <v>0.29436926903798621</v>
      </c>
      <c r="G105" s="191">
        <f t="shared" si="8"/>
        <v>0.89985293443752834</v>
      </c>
      <c r="H105" s="191">
        <f t="shared" si="8"/>
        <v>9.4541466648667694E-3</v>
      </c>
      <c r="I105" s="191">
        <f t="shared" si="8"/>
        <v>0.19112425609784101</v>
      </c>
      <c r="J105" s="191">
        <f t="shared" si="8"/>
        <v>0.38954312609862374</v>
      </c>
      <c r="K105" s="191">
        <f t="shared" si="8"/>
        <v>0.48592276468717444</v>
      </c>
      <c r="L105" s="191">
        <f t="shared" si="8"/>
        <v>1.4044724545516196</v>
      </c>
      <c r="M105" s="191">
        <f t="shared" si="8"/>
        <v>0.31560005816857473</v>
      </c>
      <c r="N105" s="191">
        <f t="shared" si="8"/>
        <v>0.7219430306190544</v>
      </c>
      <c r="O105" s="191">
        <f t="shared" si="8"/>
        <v>-3.0934461558007609E-2</v>
      </c>
      <c r="P105" s="191">
        <f t="shared" si="8"/>
        <v>0.82469682437560365</v>
      </c>
      <c r="Q105" s="191">
        <f t="shared" si="8"/>
        <v>0.1921584269917842</v>
      </c>
      <c r="AX105" s="143"/>
      <c r="BA105" s="143"/>
    </row>
    <row r="106" spans="1:53" x14ac:dyDescent="0.35">
      <c r="A106" s="231" t="s">
        <v>825</v>
      </c>
      <c r="B106" s="191">
        <f t="shared" si="8"/>
        <v>1.3101464490717252</v>
      </c>
      <c r="C106" s="191">
        <f t="shared" si="8"/>
        <v>0.84417867286994408</v>
      </c>
      <c r="D106" s="191">
        <f t="shared" si="8"/>
        <v>0.91725141837970536</v>
      </c>
      <c r="E106" s="191">
        <f t="shared" si="8"/>
        <v>0.59996739994732096</v>
      </c>
      <c r="F106" s="191">
        <f t="shared" si="8"/>
        <v>0.7342155605567724</v>
      </c>
      <c r="G106" s="191">
        <f t="shared" si="8"/>
        <v>1.0966255053566298</v>
      </c>
      <c r="H106" s="191">
        <f t="shared" si="8"/>
        <v>0.15610812249124972</v>
      </c>
      <c r="I106" s="191">
        <f t="shared" si="8"/>
        <v>0.50476559536047905</v>
      </c>
      <c r="J106" s="191">
        <f t="shared" si="8"/>
        <v>0.74091777436608997</v>
      </c>
      <c r="K106" s="191">
        <f t="shared" si="8"/>
        <v>0.78413309489884231</v>
      </c>
      <c r="L106" s="191">
        <f t="shared" si="8"/>
        <v>1.4998966027827576</v>
      </c>
      <c r="M106" s="191">
        <f t="shared" si="8"/>
        <v>0.32489588075212961</v>
      </c>
      <c r="N106" s="191">
        <f t="shared" si="8"/>
        <v>0.75268228627698441</v>
      </c>
      <c r="O106" s="191">
        <f t="shared" si="8"/>
        <v>2.5174931177707194E-3</v>
      </c>
      <c r="P106" s="191">
        <f t="shared" si="8"/>
        <v>0.85651253620999679</v>
      </c>
      <c r="Q106" s="191">
        <f t="shared" si="8"/>
        <v>0.20281508045596475</v>
      </c>
      <c r="AX106" s="143"/>
      <c r="BA106" s="143"/>
    </row>
    <row r="107" spans="1:53" x14ac:dyDescent="0.35">
      <c r="A107" s="231" t="s">
        <v>826</v>
      </c>
      <c r="B107" s="191">
        <f t="shared" si="8"/>
        <v>1.6579209354180113</v>
      </c>
      <c r="C107" s="191">
        <f t="shared" si="8"/>
        <v>0.89943925227762289</v>
      </c>
      <c r="D107" s="191">
        <f t="shared" si="8"/>
        <v>0.84561648630909758</v>
      </c>
      <c r="E107" s="191">
        <f t="shared" si="8"/>
        <v>0.78053181496029467</v>
      </c>
      <c r="F107" s="191">
        <f t="shared" si="8"/>
        <v>0.68091014221238755</v>
      </c>
      <c r="G107" s="191">
        <f t="shared" si="8"/>
        <v>1.3009697726500624</v>
      </c>
      <c r="H107" s="191">
        <f t="shared" si="8"/>
        <v>0.24427889766833744</v>
      </c>
      <c r="I107" s="191">
        <f t="shared" si="8"/>
        <v>0.53042136964094322</v>
      </c>
      <c r="J107" s="191">
        <f t="shared" si="8"/>
        <v>0.67316988330354821</v>
      </c>
      <c r="K107" s="191">
        <f t="shared" si="8"/>
        <v>0.88009576436347547</v>
      </c>
      <c r="L107" s="191">
        <f t="shared" si="8"/>
        <v>1.4849358827468295</v>
      </c>
      <c r="M107" s="191">
        <f t="shared" si="8"/>
        <v>0.35259263629880966</v>
      </c>
      <c r="N107" s="191">
        <f t="shared" si="8"/>
        <v>0.80059404667798262</v>
      </c>
      <c r="O107" s="191">
        <f t="shared" si="8"/>
        <v>-9.6167634945576452E-3</v>
      </c>
      <c r="P107" s="191">
        <f t="shared" si="8"/>
        <v>0.84301873403045402</v>
      </c>
      <c r="Q107" s="191">
        <f t="shared" si="8"/>
        <v>0.19712334059618364</v>
      </c>
      <c r="AX107" s="143"/>
      <c r="BA107" s="143"/>
    </row>
    <row r="108" spans="1:53" x14ac:dyDescent="0.35">
      <c r="A108" s="231" t="s">
        <v>827</v>
      </c>
      <c r="B108" s="191">
        <f t="shared" si="8"/>
        <v>1.5055854698377003</v>
      </c>
      <c r="C108" s="191">
        <f t="shared" si="8"/>
        <v>0.82697473850044112</v>
      </c>
      <c r="D108" s="191">
        <f t="shared" si="8"/>
        <v>1.0314827129538573</v>
      </c>
      <c r="E108" s="191">
        <f t="shared" si="8"/>
        <v>0.66031919315650001</v>
      </c>
      <c r="F108" s="191">
        <f t="shared" si="8"/>
        <v>0.59536510436948298</v>
      </c>
      <c r="G108" s="191">
        <f t="shared" si="8"/>
        <v>1.1435553490805273</v>
      </c>
      <c r="H108" s="191">
        <f t="shared" si="8"/>
        <v>0.20469884614755518</v>
      </c>
      <c r="I108" s="191">
        <f t="shared" si="8"/>
        <v>0.59390873777864783</v>
      </c>
      <c r="J108" s="191">
        <f t="shared" si="8"/>
        <v>0.83926411802455192</v>
      </c>
      <c r="K108" s="191">
        <f t="shared" si="8"/>
        <v>0.81289299987210573</v>
      </c>
      <c r="L108" s="191">
        <f t="shared" si="8"/>
        <v>1.5069950340511395</v>
      </c>
      <c r="M108" s="191">
        <f t="shared" si="8"/>
        <v>0.33482422158763736</v>
      </c>
      <c r="N108" s="191">
        <f t="shared" si="8"/>
        <v>0.7690875858252344</v>
      </c>
      <c r="O108" s="191">
        <f t="shared" si="8"/>
        <v>2.7147172860586544E-2</v>
      </c>
      <c r="P108" s="191">
        <f t="shared" si="8"/>
        <v>0.87895032076035218</v>
      </c>
      <c r="Q108" s="191">
        <f t="shared" si="8"/>
        <v>0.21039381811376323</v>
      </c>
      <c r="AX108" s="143"/>
      <c r="BA108" s="143"/>
    </row>
    <row r="109" spans="1:53" x14ac:dyDescent="0.35">
      <c r="AX109" s="143"/>
      <c r="BA109" s="143"/>
    </row>
    <row r="110" spans="1:53" x14ac:dyDescent="0.35">
      <c r="AX110" s="143"/>
      <c r="BA110" s="143"/>
    </row>
    <row r="111" spans="1:53" x14ac:dyDescent="0.35">
      <c r="AX111" s="143"/>
      <c r="BA111" s="143"/>
    </row>
    <row r="112" spans="1:53" x14ac:dyDescent="0.35">
      <c r="B112" s="232" t="s">
        <v>830</v>
      </c>
      <c r="C112" s="232" t="s">
        <v>829</v>
      </c>
      <c r="D112" s="232" t="s">
        <v>831</v>
      </c>
      <c r="E112" s="232" t="s">
        <v>856</v>
      </c>
      <c r="F112" s="232" t="s">
        <v>818</v>
      </c>
      <c r="G112" s="232" t="s">
        <v>864</v>
      </c>
      <c r="H112" s="232" t="s">
        <v>860</v>
      </c>
      <c r="I112" s="232" t="s">
        <v>866</v>
      </c>
      <c r="J112" s="232" t="s">
        <v>870</v>
      </c>
      <c r="K112" s="232" t="s">
        <v>861</v>
      </c>
      <c r="L112" s="233" t="s">
        <v>868</v>
      </c>
      <c r="M112" s="232" t="s">
        <v>863</v>
      </c>
      <c r="N112" s="232" t="s">
        <v>862</v>
      </c>
      <c r="O112" s="232" t="s">
        <v>873</v>
      </c>
      <c r="P112" s="232" t="s">
        <v>872</v>
      </c>
      <c r="Q112" s="232" t="s">
        <v>871</v>
      </c>
      <c r="AX112" s="143"/>
      <c r="BA112" s="143"/>
    </row>
    <row r="113" spans="1:53" x14ac:dyDescent="0.35">
      <c r="B113" s="143">
        <f>B121</f>
        <v>4.134879735911509E-3</v>
      </c>
      <c r="C113" s="143">
        <f>C121</f>
        <v>1.4642369220083459E-2</v>
      </c>
      <c r="D113" s="143">
        <f>D121</f>
        <v>1.1457170626295607E-2</v>
      </c>
      <c r="E113" s="143">
        <f>N121</f>
        <v>1.5908480888950023E-4</v>
      </c>
      <c r="F113" s="143">
        <f>E121</f>
        <v>1.011650516676112E-2</v>
      </c>
      <c r="G113" s="143">
        <f>F121</f>
        <v>1.4786563903352291E-2</v>
      </c>
      <c r="H113" s="143">
        <f>SUM(G121,H121,I121,J121,K121)</f>
        <v>1.7800415679345271E-2</v>
      </c>
      <c r="I113" s="143">
        <f>SUM(L121:M121)</f>
        <v>1.5476064315950458E-2</v>
      </c>
      <c r="J113" s="143">
        <f>T121</f>
        <v>1.9295983214934323E-4</v>
      </c>
      <c r="K113" s="143">
        <f>R121</f>
        <v>6.8434097958663996E-4</v>
      </c>
      <c r="L113" s="234">
        <f>P121</f>
        <v>8.2577438010152354E-4</v>
      </c>
      <c r="M113" s="143">
        <f>U121</f>
        <v>1.2109820444945619E-2</v>
      </c>
      <c r="N113" s="143">
        <f>W121/2</f>
        <v>4.2344820594967664E-3</v>
      </c>
      <c r="O113" s="143">
        <f>W121/2</f>
        <v>4.2344820594967664E-3</v>
      </c>
      <c r="P113" s="143">
        <f>Y121</f>
        <v>1.7868047221917111E-3</v>
      </c>
      <c r="Q113" s="143">
        <f>V121</f>
        <v>1.203957057395624E-2</v>
      </c>
      <c r="AX113" s="143"/>
      <c r="BA113" s="143"/>
    </row>
    <row r="114" spans="1:53" x14ac:dyDescent="0.35">
      <c r="A114" s="143" t="s">
        <v>886</v>
      </c>
      <c r="B114" s="143">
        <f t="shared" ref="B114:L114" si="9">B113/$L$115</f>
        <v>4.5802581455552584E-2</v>
      </c>
      <c r="C114" s="143">
        <f t="shared" si="9"/>
        <v>0.16219536038266566</v>
      </c>
      <c r="D114" s="143">
        <f t="shared" si="9"/>
        <v>0.126912516052994</v>
      </c>
      <c r="E114" s="143">
        <f t="shared" si="9"/>
        <v>1.762202381418498E-3</v>
      </c>
      <c r="F114" s="143">
        <f t="shared" si="9"/>
        <v>0.11206179660360774</v>
      </c>
      <c r="G114" s="143">
        <f t="shared" si="9"/>
        <v>0.16379262297497715</v>
      </c>
      <c r="H114" s="143">
        <f t="shared" si="9"/>
        <v>0.19717743711261246</v>
      </c>
      <c r="I114" s="143">
        <f t="shared" si="9"/>
        <v>0.17143030552651159</v>
      </c>
      <c r="J114" s="143">
        <f t="shared" si="9"/>
        <v>2.1374402628718176E-3</v>
      </c>
      <c r="K114" s="143">
        <f t="shared" si="9"/>
        <v>7.5805308649394137E-3</v>
      </c>
      <c r="L114" s="234">
        <f t="shared" si="9"/>
        <v>9.1472063818491475E-3</v>
      </c>
      <c r="M114" s="143">
        <f>M113/$Q$115</f>
        <v>0.35197686899847935</v>
      </c>
      <c r="N114" s="143">
        <f>N113/$Q$115</f>
        <v>0.12307694766473455</v>
      </c>
      <c r="O114" s="143">
        <f>O113/$Q$115</f>
        <v>0.12307694766473455</v>
      </c>
      <c r="P114" s="143">
        <f>P113/$Q$115</f>
        <v>5.1934207818187056E-2</v>
      </c>
      <c r="Q114" s="143">
        <f>Q113/$Q$115</f>
        <v>0.34993502785386443</v>
      </c>
      <c r="AX114" s="143"/>
      <c r="BA114" s="143"/>
    </row>
    <row r="115" spans="1:53" x14ac:dyDescent="0.35">
      <c r="L115" s="234">
        <f>SUM(B113:L113)</f>
        <v>9.0276128648426712E-2</v>
      </c>
      <c r="Q115" s="143">
        <f>SUM(M113:Q113)</f>
        <v>3.4405159860087103E-2</v>
      </c>
      <c r="AX115" s="143"/>
      <c r="BA115" s="143"/>
    </row>
    <row r="116" spans="1:53" x14ac:dyDescent="0.35">
      <c r="L116" s="234"/>
      <c r="AX116" s="143"/>
      <c r="BA116" s="143"/>
    </row>
    <row r="117" spans="1:53" x14ac:dyDescent="0.35">
      <c r="AX117" s="143"/>
      <c r="BA117" s="143"/>
    </row>
    <row r="118" spans="1:53" x14ac:dyDescent="0.35">
      <c r="AX118" s="143"/>
      <c r="BA118" s="143"/>
    </row>
    <row r="119" spans="1:53" x14ac:dyDescent="0.35">
      <c r="AX119" s="143"/>
      <c r="BA119" s="143"/>
    </row>
    <row r="120" spans="1:53" x14ac:dyDescent="0.35">
      <c r="B120" s="143" t="s">
        <v>887</v>
      </c>
      <c r="C120" s="143" t="s">
        <v>888</v>
      </c>
      <c r="D120" s="143" t="s">
        <v>889</v>
      </c>
      <c r="E120" s="143" t="s">
        <v>890</v>
      </c>
      <c r="F120" s="143" t="s">
        <v>891</v>
      </c>
      <c r="G120" s="143" t="s">
        <v>892</v>
      </c>
      <c r="H120" s="143" t="s">
        <v>893</v>
      </c>
      <c r="I120" s="143" t="s">
        <v>894</v>
      </c>
      <c r="J120" s="143" t="s">
        <v>895</v>
      </c>
      <c r="K120" s="143" t="s">
        <v>896</v>
      </c>
      <c r="L120" s="143" t="s">
        <v>897</v>
      </c>
      <c r="M120" s="143" t="s">
        <v>898</v>
      </c>
      <c r="N120" s="143" t="s">
        <v>899</v>
      </c>
      <c r="O120" s="143" t="s">
        <v>900</v>
      </c>
      <c r="P120" s="143" t="s">
        <v>901</v>
      </c>
      <c r="Q120" s="143" t="s">
        <v>902</v>
      </c>
      <c r="R120" s="143" t="s">
        <v>903</v>
      </c>
      <c r="S120" s="143" t="s">
        <v>904</v>
      </c>
      <c r="T120" s="143" t="s">
        <v>905</v>
      </c>
      <c r="U120" s="143" t="s">
        <v>906</v>
      </c>
      <c r="V120" s="143" t="s">
        <v>366</v>
      </c>
      <c r="W120" s="143" t="s">
        <v>907</v>
      </c>
      <c r="X120" s="143" t="s">
        <v>908</v>
      </c>
      <c r="Y120" s="143" t="s">
        <v>909</v>
      </c>
      <c r="Z120" s="143" t="s">
        <v>368</v>
      </c>
      <c r="AA120" s="143" t="s">
        <v>910</v>
      </c>
      <c r="AB120" s="143" t="s">
        <v>911</v>
      </c>
      <c r="AX120" s="143"/>
      <c r="BA120" s="143"/>
    </row>
    <row r="121" spans="1:53" x14ac:dyDescent="0.35">
      <c r="B121" s="236">
        <v>4.134879735911509E-3</v>
      </c>
      <c r="C121" s="236">
        <v>1.4642369220083459E-2</v>
      </c>
      <c r="D121" s="236">
        <v>1.1457170626295607E-2</v>
      </c>
      <c r="E121" s="236">
        <v>1.011650516676112E-2</v>
      </c>
      <c r="F121" s="236">
        <v>1.4786563903352291E-2</v>
      </c>
      <c r="G121" s="236">
        <v>2.9204562215538062E-3</v>
      </c>
      <c r="H121" s="236">
        <v>3.0803674106398603E-4</v>
      </c>
      <c r="I121" s="236">
        <v>4.0696444299146388E-4</v>
      </c>
      <c r="J121" s="236">
        <v>5.3081383574684182E-3</v>
      </c>
      <c r="K121" s="236">
        <v>8.8568199162675967E-3</v>
      </c>
      <c r="L121" s="236">
        <v>1.4942288862310545E-3</v>
      </c>
      <c r="M121" s="236">
        <v>1.3981835429719404E-2</v>
      </c>
      <c r="N121" s="236">
        <v>1.5908480888950023E-4</v>
      </c>
      <c r="O121" s="236">
        <v>1.1617293455690059E-3</v>
      </c>
      <c r="P121" s="236">
        <v>8.2577438010152354E-4</v>
      </c>
      <c r="Q121" s="236">
        <v>6.7044476201276893E-4</v>
      </c>
      <c r="R121" s="236">
        <v>6.8434097958663996E-4</v>
      </c>
      <c r="S121" s="236">
        <v>4.4684053580396787E-4</v>
      </c>
      <c r="T121" s="236">
        <v>1.9295983214934323E-4</v>
      </c>
      <c r="U121" s="236">
        <v>1.2109820444945619E-2</v>
      </c>
      <c r="V121" s="236">
        <v>1.203957057395624E-2</v>
      </c>
      <c r="W121" s="236">
        <v>8.4689641189935327E-3</v>
      </c>
      <c r="X121" s="236">
        <v>8.3420353706695673E-3</v>
      </c>
      <c r="Y121" s="236">
        <v>1.7868047221917111E-3</v>
      </c>
      <c r="Z121" s="236">
        <v>4.9507831946281385E-3</v>
      </c>
      <c r="AA121" s="236">
        <v>3.9773878554120757E-5</v>
      </c>
      <c r="AB121" s="236">
        <v>1.4232077552167549E-2</v>
      </c>
      <c r="AX121" s="143"/>
      <c r="BA121" s="143"/>
    </row>
    <row r="122" spans="1:53" x14ac:dyDescent="0.35">
      <c r="AX122" s="143"/>
      <c r="BA122" s="143"/>
    </row>
    <row r="123" spans="1:53" x14ac:dyDescent="0.35">
      <c r="AX123" s="143"/>
      <c r="BA123" s="143"/>
    </row>
    <row r="124" spans="1:53" x14ac:dyDescent="0.35">
      <c r="B124" s="235" t="s">
        <v>351</v>
      </c>
      <c r="C124" s="235" t="s">
        <v>354</v>
      </c>
      <c r="AX124" s="143"/>
      <c r="BA124" s="143"/>
    </row>
    <row r="125" spans="1:53" x14ac:dyDescent="0.35">
      <c r="A125" s="237" t="s">
        <v>858</v>
      </c>
      <c r="B125" s="219">
        <f>SUMPRODUCT($B$114:$L$114,$B105:$L105)</f>
        <v>0.46565802450143218</v>
      </c>
      <c r="C125" s="219">
        <f>SUMPRODUCT($M$114:$Q$114,$M105:$Q105)</f>
        <v>0.30620408658596876</v>
      </c>
      <c r="AX125" s="143"/>
      <c r="BA125" s="143"/>
    </row>
    <row r="126" spans="1:53" x14ac:dyDescent="0.35">
      <c r="A126" s="231" t="s">
        <v>825</v>
      </c>
      <c r="B126" s="191">
        <f>SUMPRODUCT($B$114:$L$114,$B106:$L106)</f>
        <v>0.71485538174525909</v>
      </c>
      <c r="C126" s="191">
        <f>SUMPRODUCT($M$114:$Q$114,$M106:$Q106)</f>
        <v>0.32275791946557941</v>
      </c>
      <c r="AX126" s="143"/>
      <c r="BA126" s="143"/>
    </row>
    <row r="127" spans="1:53" x14ac:dyDescent="0.35">
      <c r="A127" s="237" t="s">
        <v>826</v>
      </c>
      <c r="B127" s="219">
        <f>SUMPRODUCT($B$114:$L$114,$B107:$L107)</f>
        <v>0.7807000215485197</v>
      </c>
      <c r="C127" s="219">
        <f>SUMPRODUCT($M$114:$Q$114,$M107:$Q107)</f>
        <v>0.33421739365266978</v>
      </c>
      <c r="AX127" s="143"/>
      <c r="BA127" s="143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0DBCF-CBCF-410B-BDE7-0AEFF721FC41}">
  <sheetPr>
    <tabColor theme="1"/>
  </sheetPr>
  <dimension ref="A1:AC7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19" sqref="K19"/>
    </sheetView>
  </sheetViews>
  <sheetFormatPr defaultRowHeight="12.5" x14ac:dyDescent="0.25"/>
  <cols>
    <col min="2" max="2" width="17.81640625" bestFit="1" customWidth="1"/>
    <col min="3" max="3" width="8.7265625" bestFit="1" customWidth="1"/>
    <col min="5" max="5" width="19.1796875" bestFit="1" customWidth="1"/>
    <col min="7" max="7" width="10.1796875" bestFit="1" customWidth="1"/>
    <col min="8" max="8" width="22.453125" bestFit="1" customWidth="1"/>
    <col min="10" max="10" width="16.81640625" customWidth="1"/>
    <col min="11" max="11" width="14.453125" customWidth="1"/>
    <col min="12" max="12" width="15.1796875" customWidth="1"/>
    <col min="14" max="14" width="20.1796875" bestFit="1" customWidth="1"/>
    <col min="15" max="15" width="11.81640625" bestFit="1" customWidth="1"/>
    <col min="17" max="17" width="11.453125" customWidth="1"/>
  </cols>
  <sheetData>
    <row r="1" spans="1:6" x14ac:dyDescent="0.25">
      <c r="C1" s="130" t="s">
        <v>713</v>
      </c>
      <c r="D1" s="130" t="s">
        <v>594</v>
      </c>
      <c r="E1" s="130" t="s">
        <v>595</v>
      </c>
      <c r="F1" s="130" t="s">
        <v>596</v>
      </c>
    </row>
    <row r="2" spans="1:6" x14ac:dyDescent="0.25">
      <c r="A2" t="s">
        <v>347</v>
      </c>
      <c r="B2" t="s">
        <v>746</v>
      </c>
      <c r="C2" s="135">
        <v>1.22595089146282E-3</v>
      </c>
      <c r="D2" s="135">
        <v>4.6523446417067399E-3</v>
      </c>
      <c r="E2" s="135">
        <v>1.40662462997338E-2</v>
      </c>
      <c r="F2" s="135">
        <v>6.9468326477796901E-3</v>
      </c>
    </row>
    <row r="3" spans="1:6" x14ac:dyDescent="0.25">
      <c r="A3" t="s">
        <v>348</v>
      </c>
      <c r="B3" t="s">
        <v>746</v>
      </c>
      <c r="C3" s="135">
        <v>6.3380831264012096E-4</v>
      </c>
      <c r="D3" s="135">
        <v>3.2315122991865598E-3</v>
      </c>
      <c r="E3" s="135">
        <v>8.3018838521566902E-3</v>
      </c>
      <c r="F3" s="135">
        <v>4.8025559655830797E-3</v>
      </c>
    </row>
    <row r="4" spans="1:6" x14ac:dyDescent="0.25">
      <c r="A4" t="s">
        <v>345</v>
      </c>
      <c r="B4" t="s">
        <v>746</v>
      </c>
      <c r="C4" s="135">
        <v>2.8587506596559199E-3</v>
      </c>
      <c r="D4" s="135">
        <v>6.5974938355920399E-4</v>
      </c>
      <c r="E4" s="135">
        <v>7.6584275556480905E-4</v>
      </c>
      <c r="F4" s="135">
        <v>9.4637231141540205E-4</v>
      </c>
    </row>
    <row r="5" spans="1:6" x14ac:dyDescent="0.25">
      <c r="A5" t="s">
        <v>352</v>
      </c>
      <c r="B5" t="s">
        <v>746</v>
      </c>
      <c r="C5" s="135">
        <v>2.0154410534697601E-3</v>
      </c>
      <c r="D5" s="135">
        <v>7.6482207754305202E-4</v>
      </c>
      <c r="E5" s="135">
        <v>2.0007780007448698E-3</v>
      </c>
      <c r="F5" s="135">
        <v>6.7427473933462097E-4</v>
      </c>
    </row>
    <row r="6" spans="1:6" x14ac:dyDescent="0.25">
      <c r="A6" t="s">
        <v>353</v>
      </c>
      <c r="B6" t="s">
        <v>746</v>
      </c>
      <c r="C6" s="135">
        <v>4.03291720390024E-3</v>
      </c>
      <c r="D6" s="135">
        <v>2.22932240776905E-3</v>
      </c>
      <c r="E6" s="135">
        <v>3.5719805119990601E-3</v>
      </c>
      <c r="F6" s="135">
        <v>1.7427168708881999E-3</v>
      </c>
    </row>
    <row r="7" spans="1:6" x14ac:dyDescent="0.25">
      <c r="A7" t="s">
        <v>349</v>
      </c>
      <c r="B7" t="s">
        <v>746</v>
      </c>
      <c r="C7" s="135">
        <v>6.5095995594436802E-3</v>
      </c>
      <c r="D7" s="135">
        <v>1.3081917401978401E-3</v>
      </c>
      <c r="E7" s="135">
        <v>4.3651677097046801E-3</v>
      </c>
      <c r="F7" s="135">
        <v>1.1318068292619299E-3</v>
      </c>
    </row>
    <row r="8" spans="1:6" x14ac:dyDescent="0.25">
      <c r="A8" t="s">
        <v>184</v>
      </c>
      <c r="B8" t="s">
        <v>746</v>
      </c>
      <c r="C8" s="135">
        <v>1.25094297561809E-2</v>
      </c>
      <c r="D8" s="135"/>
      <c r="E8" s="135">
        <v>3.3454460459697399E-6</v>
      </c>
      <c r="F8" s="135"/>
    </row>
    <row r="9" spans="1:6" x14ac:dyDescent="0.25">
      <c r="A9" t="s">
        <v>346</v>
      </c>
      <c r="B9" t="s">
        <v>746</v>
      </c>
      <c r="C9" s="135">
        <v>5.0508916950028704E-3</v>
      </c>
      <c r="D9" s="135">
        <v>1.24882326383794E-3</v>
      </c>
      <c r="E9" s="135">
        <v>2.1631073006345698E-3</v>
      </c>
      <c r="F9" s="135">
        <v>8.7152782473237905E-4</v>
      </c>
    </row>
    <row r="10" spans="1:6" x14ac:dyDescent="0.25">
      <c r="A10" t="s">
        <v>185</v>
      </c>
      <c r="B10" t="s">
        <v>746</v>
      </c>
      <c r="C10" s="135">
        <v>5.0140717861704102E-3</v>
      </c>
      <c r="D10" s="135">
        <v>2.1463951181362599E-4</v>
      </c>
      <c r="E10" s="135">
        <v>5.9410777381831401E-5</v>
      </c>
      <c r="F10" s="135">
        <v>5.2659818472209599E-4</v>
      </c>
    </row>
    <row r="11" spans="1:6" x14ac:dyDescent="0.25">
      <c r="A11" t="s">
        <v>186</v>
      </c>
      <c r="B11" t="s">
        <v>746</v>
      </c>
      <c r="C11" s="135">
        <v>2.22458194809876E-2</v>
      </c>
      <c r="D11" s="135">
        <v>1.91303049266225E-3</v>
      </c>
      <c r="E11" s="135">
        <v>7.5891147268467704E-3</v>
      </c>
      <c r="F11" s="135">
        <v>1.78224297450748E-3</v>
      </c>
    </row>
    <row r="12" spans="1:6" x14ac:dyDescent="0.25">
      <c r="A12" t="s">
        <v>187</v>
      </c>
      <c r="B12" t="s">
        <v>746</v>
      </c>
      <c r="C12" s="135">
        <v>9.0765889782166691E-3</v>
      </c>
      <c r="D12" s="135">
        <v>1.2132511055835699E-3</v>
      </c>
      <c r="E12" s="135">
        <v>2.0374631499846798E-3</v>
      </c>
      <c r="F12" s="135">
        <v>1.56159364231534E-3</v>
      </c>
    </row>
    <row r="13" spans="1:6" x14ac:dyDescent="0.25">
      <c r="A13" t="s">
        <v>350</v>
      </c>
      <c r="B13" t="s">
        <v>746</v>
      </c>
      <c r="C13" s="135">
        <v>4.1815766116601698E-3</v>
      </c>
      <c r="D13" s="135">
        <v>4.8158127094247302E-4</v>
      </c>
      <c r="E13" s="135">
        <v>8.3323298724452901E-4</v>
      </c>
      <c r="F13" s="135">
        <v>5.2796725544294605E-4</v>
      </c>
    </row>
    <row r="14" spans="1:6" x14ac:dyDescent="0.25">
      <c r="A14" t="s">
        <v>188</v>
      </c>
      <c r="B14" t="s">
        <v>746</v>
      </c>
      <c r="C14" s="135">
        <v>9.1648445096444899E-3</v>
      </c>
      <c r="D14" s="135">
        <v>1.74974606564824E-5</v>
      </c>
      <c r="E14" s="135">
        <v>1.56023448873694E-4</v>
      </c>
      <c r="F14" s="135">
        <v>2.8950978744041199E-5</v>
      </c>
    </row>
    <row r="15" spans="1:6" x14ac:dyDescent="0.25">
      <c r="A15" t="s">
        <v>189</v>
      </c>
      <c r="B15" t="s">
        <v>746</v>
      </c>
      <c r="C15" s="135">
        <v>1.9428508215647299E-2</v>
      </c>
      <c r="D15" s="135">
        <v>4.6157692817434901E-4</v>
      </c>
      <c r="E15" s="135">
        <v>1.36062698002088E-3</v>
      </c>
      <c r="F15" s="135">
        <v>4.0978038183214999E-4</v>
      </c>
    </row>
    <row r="16" spans="1:6" x14ac:dyDescent="0.25">
      <c r="A16" t="s">
        <v>190</v>
      </c>
      <c r="B16" t="s">
        <v>746</v>
      </c>
      <c r="C16" s="135">
        <v>2.7792359556717701E-3</v>
      </c>
      <c r="D16" s="135">
        <v>6.7740470127153503E-4</v>
      </c>
      <c r="E16" s="135">
        <v>1.5490597665694301E-3</v>
      </c>
      <c r="F16" s="135">
        <v>1.0439130223317699E-3</v>
      </c>
    </row>
    <row r="17" spans="1:14" x14ac:dyDescent="0.25">
      <c r="A17" t="s">
        <v>191</v>
      </c>
      <c r="B17" t="s">
        <v>746</v>
      </c>
      <c r="C17" s="135">
        <v>1.9154707140346599E-2</v>
      </c>
      <c r="D17" s="135">
        <v>4.55072040724144E-4</v>
      </c>
      <c r="E17" s="135">
        <v>1.3414520065191599E-3</v>
      </c>
      <c r="F17" s="135">
        <v>4.0400545007015099E-4</v>
      </c>
    </row>
    <row r="18" spans="1:14" x14ac:dyDescent="0.25">
      <c r="A18" t="s">
        <v>67</v>
      </c>
      <c r="B18" t="s">
        <v>746</v>
      </c>
      <c r="C18" s="135">
        <v>2.3784764385459099E-2</v>
      </c>
      <c r="D18" s="135">
        <v>4.3214883246814597E-3</v>
      </c>
      <c r="E18" s="135">
        <v>1.2286584452525701E-2</v>
      </c>
      <c r="F18" s="135">
        <v>8.9892851766605001E-3</v>
      </c>
    </row>
    <row r="19" spans="1:14" x14ac:dyDescent="0.25">
      <c r="A19" t="s">
        <v>192</v>
      </c>
      <c r="B19" t="s">
        <v>746</v>
      </c>
      <c r="C19" s="135">
        <v>1.5086720538000401E-2</v>
      </c>
      <c r="D19" s="135">
        <v>1.91830520451255E-3</v>
      </c>
      <c r="E19" s="135">
        <v>5.0047431352745302E-3</v>
      </c>
      <c r="F19" s="135">
        <v>4.8642368607259897E-3</v>
      </c>
    </row>
    <row r="20" spans="1:14" x14ac:dyDescent="0.25">
      <c r="A20" t="s">
        <v>193</v>
      </c>
      <c r="B20" t="s">
        <v>746</v>
      </c>
      <c r="C20" s="135">
        <v>4.4522112096530599E-3</v>
      </c>
      <c r="D20" s="135">
        <v>1.73822388421139E-3</v>
      </c>
      <c r="E20" s="135">
        <v>3.19328808107136E-3</v>
      </c>
      <c r="F20" s="135">
        <v>2.0196179086116898E-3</v>
      </c>
    </row>
    <row r="21" spans="1:14" x14ac:dyDescent="0.25">
      <c r="A21" t="s">
        <v>347</v>
      </c>
      <c r="B21" t="s">
        <v>232</v>
      </c>
      <c r="C21" s="135">
        <v>1.9384427249776099E-3</v>
      </c>
      <c r="D21" s="135">
        <v>7.3561703715915002E-3</v>
      </c>
      <c r="E21" s="135">
        <v>2.2241194975540501E-2</v>
      </c>
      <c r="F21" s="135">
        <v>1.0984157115508601E-2</v>
      </c>
    </row>
    <row r="22" spans="1:14" x14ac:dyDescent="0.25">
      <c r="A22" t="s">
        <v>347</v>
      </c>
      <c r="B22" t="s">
        <v>458</v>
      </c>
      <c r="C22" s="135">
        <v>1.0551028812139701E-3</v>
      </c>
      <c r="D22" s="135">
        <v>4.0039958125957197E-3</v>
      </c>
      <c r="E22" s="135">
        <v>1.2105980020949699E-2</v>
      </c>
      <c r="F22" s="135">
        <v>5.9787249171439297E-3</v>
      </c>
    </row>
    <row r="23" spans="1:14" x14ac:dyDescent="0.25">
      <c r="A23" t="s">
        <v>348</v>
      </c>
      <c r="B23" t="s">
        <v>458</v>
      </c>
      <c r="C23" s="130">
        <v>5.7309765948079501E-4</v>
      </c>
      <c r="D23" s="130">
        <v>2.9219751434512598E-3</v>
      </c>
      <c r="E23" s="130">
        <v>7.5066705659537396E-3</v>
      </c>
      <c r="F23" s="130">
        <v>4.3425331105809897E-3</v>
      </c>
    </row>
    <row r="24" spans="1:14" x14ac:dyDescent="0.25">
      <c r="A24" t="s">
        <v>348</v>
      </c>
      <c r="B24" t="s">
        <v>459</v>
      </c>
      <c r="C24" s="130">
        <v>1.1076224773722901E-3</v>
      </c>
      <c r="D24" s="130">
        <v>5.6472841821441798E-3</v>
      </c>
      <c r="E24" s="130">
        <v>1.4508098072869499E-2</v>
      </c>
      <c r="F24" s="130">
        <v>8.3927882140899003E-3</v>
      </c>
    </row>
    <row r="25" spans="1:14" x14ac:dyDescent="0.25">
      <c r="A25" t="s">
        <v>345</v>
      </c>
      <c r="B25" t="s">
        <v>460</v>
      </c>
      <c r="C25" s="130">
        <v>1.44895755967396E-2</v>
      </c>
      <c r="D25" s="130">
        <v>3.3439392609126602E-3</v>
      </c>
      <c r="E25" s="130">
        <v>3.8816734381819898E-3</v>
      </c>
      <c r="F25" s="130">
        <v>4.7966873580241104E-3</v>
      </c>
    </row>
    <row r="26" spans="1:14" x14ac:dyDescent="0.25">
      <c r="A26" t="s">
        <v>352</v>
      </c>
      <c r="B26" t="s">
        <v>461</v>
      </c>
      <c r="C26" s="130">
        <v>1.18343056417359E-2</v>
      </c>
      <c r="D26" s="130">
        <v>4.4908970230657999E-3</v>
      </c>
      <c r="E26" s="130">
        <v>1.17482068459967E-2</v>
      </c>
      <c r="F26" s="130">
        <v>3.9592194165392197E-3</v>
      </c>
    </row>
    <row r="27" spans="1:14" x14ac:dyDescent="0.25">
      <c r="A27" t="s">
        <v>353</v>
      </c>
      <c r="B27" t="s">
        <v>461</v>
      </c>
      <c r="C27" s="130">
        <v>1.55819740957172E-2</v>
      </c>
      <c r="D27" s="130">
        <v>8.6134285066067698E-3</v>
      </c>
      <c r="E27" s="130">
        <v>1.3801053925567399E-2</v>
      </c>
      <c r="F27" s="130">
        <v>6.7333316716960204E-3</v>
      </c>
      <c r="K27" s="132">
        <f>SUM(C21:C24)/SUM(C25:C41)</f>
        <v>1.2333543802338835E-2</v>
      </c>
      <c r="L27" s="132">
        <f t="shared" ref="L27:N27" si="0">SUM(D21:D24)/SUM(D25:D41)</f>
        <v>0.44044786878858855</v>
      </c>
      <c r="M27" s="132">
        <f t="shared" si="0"/>
        <v>0.53666977121724158</v>
      </c>
      <c r="N27" s="132">
        <f t="shared" si="0"/>
        <v>0.55570837855585897</v>
      </c>
    </row>
    <row r="28" spans="1:14" x14ac:dyDescent="0.25">
      <c r="A28" t="s">
        <v>349</v>
      </c>
      <c r="B28" t="s">
        <v>461</v>
      </c>
      <c r="C28" s="130">
        <v>9.2238462573005497E-3</v>
      </c>
      <c r="D28" s="130">
        <v>1.8536561852180299E-3</v>
      </c>
      <c r="E28" s="130">
        <v>6.1852707641957801E-3</v>
      </c>
      <c r="F28" s="130">
        <v>1.6037257116576101E-3</v>
      </c>
    </row>
    <row r="29" spans="1:14" ht="13" thickBot="1" x14ac:dyDescent="0.3">
      <c r="A29" t="s">
        <v>184</v>
      </c>
      <c r="B29" t="s">
        <v>461</v>
      </c>
      <c r="C29" s="130">
        <v>5.2905679758396801E-2</v>
      </c>
      <c r="D29" s="130"/>
      <c r="E29" s="130">
        <v>1.41487742132784E-5</v>
      </c>
      <c r="F29" s="130"/>
    </row>
    <row r="30" spans="1:14" x14ac:dyDescent="0.25">
      <c r="A30" t="s">
        <v>346</v>
      </c>
      <c r="B30" t="s">
        <v>461</v>
      </c>
      <c r="C30" s="130">
        <v>4.7117699606815597E-3</v>
      </c>
      <c r="D30" s="130">
        <v>1.1649760668147901E-3</v>
      </c>
      <c r="E30" s="130">
        <v>2.0178741925796001E-3</v>
      </c>
      <c r="F30" s="130">
        <v>8.1301260696896305E-4</v>
      </c>
      <c r="J30" s="95"/>
      <c r="K30" s="291" t="s">
        <v>799</v>
      </c>
      <c r="L30" s="291"/>
      <c r="M30" s="291"/>
      <c r="N30" s="292"/>
    </row>
    <row r="31" spans="1:14" x14ac:dyDescent="0.25">
      <c r="A31" t="s">
        <v>185</v>
      </c>
      <c r="B31" t="s">
        <v>461</v>
      </c>
      <c r="C31" s="130">
        <v>1.6705624221947001E-2</v>
      </c>
      <c r="D31" s="130">
        <v>7.1512478888524601E-4</v>
      </c>
      <c r="E31" s="130">
        <v>1.9794174555140499E-4</v>
      </c>
      <c r="F31" s="130">
        <v>1.75449250929966E-3</v>
      </c>
      <c r="J31" s="96" t="s">
        <v>765</v>
      </c>
      <c r="K31" s="42">
        <f>1/$H$51</f>
        <v>1.1899156778243956</v>
      </c>
      <c r="L31" s="42">
        <f>1/$H$51</f>
        <v>1.1899156778243956</v>
      </c>
      <c r="M31" s="42">
        <f>1/$H$51</f>
        <v>1.1899156778243956</v>
      </c>
      <c r="N31" s="42">
        <f>1/$H$51</f>
        <v>1.1899156778243956</v>
      </c>
    </row>
    <row r="32" spans="1:14" x14ac:dyDescent="0.25">
      <c r="A32" t="s">
        <v>186</v>
      </c>
      <c r="B32" t="s">
        <v>461</v>
      </c>
      <c r="C32" s="130">
        <v>7.5719222767540603E-2</v>
      </c>
      <c r="D32" s="130">
        <v>6.5114788043115299E-3</v>
      </c>
      <c r="E32" s="130">
        <v>2.5831454269493299E-2</v>
      </c>
      <c r="F32" s="130">
        <v>6.0663107029144004E-3</v>
      </c>
      <c r="J32" s="96" t="s">
        <v>763</v>
      </c>
      <c r="K32" s="42">
        <f t="shared" ref="K32:N32" si="1">((1+K31/100)^(1/(2035-2015))-1)*100</f>
        <v>5.916208610172724E-2</v>
      </c>
      <c r="L32" s="42">
        <f t="shared" si="1"/>
        <v>5.916208610172724E-2</v>
      </c>
      <c r="M32" s="42">
        <f t="shared" si="1"/>
        <v>5.916208610172724E-2</v>
      </c>
      <c r="N32" s="137">
        <f t="shared" si="1"/>
        <v>5.916208610172724E-2</v>
      </c>
    </row>
    <row r="33" spans="1:29" x14ac:dyDescent="0.25">
      <c r="A33" t="s">
        <v>187</v>
      </c>
      <c r="B33" t="s">
        <v>461</v>
      </c>
      <c r="C33" s="130">
        <v>1.7536221392460302E-2</v>
      </c>
      <c r="D33" s="130">
        <v>2.3440347517356599E-3</v>
      </c>
      <c r="E33" s="130">
        <v>3.9364352580974699E-3</v>
      </c>
      <c r="F33" s="130">
        <v>3.0170421842854699E-3</v>
      </c>
      <c r="J33" s="96" t="s">
        <v>764</v>
      </c>
      <c r="K33" s="42">
        <f>((1+K32/100)^(2035-2015)-1)*100</f>
        <v>1.1899156778245823</v>
      </c>
      <c r="L33" s="42">
        <f t="shared" ref="L33:N33" si="2">((1+L32/100)^(2035-2015)-1)*100</f>
        <v>1.1899156778245823</v>
      </c>
      <c r="M33" s="42">
        <f t="shared" si="2"/>
        <v>1.1899156778245823</v>
      </c>
      <c r="N33" s="42">
        <f t="shared" si="2"/>
        <v>1.1899156778245823</v>
      </c>
    </row>
    <row r="34" spans="1:29" x14ac:dyDescent="0.25">
      <c r="A34" t="s">
        <v>350</v>
      </c>
      <c r="B34" t="s">
        <v>461</v>
      </c>
      <c r="C34" s="130">
        <v>5.7113795074528696E-3</v>
      </c>
      <c r="D34" s="130">
        <v>6.5776468004061098E-4</v>
      </c>
      <c r="E34" s="130">
        <v>1.1380659139455E-3</v>
      </c>
      <c r="F34" s="130">
        <v>7.2112067848633602E-4</v>
      </c>
      <c r="J34" s="96"/>
      <c r="K34" t="s">
        <v>766</v>
      </c>
      <c r="N34" s="105"/>
    </row>
    <row r="35" spans="1:29" x14ac:dyDescent="0.25">
      <c r="A35" t="s">
        <v>188</v>
      </c>
      <c r="B35" t="s">
        <v>461</v>
      </c>
      <c r="C35" s="130">
        <v>4.59457387731479E-2</v>
      </c>
      <c r="D35" s="130">
        <v>8.7719301257120695E-5</v>
      </c>
      <c r="E35" s="130">
        <v>7.8218595164299598E-4</v>
      </c>
      <c r="F35" s="130">
        <v>1.4513875333082701E-4</v>
      </c>
      <c r="J35" s="96"/>
      <c r="K35" t="s">
        <v>713</v>
      </c>
      <c r="L35" t="s">
        <v>594</v>
      </c>
      <c r="M35" t="s">
        <v>595</v>
      </c>
      <c r="N35" s="105" t="s">
        <v>596</v>
      </c>
    </row>
    <row r="36" spans="1:29" x14ac:dyDescent="0.25">
      <c r="A36" t="s">
        <v>189</v>
      </c>
      <c r="B36" t="s">
        <v>461</v>
      </c>
      <c r="C36" s="130">
        <v>3.25612487441108E-3</v>
      </c>
      <c r="D36" s="130">
        <v>7.73580812587714E-5</v>
      </c>
      <c r="E36" s="130">
        <v>2.28034561648572E-4</v>
      </c>
      <c r="F36" s="130">
        <v>6.8677228303855103E-5</v>
      </c>
      <c r="J36" s="96" t="s">
        <v>765</v>
      </c>
      <c r="K36" s="42">
        <f>K31/C52</f>
        <v>1.8295133336767553</v>
      </c>
      <c r="L36" s="42">
        <f>L31/D52</f>
        <v>15.323600851710278</v>
      </c>
      <c r="M36" s="42">
        <f>M31/E52</f>
        <v>6.6021026159444238</v>
      </c>
      <c r="N36" s="137">
        <f>N31/F52</f>
        <v>12.974118670028174</v>
      </c>
      <c r="O36" t="s">
        <v>764</v>
      </c>
      <c r="P36">
        <f>K36*C52-K31</f>
        <v>0</v>
      </c>
      <c r="Q36">
        <f>L36*D52-L31</f>
        <v>0</v>
      </c>
      <c r="R36">
        <f>M36*E52-M31</f>
        <v>0</v>
      </c>
      <c r="S36">
        <f>N36*F52-N31</f>
        <v>0</v>
      </c>
    </row>
    <row r="37" spans="1:29" x14ac:dyDescent="0.25">
      <c r="A37" t="s">
        <v>190</v>
      </c>
      <c r="B37" t="s">
        <v>461</v>
      </c>
      <c r="C37" s="130">
        <v>3.6008202402193698E-2</v>
      </c>
      <c r="D37" s="130">
        <v>8.7765580111341095E-3</v>
      </c>
      <c r="E37" s="130">
        <v>2.00698531889297E-2</v>
      </c>
      <c r="F37" s="130">
        <v>1.3525095385189201E-2</v>
      </c>
      <c r="J37" s="96" t="s">
        <v>763</v>
      </c>
      <c r="K37" s="42">
        <f>((1+K36/100)^(1/(2035-2015))-1)*100</f>
        <v>9.0690053483966082E-2</v>
      </c>
      <c r="L37" s="42">
        <f>((1+L36/100)^(1/(2035-2015))-1)*100</f>
        <v>0.71540644786602936</v>
      </c>
      <c r="M37" s="42">
        <f>((1+M36/100)^(1/(2035-2015))-1)*100</f>
        <v>0.32017672372190997</v>
      </c>
      <c r="N37" s="137">
        <f>((1+N36/100)^(1/(2035-2015))-1)*100</f>
        <v>0.6118067799360638</v>
      </c>
    </row>
    <row r="38" spans="1:29" x14ac:dyDescent="0.25">
      <c r="A38" t="s">
        <v>191</v>
      </c>
      <c r="B38" t="s">
        <v>461</v>
      </c>
      <c r="C38" s="130">
        <v>4.4476695519024903E-2</v>
      </c>
      <c r="D38" s="130">
        <v>1.05666458099358E-3</v>
      </c>
      <c r="E38" s="130">
        <v>3.1148141295079201E-3</v>
      </c>
      <c r="F38" s="130">
        <v>9.3808938237160695E-4</v>
      </c>
      <c r="J38" s="96" t="s">
        <v>764</v>
      </c>
      <c r="K38" s="42">
        <f t="shared" ref="K38:N38" si="3">((1+K37/100)^(2035-2015)-1)*100</f>
        <v>1.8295133336769132</v>
      </c>
      <c r="L38" s="42">
        <f t="shared" si="3"/>
        <v>15.323600851710296</v>
      </c>
      <c r="M38" s="42">
        <f t="shared" si="3"/>
        <v>6.6021026159440943</v>
      </c>
      <c r="N38" s="42">
        <f t="shared" si="3"/>
        <v>12.974118670028023</v>
      </c>
    </row>
    <row r="39" spans="1:29" x14ac:dyDescent="0.25">
      <c r="A39" t="s">
        <v>67</v>
      </c>
      <c r="B39" t="s">
        <v>461</v>
      </c>
      <c r="C39" s="130">
        <v>3.0462894194065201E-3</v>
      </c>
      <c r="D39" s="130">
        <v>5.5348474116540404E-4</v>
      </c>
      <c r="E39" s="130">
        <v>1.57363308762713E-3</v>
      </c>
      <c r="F39" s="130">
        <v>1.15132375826393E-3</v>
      </c>
      <c r="J39" s="96"/>
      <c r="N39" s="105"/>
    </row>
    <row r="40" spans="1:29" x14ac:dyDescent="0.25">
      <c r="A40" t="s">
        <v>192</v>
      </c>
      <c r="B40" t="s">
        <v>461</v>
      </c>
      <c r="C40" s="130">
        <v>1.3385423111932301E-2</v>
      </c>
      <c r="D40" s="130">
        <v>1.7019820016912399E-3</v>
      </c>
      <c r="E40" s="130">
        <v>4.4403688835789297E-3</v>
      </c>
      <c r="F40" s="130">
        <v>4.3157072031311302E-3</v>
      </c>
      <c r="J40" s="96"/>
      <c r="N40" s="105"/>
    </row>
    <row r="41" spans="1:29" x14ac:dyDescent="0.25">
      <c r="A41" t="s">
        <v>193</v>
      </c>
      <c r="B41" t="s">
        <v>461</v>
      </c>
      <c r="C41" s="130">
        <v>8.4499789544687093E-3</v>
      </c>
      <c r="D41" s="130">
        <v>3.2990248099406001E-3</v>
      </c>
      <c r="E41" s="130">
        <v>6.0606327530250796E-3</v>
      </c>
      <c r="F41" s="130">
        <v>3.8330905745971298E-3</v>
      </c>
      <c r="J41" s="96"/>
      <c r="K41" t="s">
        <v>771</v>
      </c>
      <c r="L41" t="s">
        <v>772</v>
      </c>
      <c r="M41" t="s">
        <v>773</v>
      </c>
      <c r="N41" s="105" t="s">
        <v>774</v>
      </c>
    </row>
    <row r="42" spans="1:29" x14ac:dyDescent="0.25">
      <c r="A42" s="287" t="s">
        <v>41</v>
      </c>
      <c r="B42" s="287"/>
      <c r="C42" s="131">
        <f>SUM(C2:C41)</f>
        <v>0.55286815594081606</v>
      </c>
      <c r="D42" s="131">
        <f>SUM(D2:D41)</f>
        <v>9.2684353843848793E-2</v>
      </c>
      <c r="E42" s="131">
        <f>SUM(E2:E41)</f>
        <v>0.23203294270799321</v>
      </c>
      <c r="F42" s="131">
        <f>SUM(F2:F41)</f>
        <v>0.12241454750734235</v>
      </c>
      <c r="G42" s="131">
        <f>SUM(C42:F42)</f>
        <v>1.0000000000000004</v>
      </c>
      <c r="H42" s="131"/>
      <c r="J42" s="96" t="s">
        <v>771</v>
      </c>
      <c r="K42" s="42">
        <f>K37</f>
        <v>9.0690053483966082E-2</v>
      </c>
      <c r="L42" s="42"/>
      <c r="M42" s="42"/>
      <c r="N42" s="137"/>
    </row>
    <row r="43" spans="1:29" x14ac:dyDescent="0.25">
      <c r="A43" s="129"/>
      <c r="J43" s="96" t="s">
        <v>772</v>
      </c>
      <c r="K43" s="42"/>
      <c r="L43" s="42">
        <f>L37</f>
        <v>0.71540644786602936</v>
      </c>
      <c r="M43" s="42"/>
      <c r="N43" s="137"/>
    </row>
    <row r="44" spans="1:29" x14ac:dyDescent="0.25">
      <c r="A44" s="129"/>
      <c r="J44" s="96" t="s">
        <v>773</v>
      </c>
      <c r="K44" s="42"/>
      <c r="L44" s="42"/>
      <c r="M44" s="42">
        <f>M37</f>
        <v>0.32017672372190997</v>
      </c>
      <c r="N44" s="137"/>
    </row>
    <row r="45" spans="1:29" ht="13" thickBot="1" x14ac:dyDescent="0.3">
      <c r="A45" s="129"/>
      <c r="J45" s="97" t="s">
        <v>774</v>
      </c>
      <c r="K45" s="139"/>
      <c r="L45" s="139"/>
      <c r="M45" s="139"/>
      <c r="N45" s="140">
        <f>N37</f>
        <v>0.6118067799360638</v>
      </c>
    </row>
    <row r="46" spans="1:29" s="54" customFormat="1" x14ac:dyDescent="0.25">
      <c r="A46" s="133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</row>
    <row r="48" spans="1:29" x14ac:dyDescent="0.25">
      <c r="B48" t="s">
        <v>804</v>
      </c>
      <c r="C48" s="131">
        <f>SUM(C21:C41)</f>
        <v>0.38366231799760214</v>
      </c>
      <c r="D48" s="131">
        <f>SUM(D21:D41)</f>
        <v>6.5177517104814592E-2</v>
      </c>
      <c r="E48" s="131">
        <f>SUM(E21:E41)</f>
        <v>0.16138359131909619</v>
      </c>
      <c r="F48" s="131">
        <f>SUM(F21:F41)</f>
        <v>8.3140268482382901E-2</v>
      </c>
      <c r="G48" s="131">
        <f>SUM(C48:F48)</f>
        <v>0.69336369490389582</v>
      </c>
      <c r="H48" s="131"/>
      <c r="K48" s="132">
        <f>K36/K58</f>
        <v>1.2333543802338838E-2</v>
      </c>
      <c r="L48" s="132">
        <f t="shared" ref="L48:N48" si="4">L36/L58</f>
        <v>0.4404478687885886</v>
      </c>
      <c r="M48" s="132">
        <f t="shared" si="4"/>
        <v>0.53666977121724146</v>
      </c>
      <c r="N48" s="132">
        <f t="shared" si="4"/>
        <v>0.55570837855585886</v>
      </c>
    </row>
    <row r="49" spans="2:19" x14ac:dyDescent="0.25">
      <c r="B49" t="s">
        <v>801</v>
      </c>
      <c r="C49" s="136">
        <f>C48/$G$48</f>
        <v>0.55333488155992927</v>
      </c>
      <c r="D49" s="136">
        <f>D48/$G$48</f>
        <v>9.4001917873488564E-2</v>
      </c>
      <c r="E49" s="136">
        <f>E48/$G$48</f>
        <v>0.23275460267856232</v>
      </c>
      <c r="F49" s="136">
        <f>F48/$G$48</f>
        <v>0.11990859788801982</v>
      </c>
      <c r="G49" s="131">
        <f>SUM(C49:F49)</f>
        <v>0.99999999999999989</v>
      </c>
      <c r="H49" s="131"/>
    </row>
    <row r="50" spans="2:19" x14ac:dyDescent="0.25">
      <c r="B50" s="129"/>
      <c r="C50" s="131"/>
      <c r="D50" s="131"/>
      <c r="E50" s="131"/>
      <c r="F50" s="131"/>
      <c r="G50" s="131"/>
      <c r="H50" s="131" t="s">
        <v>802</v>
      </c>
    </row>
    <row r="51" spans="2:19" ht="13" thickBot="1" x14ac:dyDescent="0.3">
      <c r="B51" s="133" t="s">
        <v>768</v>
      </c>
      <c r="C51" s="136">
        <f>SUM(C25:C41)</f>
        <v>0.37898805225455751</v>
      </c>
      <c r="D51" s="136">
        <f>SUM(D25:D41)</f>
        <v>4.5248091595031924E-2</v>
      </c>
      <c r="E51" s="136">
        <f>SUM(E25:E41)</f>
        <v>0.10502164768378276</v>
      </c>
      <c r="F51" s="136">
        <f>SUM(F25:F41)</f>
        <v>5.3442065125059481E-2</v>
      </c>
      <c r="G51" s="134">
        <f>SUM(C51:F51)</f>
        <v>0.5826998566584316</v>
      </c>
      <c r="H51" s="134">
        <f>G51/SUM($G$51,$G$57)</f>
        <v>0.84039568402726528</v>
      </c>
    </row>
    <row r="52" spans="2:19" x14ac:dyDescent="0.25">
      <c r="B52" t="s">
        <v>803</v>
      </c>
      <c r="C52" s="136">
        <f>C51/$G$51</f>
        <v>0.65040011238017792</v>
      </c>
      <c r="D52" s="136">
        <f>D51/$G$51</f>
        <v>7.765248451323295E-2</v>
      </c>
      <c r="E52" s="136">
        <f>E51/$G$51</f>
        <v>0.18023283596814851</v>
      </c>
      <c r="F52" s="136">
        <f>F51/$G$51</f>
        <v>9.1714567138440672E-2</v>
      </c>
      <c r="G52" s="131">
        <f>SUM(C52:F52)</f>
        <v>1</v>
      </c>
      <c r="J52" s="95"/>
      <c r="K52" s="291" t="s">
        <v>800</v>
      </c>
      <c r="L52" s="291"/>
      <c r="M52" s="291"/>
      <c r="N52" s="292"/>
    </row>
    <row r="53" spans="2:19" x14ac:dyDescent="0.25">
      <c r="J53" s="96" t="s">
        <v>765</v>
      </c>
      <c r="K53" s="42">
        <f>1/$H$57</f>
        <v>6.2654947261628617</v>
      </c>
      <c r="L53" s="42">
        <f>1/$H$57</f>
        <v>6.2654947261628617</v>
      </c>
      <c r="M53" s="42">
        <f>1/$H$57</f>
        <v>6.2654947261628617</v>
      </c>
      <c r="N53" s="42">
        <f>1/$H$57</f>
        <v>6.2654947261628617</v>
      </c>
    </row>
    <row r="54" spans="2:19" x14ac:dyDescent="0.25">
      <c r="B54" t="s">
        <v>232</v>
      </c>
      <c r="C54" s="132">
        <f>SUM(C21)</f>
        <v>1.9384427249776099E-3</v>
      </c>
      <c r="D54" s="132">
        <f>SUM(D21)</f>
        <v>7.3561703715915002E-3</v>
      </c>
      <c r="E54" s="132">
        <f>SUM(E21)</f>
        <v>2.2241194975540501E-2</v>
      </c>
      <c r="F54" s="132">
        <f>SUM(F21)</f>
        <v>1.0984157115508601E-2</v>
      </c>
      <c r="J54" s="96" t="s">
        <v>763</v>
      </c>
      <c r="K54" s="42">
        <f t="shared" ref="K54:N54" si="5">((1+K53/100)^(1/(2035-2015))-1)*100</f>
        <v>0.30431431827393496</v>
      </c>
      <c r="L54" s="42">
        <f t="shared" si="5"/>
        <v>0.30431431827393496</v>
      </c>
      <c r="M54" s="42">
        <f t="shared" si="5"/>
        <v>0.30431431827393496</v>
      </c>
      <c r="N54" s="137">
        <f t="shared" si="5"/>
        <v>0.30431431827393496</v>
      </c>
    </row>
    <row r="55" spans="2:19" x14ac:dyDescent="0.25">
      <c r="B55" t="s">
        <v>458</v>
      </c>
      <c r="C55" s="132">
        <f>SUM(C22:C23)</f>
        <v>1.6282005406947652E-3</v>
      </c>
      <c r="D55" s="132">
        <f>SUM(D22:D23)</f>
        <v>6.9259709560469795E-3</v>
      </c>
      <c r="E55" s="132">
        <f>SUM(E22:E23)</f>
        <v>1.9612650586903438E-2</v>
      </c>
      <c r="F55" s="132">
        <f>SUM(F22:F23)</f>
        <v>1.0321258027724919E-2</v>
      </c>
      <c r="J55" s="96" t="s">
        <v>764</v>
      </c>
      <c r="K55" s="42">
        <f t="shared" ref="K55:N55" si="6">((1+K54/100)^(2035-2015)-1)*100</f>
        <v>6.2654947261630456</v>
      </c>
      <c r="L55" s="42">
        <f t="shared" si="6"/>
        <v>6.2654947261630456</v>
      </c>
      <c r="M55" s="42">
        <f t="shared" si="6"/>
        <v>6.2654947261630456</v>
      </c>
      <c r="N55" s="42">
        <f t="shared" si="6"/>
        <v>6.2654947261630456</v>
      </c>
    </row>
    <row r="56" spans="2:19" x14ac:dyDescent="0.25">
      <c r="B56" t="s">
        <v>459</v>
      </c>
      <c r="C56" s="132">
        <f>SUM(C24)</f>
        <v>1.1076224773722901E-3</v>
      </c>
      <c r="D56" s="132">
        <f>SUM(D24)</f>
        <v>5.6472841821441798E-3</v>
      </c>
      <c r="E56" s="132">
        <f>SUM(E24)</f>
        <v>1.4508098072869499E-2</v>
      </c>
      <c r="F56" s="132">
        <f>SUM(F24)</f>
        <v>8.3927882140899003E-3</v>
      </c>
      <c r="J56" s="96"/>
      <c r="K56" t="s">
        <v>766</v>
      </c>
      <c r="N56" s="105"/>
    </row>
    <row r="57" spans="2:19" x14ac:dyDescent="0.25">
      <c r="B57" s="133" t="s">
        <v>769</v>
      </c>
      <c r="C57" s="136">
        <f>SUM(C54:C56)</f>
        <v>4.6742657430446652E-3</v>
      </c>
      <c r="D57" s="136">
        <f t="shared" ref="D57:F57" si="7">SUM(D54:D56)</f>
        <v>1.9929425509782661E-2</v>
      </c>
      <c r="E57" s="136">
        <f t="shared" si="7"/>
        <v>5.6361943635313438E-2</v>
      </c>
      <c r="F57" s="136">
        <f t="shared" si="7"/>
        <v>2.969820335732342E-2</v>
      </c>
      <c r="G57" s="134">
        <f>SUM(C57:F57)</f>
        <v>0.11066383824546419</v>
      </c>
      <c r="H57" s="134">
        <f>G57/SUM($G$51,$G$57)</f>
        <v>0.15960431597273467</v>
      </c>
      <c r="J57" s="96"/>
      <c r="K57" t="s">
        <v>713</v>
      </c>
      <c r="L57" t="s">
        <v>594</v>
      </c>
      <c r="M57" t="s">
        <v>595</v>
      </c>
      <c r="N57" s="105" t="s">
        <v>596</v>
      </c>
    </row>
    <row r="58" spans="2:19" x14ac:dyDescent="0.25">
      <c r="B58" t="s">
        <v>803</v>
      </c>
      <c r="C58" s="136">
        <f>C57/$G$57</f>
        <v>4.223842058212951E-2</v>
      </c>
      <c r="D58" s="136">
        <f>D57/$G$57</f>
        <v>0.18008977300766552</v>
      </c>
      <c r="E58" s="136">
        <f>E57/$G$57</f>
        <v>0.50930768830100248</v>
      </c>
      <c r="F58" s="136">
        <f>F57/$G$57</f>
        <v>0.26836411810920241</v>
      </c>
      <c r="G58" s="131">
        <f>SUM(C58:F58)</f>
        <v>1</v>
      </c>
      <c r="J58" s="96" t="s">
        <v>765</v>
      </c>
      <c r="K58" s="42">
        <f>K53/C58</f>
        <v>148.33638757822553</v>
      </c>
      <c r="L58" s="42">
        <f>L53/D58</f>
        <v>34.790952431797287</v>
      </c>
      <c r="M58" s="42">
        <f>M53/E58</f>
        <v>12.301983398412659</v>
      </c>
      <c r="N58" s="42">
        <f>N53/F58</f>
        <v>23.346991282990054</v>
      </c>
      <c r="O58" t="s">
        <v>764</v>
      </c>
      <c r="P58">
        <f>K58*C58-K53</f>
        <v>0</v>
      </c>
      <c r="Q58">
        <f>L58*D58-L53</f>
        <v>0</v>
      </c>
      <c r="R58">
        <f>M58*E58-M53</f>
        <v>0</v>
      </c>
      <c r="S58">
        <f>N58*F58-N53</f>
        <v>0</v>
      </c>
    </row>
    <row r="59" spans="2:19" x14ac:dyDescent="0.25">
      <c r="J59" s="96" t="s">
        <v>763</v>
      </c>
      <c r="K59" s="42">
        <f>((1+K58/100)^(1/(2035-2015))-1)*100</f>
        <v>4.6530808604653862</v>
      </c>
      <c r="L59" s="42">
        <f>((1+L58/100)^(1/(2035-2015))-1)*100</f>
        <v>1.5039719853787492</v>
      </c>
      <c r="M59" s="42">
        <f>((1+M58/100)^(1/(2035-2015))-1)*100</f>
        <v>0.58179256325585627</v>
      </c>
      <c r="N59" s="137">
        <f>((1+N58/100)^(1/(2035-2015))-1)*100</f>
        <v>1.0546792677558869</v>
      </c>
    </row>
    <row r="60" spans="2:19" x14ac:dyDescent="0.25">
      <c r="J60" s="96" t="s">
        <v>764</v>
      </c>
      <c r="K60" s="42">
        <f>((1+K59/100)^(2035-2015)-1)*100</f>
        <v>148.33638757822553</v>
      </c>
      <c r="L60" s="42">
        <f t="shared" ref="L60:N60" si="8">((1+L59/100)^(2035-2015)-1)*100</f>
        <v>34.790952431796953</v>
      </c>
      <c r="M60" s="42">
        <f t="shared" si="8"/>
        <v>12.301983398412752</v>
      </c>
      <c r="N60" s="42">
        <f t="shared" si="8"/>
        <v>23.346991282990292</v>
      </c>
    </row>
    <row r="61" spans="2:19" x14ac:dyDescent="0.25">
      <c r="C61" s="142" t="str">
        <f>C1</f>
        <v>DT</v>
      </c>
      <c r="D61" s="142" t="str">
        <f t="shared" ref="D61:F61" si="9">D1</f>
        <v>NO</v>
      </c>
      <c r="E61" s="142" t="str">
        <f t="shared" si="9"/>
        <v>CE</v>
      </c>
      <c r="F61" s="142" t="str">
        <f t="shared" si="9"/>
        <v>SO</v>
      </c>
      <c r="J61" s="96"/>
      <c r="N61" s="105"/>
    </row>
    <row r="62" spans="2:19" x14ac:dyDescent="0.25">
      <c r="B62" t="s">
        <v>770</v>
      </c>
      <c r="C62" s="141">
        <f>C57</f>
        <v>4.6742657430446652E-3</v>
      </c>
      <c r="D62" s="141">
        <f t="shared" ref="D62:F62" si="10">D57</f>
        <v>1.9929425509782661E-2</v>
      </c>
      <c r="E62" s="141">
        <f t="shared" si="10"/>
        <v>5.6361943635313438E-2</v>
      </c>
      <c r="F62" s="141">
        <f t="shared" si="10"/>
        <v>2.969820335732342E-2</v>
      </c>
      <c r="J62" s="96"/>
      <c r="N62" s="105"/>
    </row>
    <row r="63" spans="2:19" x14ac:dyDescent="0.25">
      <c r="B63" t="s">
        <v>805</v>
      </c>
      <c r="C63" s="141">
        <f>C51</f>
        <v>0.37898805225455751</v>
      </c>
      <c r="D63" s="141">
        <f t="shared" ref="D63:F63" si="11">D51</f>
        <v>4.5248091595031924E-2</v>
      </c>
      <c r="E63" s="141">
        <f t="shared" si="11"/>
        <v>0.10502164768378276</v>
      </c>
      <c r="F63" s="141">
        <f t="shared" si="11"/>
        <v>5.3442065125059481E-2</v>
      </c>
      <c r="G63" s="141">
        <f>SUM(C62:F63)</f>
        <v>0.69336369490389582</v>
      </c>
      <c r="J63" s="96"/>
      <c r="K63" t="s">
        <v>785</v>
      </c>
      <c r="L63" t="s">
        <v>786</v>
      </c>
      <c r="M63" t="s">
        <v>787</v>
      </c>
      <c r="N63" s="105" t="s">
        <v>788</v>
      </c>
    </row>
    <row r="64" spans="2:19" x14ac:dyDescent="0.25">
      <c r="J64" s="96" t="s">
        <v>785</v>
      </c>
      <c r="K64" s="42">
        <f>K59</f>
        <v>4.6530808604653862</v>
      </c>
      <c r="L64" s="42"/>
      <c r="M64" s="42"/>
      <c r="N64" s="137"/>
    </row>
    <row r="65" spans="2:14" x14ac:dyDescent="0.25">
      <c r="B65" t="s">
        <v>803</v>
      </c>
      <c r="J65" s="96" t="s">
        <v>786</v>
      </c>
      <c r="K65" s="42"/>
      <c r="L65" s="42">
        <f>L59</f>
        <v>1.5039719853787492</v>
      </c>
      <c r="M65" s="42"/>
      <c r="N65" s="137"/>
    </row>
    <row r="66" spans="2:14" x14ac:dyDescent="0.25">
      <c r="C66" t="s">
        <v>713</v>
      </c>
      <c r="D66" t="s">
        <v>594</v>
      </c>
      <c r="E66" t="s">
        <v>595</v>
      </c>
      <c r="F66" t="s">
        <v>596</v>
      </c>
      <c r="J66" s="96" t="s">
        <v>787</v>
      </c>
      <c r="K66" s="42"/>
      <c r="L66" s="42"/>
      <c r="M66" s="42">
        <f>M59</f>
        <v>0.58179256325585627</v>
      </c>
      <c r="N66" s="137"/>
    </row>
    <row r="67" spans="2:14" ht="13" thickBot="1" x14ac:dyDescent="0.3">
      <c r="B67" t="s">
        <v>770</v>
      </c>
      <c r="C67" s="141">
        <f>C62/$G$63</f>
        <v>6.7414342247794573E-3</v>
      </c>
      <c r="D67" s="141">
        <f t="shared" ref="D67:F67" si="12">D62/$G$63</f>
        <v>2.8743105034573512E-2</v>
      </c>
      <c r="E67" s="141">
        <f t="shared" si="12"/>
        <v>8.128770521093627E-2</v>
      </c>
      <c r="F67" s="141">
        <f t="shared" si="12"/>
        <v>4.2832071502445425E-2</v>
      </c>
      <c r="J67" s="97" t="s">
        <v>788</v>
      </c>
      <c r="K67" s="139"/>
      <c r="L67" s="139"/>
      <c r="M67" s="139"/>
      <c r="N67" s="140">
        <f>N59</f>
        <v>1.0546792677558869</v>
      </c>
    </row>
    <row r="68" spans="2:14" x14ac:dyDescent="0.25">
      <c r="B68" t="s">
        <v>805</v>
      </c>
      <c r="C68" s="141">
        <f>C63/$G$63</f>
        <v>0.54659344733514992</v>
      </c>
      <c r="D68" s="141">
        <f t="shared" ref="D68:F68" si="13">D63/$G$63</f>
        <v>6.5258812838915034E-2</v>
      </c>
      <c r="E68" s="141">
        <f t="shared" si="13"/>
        <v>0.15146689746762609</v>
      </c>
      <c r="F68" s="141">
        <f t="shared" si="13"/>
        <v>7.7076526385574398E-2</v>
      </c>
    </row>
    <row r="70" spans="2:14" x14ac:dyDescent="0.25">
      <c r="B70" t="s">
        <v>766</v>
      </c>
    </row>
    <row r="71" spans="2:14" x14ac:dyDescent="0.25">
      <c r="C71" t="s">
        <v>713</v>
      </c>
      <c r="D71" t="s">
        <v>594</v>
      </c>
      <c r="E71" t="s">
        <v>595</v>
      </c>
      <c r="F71" t="s">
        <v>596</v>
      </c>
    </row>
    <row r="72" spans="2:14" x14ac:dyDescent="0.25">
      <c r="B72" t="s">
        <v>770</v>
      </c>
      <c r="C72" s="42">
        <f>1/C67</f>
        <v>148.33638757822553</v>
      </c>
      <c r="D72" s="42">
        <f t="shared" ref="D72:F72" si="14">1/D67</f>
        <v>34.79095243179728</v>
      </c>
      <c r="E72" s="42">
        <f t="shared" si="14"/>
        <v>12.301983398412657</v>
      </c>
      <c r="F72" s="42">
        <f t="shared" si="14"/>
        <v>23.346991282990054</v>
      </c>
    </row>
    <row r="73" spans="2:14" x14ac:dyDescent="0.25">
      <c r="B73" t="s">
        <v>805</v>
      </c>
      <c r="C73" s="42">
        <f t="shared" ref="C73:F73" si="15">1/C68</f>
        <v>1.8295133336767551</v>
      </c>
      <c r="D73" s="42">
        <f t="shared" si="15"/>
        <v>15.323600851710278</v>
      </c>
      <c r="E73" s="42">
        <f t="shared" si="15"/>
        <v>6.6021026159444238</v>
      </c>
      <c r="F73" s="42">
        <f t="shared" si="15"/>
        <v>12.974118670028174</v>
      </c>
    </row>
  </sheetData>
  <mergeCells count="3">
    <mergeCell ref="A42:B42"/>
    <mergeCell ref="K30:N30"/>
    <mergeCell ref="K52:N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1</vt:i4>
      </vt:variant>
    </vt:vector>
  </HeadingPairs>
  <TitlesOfParts>
    <vt:vector size="24" baseType="lpstr">
      <vt:lpstr>Notes</vt:lpstr>
      <vt:lpstr>Index</vt:lpstr>
      <vt:lpstr>SAM</vt:lpstr>
      <vt:lpstr>Sets</vt:lpstr>
      <vt:lpstr>migrH</vt:lpstr>
      <vt:lpstr>emigr_assest</vt:lpstr>
      <vt:lpstr>Population</vt:lpstr>
      <vt:lpstr>labor_force</vt:lpstr>
      <vt:lpstr>ins_reg</vt:lpstr>
      <vt:lpstr>fcap_map</vt:lpstr>
      <vt:lpstr>flab_map</vt:lpstr>
      <vt:lpstr>fac_reg</vt:lpstr>
      <vt:lpstr>tradelas</vt:lpstr>
      <vt:lpstr>tradelas_calc</vt:lpstr>
      <vt:lpstr>ELASCES</vt:lpstr>
      <vt:lpstr>prodelas</vt:lpstr>
      <vt:lpstr>LES</vt:lpstr>
      <vt:lpstr>dynamic_part_sets</vt:lpstr>
      <vt:lpstr>dynamic_part_fixed</vt:lpstr>
      <vt:lpstr>dynamic_part_scenarios</vt:lpstr>
      <vt:lpstr>IMPACT_productiv_for_climate</vt:lpstr>
      <vt:lpstr>IMPACT_world_prices</vt:lpstr>
      <vt:lpstr>dynamic_part_policy_scen calc</vt:lpstr>
      <vt:lpstr>Notes!_FilterDatabase</vt:lpstr>
    </vt:vector>
  </TitlesOfParts>
  <Company>IFPRI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IFPRI</dc:creator>
  <dc:description/>
  <cp:lastModifiedBy>Askar Mukashov</cp:lastModifiedBy>
  <cp:revision>1</cp:revision>
  <cp:lastPrinted>2006-06-02T13:38:19Z</cp:lastPrinted>
  <dcterms:created xsi:type="dcterms:W3CDTF">2005-06-24T12:52:51Z</dcterms:created>
  <dcterms:modified xsi:type="dcterms:W3CDTF">2025-04-16T16:29:18Z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IFPRI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