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9525" activeTab="1"/>
  </bookViews>
  <sheets>
    <sheet name="Rejection Sep" sheetId="6" r:id="rId1"/>
    <sheet name="Rejection Jun to Aug" sheetId="1" r:id="rId2"/>
    <sheet name="shortage" sheetId="2" r:id="rId3"/>
  </sheets>
  <definedNames>
    <definedName name="_xlnm._FilterDatabase" localSheetId="1" hidden="1">'Rejection Jun to Aug'!$A$2:$AB$15</definedName>
    <definedName name="_xlnm.Print_Area" localSheetId="1">'Rejection Jun to Aug'!$A$1:$X$27</definedName>
    <definedName name="_xlnm.Print_Area" localSheetId="0">'Rejection Sep'!$A$1:$U$7</definedName>
  </definedNames>
  <calcPr calcId="125725"/>
</workbook>
</file>

<file path=xl/calcChain.xml><?xml version="1.0" encoding="utf-8"?>
<calcChain xmlns="http://schemas.openxmlformats.org/spreadsheetml/2006/main">
  <c r="S25" i="1"/>
  <c r="O23"/>
  <c r="O25" s="1"/>
  <c r="P19"/>
  <c r="P21" s="1"/>
  <c r="O19"/>
  <c r="O21" s="1"/>
  <c r="S21" s="1"/>
  <c r="Q15"/>
  <c r="R7"/>
  <c r="P23" s="1"/>
  <c r="P25" s="1"/>
  <c r="R15"/>
  <c r="S7"/>
  <c r="Q23" s="1"/>
  <c r="S6"/>
  <c r="S15" s="1"/>
  <c r="Q7" i="6"/>
  <c r="P5"/>
  <c r="Q5"/>
  <c r="P4"/>
  <c r="Q4"/>
  <c r="P3"/>
  <c r="Q3"/>
  <c r="H5" i="2"/>
  <c r="J5" s="1"/>
  <c r="B2"/>
  <c r="H4"/>
  <c r="J4" s="1"/>
  <c r="H3"/>
  <c r="J3"/>
  <c r="T11" i="1"/>
  <c r="T12"/>
  <c r="P10"/>
  <c r="P7"/>
  <c r="T7" s="1"/>
  <c r="P6"/>
  <c r="T6" s="1"/>
  <c r="P4"/>
  <c r="N23" s="1"/>
  <c r="H2" i="2"/>
  <c r="J2"/>
  <c r="P5" i="1"/>
  <c r="N19" s="1"/>
  <c r="T4"/>
  <c r="T3"/>
  <c r="T8"/>
  <c r="T9"/>
  <c r="T10"/>
  <c r="T13"/>
  <c r="T14"/>
  <c r="P15" l="1"/>
  <c r="T5"/>
  <c r="Q19"/>
</calcChain>
</file>

<file path=xl/sharedStrings.xml><?xml version="1.0" encoding="utf-8"?>
<sst xmlns="http://schemas.openxmlformats.org/spreadsheetml/2006/main" count="248" uniqueCount="112">
  <si>
    <t>MONTH</t>
  </si>
  <si>
    <t>FG supplier NAME</t>
  </si>
  <si>
    <t>Component Supplier NAME</t>
  </si>
  <si>
    <t>Fabric Name</t>
  </si>
  <si>
    <t>COLOR</t>
  </si>
  <si>
    <t>Invoice Number</t>
  </si>
  <si>
    <t>LOT no ( Unique id of LOT)</t>
  </si>
  <si>
    <t>Total Rolls</t>
  </si>
  <si>
    <t>Roll No's ( Unique id of Roll)</t>
  </si>
  <si>
    <t>Fabric Received Date</t>
  </si>
  <si>
    <t>Total Received Qty (mts)</t>
  </si>
  <si>
    <t>% Rejection</t>
  </si>
  <si>
    <t>Criticity 
High/Low</t>
  </si>
  <si>
    <t>Major Defects</t>
  </si>
  <si>
    <t>Problem / Defect identified at what stage ?</t>
  </si>
  <si>
    <t>JCT</t>
  </si>
  <si>
    <t>HIGH</t>
  </si>
  <si>
    <t>JUNE'15</t>
  </si>
  <si>
    <t>JULY'15</t>
  </si>
  <si>
    <t>AUG'15</t>
  </si>
  <si>
    <t>FGM</t>
  </si>
  <si>
    <t>HYACINTH</t>
  </si>
  <si>
    <t>P190T</t>
  </si>
  <si>
    <t>Total Defected Qty (mts) &gt; 20 points</t>
  </si>
  <si>
    <t>Weaving</t>
  </si>
  <si>
    <t>Fabric checking</t>
  </si>
  <si>
    <t>HERON GREY</t>
  </si>
  <si>
    <t>With in the roll shade</t>
  </si>
  <si>
    <t>CRIMSON RED</t>
  </si>
  <si>
    <t>BLACK</t>
  </si>
  <si>
    <t>Mail Date</t>
  </si>
  <si>
    <t>27442, 26951</t>
  </si>
  <si>
    <t>32730, 33178</t>
  </si>
  <si>
    <t>36275, 36284</t>
  </si>
  <si>
    <t>Dyeing &amp; Shade</t>
  </si>
  <si>
    <t>Season</t>
  </si>
  <si>
    <t>SS15</t>
  </si>
  <si>
    <t>FULL</t>
  </si>
  <si>
    <t>38, 24</t>
  </si>
  <si>
    <t>JCT REJECTION REPORT</t>
  </si>
  <si>
    <t>MAIL DATE</t>
  </si>
  <si>
    <t>WEEK</t>
  </si>
  <si>
    <t>INVOICE DATE</t>
  </si>
  <si>
    <t>IN VOICE NO</t>
  </si>
  <si>
    <t>FABRIC</t>
  </si>
  <si>
    <t>COLOUR</t>
  </si>
  <si>
    <t>IN VOICE QTY</t>
  </si>
  <si>
    <t>ACTUAL QTY</t>
  </si>
  <si>
    <t>SHORTAGE QTY</t>
  </si>
  <si>
    <t>PASS QTY</t>
  </si>
  <si>
    <t>REJECTION QTY</t>
  </si>
  <si>
    <t>REMARKS</t>
  </si>
  <si>
    <t xml:space="preserve">P190T </t>
  </si>
  <si>
    <t>VIRTUAL PINK</t>
  </si>
  <si>
    <t>SHORTAGE</t>
  </si>
  <si>
    <t>Points/ 100sq yards BACK 30</t>
  </si>
  <si>
    <t>-</t>
  </si>
  <si>
    <t>12.7, 78.5</t>
  </si>
  <si>
    <t>26.6, 23.8</t>
  </si>
  <si>
    <t xml:space="preserve">Points/ 100sq yards FRONT 20 - </t>
  </si>
  <si>
    <t>DARK NAVY</t>
  </si>
  <si>
    <t>AW15</t>
  </si>
  <si>
    <t>FGM ROLL NO</t>
  </si>
  <si>
    <t>37.4, 24.2, 26.5, 12.5, 18.4, 51, 39, 30.5</t>
  </si>
  <si>
    <t>19, 8.9, 18, 54, 53.9, 36.3, 39.8, 33.3</t>
  </si>
  <si>
    <t>35, 64, 80, 83, 86, 88, 89, 93</t>
  </si>
  <si>
    <t>45177, 44996, 45148, 45195, 45183, 45167, 45262, 45268</t>
  </si>
  <si>
    <t>39472, 39377</t>
  </si>
  <si>
    <t>23, full</t>
  </si>
  <si>
    <t>Weaving &amp; oil stain</t>
  </si>
  <si>
    <t>896, 904B</t>
  </si>
  <si>
    <t>Weaving &amp; Dying mistake</t>
  </si>
  <si>
    <t>JCT PO</t>
  </si>
  <si>
    <t>Roll Length (m)</t>
  </si>
  <si>
    <t>JCT                    Point Count</t>
  </si>
  <si>
    <t>JCT Remarks</t>
  </si>
  <si>
    <t>Shade variation not observed during grading</t>
  </si>
  <si>
    <t>140,                      101                     =241</t>
  </si>
  <si>
    <t>Wvg. Overpoint (3m extra fabric),                                             Abrasion</t>
  </si>
  <si>
    <t>26,                            72                             = 98</t>
  </si>
  <si>
    <t>Wvg. Overpoint (1m extra fabric),                                          Wvg. Overpoint (1m extra fabric)</t>
  </si>
  <si>
    <t>135,                            140                         =275</t>
  </si>
  <si>
    <t>&gt;20, 14.8</t>
  </si>
  <si>
    <t>34, 24.8</t>
  </si>
  <si>
    <t>16.5, 1..7</t>
  </si>
  <si>
    <t>Yarn Mistake</t>
  </si>
  <si>
    <t>168B</t>
  </si>
  <si>
    <t xml:space="preserve">Weaving </t>
  </si>
  <si>
    <t>BLITE BLUE</t>
  </si>
  <si>
    <t>SEP'15</t>
  </si>
  <si>
    <t>WHITE</t>
  </si>
  <si>
    <t>SS16</t>
  </si>
  <si>
    <t>47910, 47960</t>
  </si>
  <si>
    <t>180, FULL</t>
  </si>
  <si>
    <t>7B,9B</t>
  </si>
  <si>
    <t>58366, 58306</t>
  </si>
  <si>
    <t>29, 32.9</t>
  </si>
  <si>
    <t>140, 162</t>
  </si>
  <si>
    <t>48511, 44724</t>
  </si>
  <si>
    <t>37, 30</t>
  </si>
  <si>
    <t>280, 281</t>
  </si>
  <si>
    <t>20 to 25 points</t>
  </si>
  <si>
    <t>25 to 30 points</t>
  </si>
  <si>
    <t>above 30 points</t>
  </si>
  <si>
    <t>Hyacinth</t>
  </si>
  <si>
    <t>Fabric</t>
  </si>
  <si>
    <t>Total Mtr</t>
  </si>
  <si>
    <t>20 to 25 Point</t>
  </si>
  <si>
    <t>Above 30 Point</t>
  </si>
  <si>
    <t>Fabric Req</t>
  </si>
  <si>
    <t>Total</t>
  </si>
  <si>
    <t>25 to 30 point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</si>
</sst>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2">
    <font>
      <sz val="10"/>
      <name val="Arial"/>
    </font>
    <font>
      <sz val="10"/>
      <name val="Arial"/>
    </font>
    <font>
      <b/>
      <sz val="10"/>
      <color indexed="10"/>
      <name val="Tahoma"/>
      <family val="2"/>
    </font>
    <font>
      <b/>
      <sz val="10"/>
      <color indexed="9"/>
      <name val="Tahoma"/>
      <family val="2"/>
    </font>
    <font>
      <sz val="10"/>
      <color indexed="63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22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2"/>
      </left>
      <right style="medium">
        <color indexed="8"/>
      </right>
      <top style="medium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15" fontId="4" fillId="0" borderId="1" xfId="0" applyNumberFormat="1" applyFont="1" applyFill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/>
    </xf>
    <xf numFmtId="0" fontId="0" fillId="0" borderId="3" xfId="0" applyBorder="1"/>
    <xf numFmtId="16" fontId="0" fillId="0" borderId="3" xfId="0" applyNumberFormat="1" applyBorder="1"/>
    <xf numFmtId="0" fontId="11" fillId="7" borderId="4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6" borderId="16" xfId="0" applyFont="1" applyFill="1" applyBorder="1" applyAlignment="1">
      <alignment horizontal="left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6" borderId="16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2.75"/>
  <cols>
    <col min="1" max="1" width="7.42578125" bestFit="1" customWidth="1"/>
    <col min="2" max="2" width="7.28515625" customWidth="1"/>
    <col min="3" max="3" width="8.28515625" bestFit="1" customWidth="1"/>
    <col min="4" max="4" width="8.42578125" bestFit="1" customWidth="1"/>
    <col min="5" max="5" width="10.140625" bestFit="1" customWidth="1"/>
    <col min="6" max="6" width="14.140625" bestFit="1" customWidth="1"/>
    <col min="7" max="7" width="7.7109375" bestFit="1" customWidth="1"/>
    <col min="8" max="8" width="8.28515625" bestFit="1" customWidth="1"/>
    <col min="9" max="9" width="8.85546875" bestFit="1" customWidth="1"/>
    <col min="10" max="10" width="5.85546875" bestFit="1" customWidth="1"/>
    <col min="11" max="11" width="17.28515625" bestFit="1" customWidth="1"/>
    <col min="12" max="12" width="11" bestFit="1" customWidth="1"/>
    <col min="13" max="13" width="8.5703125" bestFit="1" customWidth="1"/>
    <col min="14" max="14" width="10.28515625" bestFit="1" customWidth="1"/>
    <col min="15" max="15" width="10.140625" customWidth="1"/>
    <col min="16" max="16" width="8.5703125" bestFit="1" customWidth="1"/>
    <col min="17" max="18" width="8.85546875" bestFit="1" customWidth="1"/>
    <col min="19" max="19" width="18.85546875" bestFit="1" customWidth="1"/>
    <col min="20" max="20" width="14.28515625" bestFit="1" customWidth="1"/>
    <col min="21" max="21" width="16.42578125" customWidth="1"/>
    <col min="25" max="25" width="87" bestFit="1" customWidth="1"/>
  </cols>
  <sheetData>
    <row r="1" spans="1:25" ht="25.5" customHeight="1" thickBot="1">
      <c r="A1" s="44" t="s">
        <v>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5" ht="77.25" thickBot="1">
      <c r="A2" s="3" t="s">
        <v>0</v>
      </c>
      <c r="B2" s="3" t="s">
        <v>30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35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59</v>
      </c>
      <c r="O2" s="3" t="s">
        <v>55</v>
      </c>
      <c r="P2" s="3" t="s">
        <v>23</v>
      </c>
      <c r="Q2" s="4" t="s">
        <v>11</v>
      </c>
      <c r="R2" s="4" t="s">
        <v>12</v>
      </c>
      <c r="S2" s="3" t="s">
        <v>13</v>
      </c>
      <c r="T2" s="5" t="s">
        <v>14</v>
      </c>
      <c r="U2" s="3" t="s">
        <v>62</v>
      </c>
      <c r="V2" s="16" t="s">
        <v>72</v>
      </c>
      <c r="W2" s="17" t="s">
        <v>73</v>
      </c>
      <c r="X2" s="17" t="s">
        <v>74</v>
      </c>
      <c r="Y2" s="17" t="s">
        <v>75</v>
      </c>
    </row>
    <row r="3" spans="1:25" ht="20.100000000000001" customHeight="1" thickBot="1">
      <c r="A3" s="45" t="s">
        <v>89</v>
      </c>
      <c r="B3" s="22">
        <v>42259</v>
      </c>
      <c r="C3" s="9" t="s">
        <v>20</v>
      </c>
      <c r="D3" s="9" t="s">
        <v>15</v>
      </c>
      <c r="E3" s="9" t="s">
        <v>21</v>
      </c>
      <c r="F3" s="9" t="s">
        <v>90</v>
      </c>
      <c r="G3" s="9" t="s">
        <v>91</v>
      </c>
      <c r="H3" s="9">
        <v>142513</v>
      </c>
      <c r="I3" s="2">
        <v>1</v>
      </c>
      <c r="J3" s="2">
        <v>18</v>
      </c>
      <c r="K3" s="2" t="s">
        <v>92</v>
      </c>
      <c r="L3" s="7">
        <v>42236</v>
      </c>
      <c r="M3" s="2">
        <v>3028</v>
      </c>
      <c r="N3" s="2" t="s">
        <v>93</v>
      </c>
      <c r="O3" s="2">
        <v>0</v>
      </c>
      <c r="P3" s="2">
        <f>10.5+34.5</f>
        <v>45</v>
      </c>
      <c r="Q3" s="8">
        <f>P3/M3</f>
        <v>1.4861294583883751E-2</v>
      </c>
      <c r="R3" s="1" t="e">
        <v>#DIV/0!</v>
      </c>
      <c r="S3" s="2" t="s">
        <v>87</v>
      </c>
      <c r="T3" s="10" t="s">
        <v>25</v>
      </c>
      <c r="U3" s="2" t="s">
        <v>94</v>
      </c>
    </row>
    <row r="4" spans="1:25" ht="20.100000000000001" customHeight="1" thickBot="1">
      <c r="A4" s="46"/>
      <c r="B4" s="22">
        <v>42259</v>
      </c>
      <c r="C4" s="9" t="s">
        <v>20</v>
      </c>
      <c r="D4" s="9" t="s">
        <v>15</v>
      </c>
      <c r="E4" s="9" t="s">
        <v>21</v>
      </c>
      <c r="F4" s="9" t="s">
        <v>29</v>
      </c>
      <c r="G4" s="9" t="s">
        <v>91</v>
      </c>
      <c r="H4" s="9">
        <v>143095</v>
      </c>
      <c r="I4" s="2">
        <v>1</v>
      </c>
      <c r="J4" s="2">
        <v>33</v>
      </c>
      <c r="K4" s="2" t="s">
        <v>95</v>
      </c>
      <c r="L4" s="7">
        <v>42233</v>
      </c>
      <c r="M4" s="2">
        <v>5277</v>
      </c>
      <c r="N4" s="2" t="s">
        <v>96</v>
      </c>
      <c r="O4" s="2">
        <v>0</v>
      </c>
      <c r="P4" s="2">
        <f>105+87</f>
        <v>192</v>
      </c>
      <c r="Q4" s="8">
        <f>P4/M4</f>
        <v>3.6384309266628764E-2</v>
      </c>
      <c r="R4" s="1"/>
      <c r="S4" s="2" t="s">
        <v>87</v>
      </c>
      <c r="T4" s="10" t="s">
        <v>25</v>
      </c>
      <c r="U4" s="2" t="s">
        <v>97</v>
      </c>
    </row>
    <row r="5" spans="1:25" ht="20.100000000000001" customHeight="1" thickBot="1">
      <c r="A5" s="46"/>
      <c r="B5" s="22">
        <v>42259</v>
      </c>
      <c r="C5" s="9" t="s">
        <v>20</v>
      </c>
      <c r="D5" s="9" t="s">
        <v>15</v>
      </c>
      <c r="E5" s="9" t="s">
        <v>21</v>
      </c>
      <c r="F5" s="9" t="s">
        <v>29</v>
      </c>
      <c r="G5" s="9" t="s">
        <v>91</v>
      </c>
      <c r="H5" s="9">
        <v>142536</v>
      </c>
      <c r="I5" s="2">
        <v>2</v>
      </c>
      <c r="J5" s="2">
        <v>33</v>
      </c>
      <c r="K5" s="2" t="s">
        <v>98</v>
      </c>
      <c r="L5" s="7">
        <v>42245</v>
      </c>
      <c r="M5" s="2">
        <v>5069</v>
      </c>
      <c r="N5" s="2" t="s">
        <v>99</v>
      </c>
      <c r="O5" s="2">
        <v>0</v>
      </c>
      <c r="P5" s="2">
        <f>127+45</f>
        <v>172</v>
      </c>
      <c r="Q5" s="8">
        <f>P5/M5</f>
        <v>3.3931741960939038E-2</v>
      </c>
      <c r="R5" s="1"/>
      <c r="S5" s="2" t="s">
        <v>87</v>
      </c>
      <c r="T5" s="10" t="s">
        <v>25</v>
      </c>
      <c r="U5" s="2" t="s">
        <v>100</v>
      </c>
    </row>
    <row r="6" spans="1:25" ht="20.100000000000001" customHeight="1" thickBot="1">
      <c r="A6" s="47"/>
      <c r="B6" s="22"/>
      <c r="C6" s="9"/>
      <c r="D6" s="9"/>
      <c r="E6" s="9"/>
      <c r="F6" s="9"/>
      <c r="G6" s="9"/>
      <c r="H6" s="9"/>
      <c r="I6" s="2"/>
      <c r="J6" s="2"/>
      <c r="K6" s="2"/>
      <c r="L6" s="7"/>
      <c r="M6" s="2"/>
      <c r="N6" s="2"/>
      <c r="O6" s="2"/>
      <c r="P6" s="2"/>
      <c r="Q6" s="8"/>
      <c r="R6" s="1"/>
      <c r="S6" s="2"/>
      <c r="T6" s="6"/>
      <c r="U6" s="2"/>
    </row>
    <row r="7" spans="1:25" ht="20.100000000000001" customHeight="1" thickBot="1">
      <c r="A7" s="21"/>
      <c r="B7" s="11"/>
      <c r="C7" s="9"/>
      <c r="D7" s="9"/>
      <c r="E7" s="9"/>
      <c r="F7" s="9"/>
      <c r="G7" s="9"/>
      <c r="H7" s="9"/>
      <c r="I7" s="2"/>
      <c r="J7" s="2"/>
      <c r="K7" s="2"/>
      <c r="L7" s="2"/>
      <c r="M7" s="2"/>
      <c r="N7" s="2"/>
      <c r="O7" s="2"/>
      <c r="P7" s="2"/>
      <c r="Q7" s="8" t="e">
        <f>P7/M7</f>
        <v>#DIV/0!</v>
      </c>
      <c r="R7" s="1" t="e">
        <v>#DIV/0!</v>
      </c>
      <c r="S7" s="2"/>
      <c r="T7" s="6"/>
      <c r="U7" s="2"/>
    </row>
  </sheetData>
  <mergeCells count="2">
    <mergeCell ref="A1:T1"/>
    <mergeCell ref="A3:A6"/>
  </mergeCells>
  <pageMargins left="0.2" right="0.19" top="0.28999999999999998" bottom="0.28999999999999998" header="0.2" footer="0.2"/>
  <pageSetup paperSize="9" scale="6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25"/>
  <sheetViews>
    <sheetView tabSelected="1"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8" sqref="A8:XFD14"/>
    </sheetView>
  </sheetViews>
  <sheetFormatPr defaultRowHeight="12.75"/>
  <cols>
    <col min="1" max="1" width="7.42578125" bestFit="1" customWidth="1"/>
    <col min="2" max="2" width="7.28515625" customWidth="1"/>
    <col min="3" max="3" width="8.28515625" bestFit="1" customWidth="1"/>
    <col min="4" max="4" width="8.42578125" bestFit="1" customWidth="1"/>
    <col min="5" max="5" width="11.5703125" customWidth="1"/>
    <col min="6" max="6" width="14.140625" bestFit="1" customWidth="1"/>
    <col min="7" max="7" width="7.7109375" bestFit="1" customWidth="1"/>
    <col min="8" max="8" width="8.28515625" bestFit="1" customWidth="1"/>
    <col min="9" max="9" width="8.85546875" bestFit="1" customWidth="1"/>
    <col min="10" max="10" width="5.85546875" bestFit="1" customWidth="1"/>
    <col min="11" max="11" width="17.28515625" bestFit="1" customWidth="1"/>
    <col min="12" max="12" width="11" bestFit="1" customWidth="1"/>
    <col min="13" max="19" width="12.5703125" customWidth="1"/>
    <col min="20" max="21" width="8.85546875" bestFit="1" customWidth="1"/>
    <col min="22" max="22" width="18.85546875" bestFit="1" customWidth="1"/>
    <col min="23" max="23" width="14.28515625" bestFit="1" customWidth="1"/>
    <col min="24" max="24" width="16.42578125" customWidth="1"/>
    <col min="28" max="28" width="87" bestFit="1" customWidth="1"/>
  </cols>
  <sheetData>
    <row r="1" spans="1:28" ht="25.5" customHeight="1" thickBot="1">
      <c r="A1" s="44" t="s">
        <v>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8" ht="51.75" thickBot="1">
      <c r="A2" s="3" t="s">
        <v>0</v>
      </c>
      <c r="B2" s="3" t="s">
        <v>30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35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59</v>
      </c>
      <c r="O2" s="3" t="s">
        <v>55</v>
      </c>
      <c r="P2" s="3" t="s">
        <v>23</v>
      </c>
      <c r="Q2" s="3" t="s">
        <v>101</v>
      </c>
      <c r="R2" s="3" t="s">
        <v>102</v>
      </c>
      <c r="S2" s="3" t="s">
        <v>103</v>
      </c>
      <c r="T2" s="4" t="s">
        <v>11</v>
      </c>
      <c r="U2" s="4" t="s">
        <v>12</v>
      </c>
      <c r="V2" s="3" t="s">
        <v>13</v>
      </c>
      <c r="W2" s="5" t="s">
        <v>14</v>
      </c>
      <c r="X2" s="3" t="s">
        <v>62</v>
      </c>
      <c r="Y2" s="16" t="s">
        <v>72</v>
      </c>
      <c r="Z2" s="17" t="s">
        <v>73</v>
      </c>
      <c r="AA2" s="17" t="s">
        <v>74</v>
      </c>
      <c r="AB2" s="17" t="s">
        <v>75</v>
      </c>
    </row>
    <row r="3" spans="1:28" ht="13.5" thickBot="1">
      <c r="A3" s="48" t="s">
        <v>17</v>
      </c>
      <c r="B3" s="11">
        <v>42191</v>
      </c>
      <c r="C3" s="9" t="s">
        <v>20</v>
      </c>
      <c r="D3" s="9" t="s">
        <v>15</v>
      </c>
      <c r="E3" s="9" t="s">
        <v>21</v>
      </c>
      <c r="F3" s="9" t="s">
        <v>26</v>
      </c>
      <c r="G3" s="9" t="s">
        <v>36</v>
      </c>
      <c r="H3" s="9">
        <v>148349</v>
      </c>
      <c r="I3" s="9">
        <v>7</v>
      </c>
      <c r="J3" s="9">
        <v>20</v>
      </c>
      <c r="K3" s="9">
        <v>17758</v>
      </c>
      <c r="L3" s="7">
        <v>42128</v>
      </c>
      <c r="M3" s="9">
        <v>2246</v>
      </c>
      <c r="N3" s="9" t="s">
        <v>37</v>
      </c>
      <c r="O3" s="9" t="s">
        <v>56</v>
      </c>
      <c r="P3" s="9">
        <v>93</v>
      </c>
      <c r="Q3" s="9"/>
      <c r="R3" s="9"/>
      <c r="S3" s="9">
        <v>93</v>
      </c>
      <c r="T3" s="8">
        <f t="shared" ref="T3:T14" si="0">P3/M3</f>
        <v>4.140694568121104E-2</v>
      </c>
      <c r="U3" s="1" t="s">
        <v>16</v>
      </c>
      <c r="V3" s="9" t="s">
        <v>27</v>
      </c>
      <c r="W3" s="10" t="s">
        <v>25</v>
      </c>
      <c r="X3" s="9"/>
      <c r="Y3" s="18">
        <v>2873</v>
      </c>
      <c r="Z3" s="20">
        <v>93</v>
      </c>
      <c r="AA3" s="20">
        <v>15.3</v>
      </c>
      <c r="AB3" s="19" t="s">
        <v>76</v>
      </c>
    </row>
    <row r="4" spans="1:28" ht="64.5" thickBot="1">
      <c r="A4" s="49"/>
      <c r="B4" s="11">
        <v>42191</v>
      </c>
      <c r="C4" s="9" t="s">
        <v>20</v>
      </c>
      <c r="D4" s="9" t="s">
        <v>15</v>
      </c>
      <c r="E4" s="9" t="s">
        <v>22</v>
      </c>
      <c r="F4" s="9" t="s">
        <v>28</v>
      </c>
      <c r="G4" s="9" t="s">
        <v>36</v>
      </c>
      <c r="H4" s="9">
        <v>148716</v>
      </c>
      <c r="I4" s="9">
        <v>6</v>
      </c>
      <c r="J4" s="9">
        <v>23</v>
      </c>
      <c r="K4" s="9" t="s">
        <v>31</v>
      </c>
      <c r="L4" s="7">
        <v>42138</v>
      </c>
      <c r="M4" s="9">
        <v>3289</v>
      </c>
      <c r="N4" s="9" t="s">
        <v>58</v>
      </c>
      <c r="O4" s="9" t="s">
        <v>57</v>
      </c>
      <c r="P4" s="9">
        <f>144+49</f>
        <v>193</v>
      </c>
      <c r="Q4" s="9"/>
      <c r="R4" s="9">
        <v>144</v>
      </c>
      <c r="S4" s="9">
        <v>49</v>
      </c>
      <c r="T4" s="8">
        <f t="shared" si="0"/>
        <v>5.8680449984797808E-2</v>
      </c>
      <c r="U4" s="1" t="s">
        <v>16</v>
      </c>
      <c r="V4" s="9" t="s">
        <v>24</v>
      </c>
      <c r="W4" s="10" t="s">
        <v>25</v>
      </c>
      <c r="X4" s="9"/>
      <c r="Y4" s="18">
        <v>3506</v>
      </c>
      <c r="Z4" s="20" t="s">
        <v>77</v>
      </c>
      <c r="AA4" s="20" t="s">
        <v>82</v>
      </c>
      <c r="AB4" s="19" t="s">
        <v>78</v>
      </c>
    </row>
    <row r="5" spans="1:28" ht="77.25" thickBot="1">
      <c r="A5" s="49"/>
      <c r="B5" s="11">
        <v>42191</v>
      </c>
      <c r="C5" s="9" t="s">
        <v>20</v>
      </c>
      <c r="D5" s="9" t="s">
        <v>15</v>
      </c>
      <c r="E5" s="9" t="s">
        <v>21</v>
      </c>
      <c r="F5" s="9" t="s">
        <v>29</v>
      </c>
      <c r="G5" s="9" t="s">
        <v>36</v>
      </c>
      <c r="H5" s="9">
        <v>141385</v>
      </c>
      <c r="I5" s="9">
        <v>9</v>
      </c>
      <c r="J5" s="9">
        <v>41</v>
      </c>
      <c r="K5" s="9" t="s">
        <v>32</v>
      </c>
      <c r="L5" s="7">
        <v>42138</v>
      </c>
      <c r="M5" s="9">
        <v>4907</v>
      </c>
      <c r="N5" s="9" t="s">
        <v>38</v>
      </c>
      <c r="O5" s="9" t="s">
        <v>56</v>
      </c>
      <c r="P5" s="9">
        <f>26+72</f>
        <v>98</v>
      </c>
      <c r="Q5" s="9"/>
      <c r="R5" s="9">
        <v>72</v>
      </c>
      <c r="S5" s="9">
        <v>26</v>
      </c>
      <c r="T5" s="8">
        <f t="shared" si="0"/>
        <v>1.9971469329529243E-2</v>
      </c>
      <c r="U5" s="1" t="s">
        <v>16</v>
      </c>
      <c r="V5" s="9" t="s">
        <v>24</v>
      </c>
      <c r="W5" s="10" t="s">
        <v>25</v>
      </c>
      <c r="X5" s="9"/>
      <c r="Y5" s="18">
        <v>3851</v>
      </c>
      <c r="Z5" s="20" t="s">
        <v>79</v>
      </c>
      <c r="AA5" s="20" t="s">
        <v>83</v>
      </c>
      <c r="AB5" s="19" t="s">
        <v>80</v>
      </c>
    </row>
    <row r="6" spans="1:28" ht="77.25" thickBot="1">
      <c r="A6" s="49"/>
      <c r="B6" s="11">
        <v>42191</v>
      </c>
      <c r="C6" s="9" t="s">
        <v>20</v>
      </c>
      <c r="D6" s="9" t="s">
        <v>15</v>
      </c>
      <c r="E6" s="9" t="s">
        <v>21</v>
      </c>
      <c r="F6" s="9" t="s">
        <v>26</v>
      </c>
      <c r="G6" s="9" t="s">
        <v>36</v>
      </c>
      <c r="H6" s="9">
        <v>141577</v>
      </c>
      <c r="I6" s="9">
        <v>8</v>
      </c>
      <c r="J6" s="9">
        <v>38</v>
      </c>
      <c r="K6" s="9" t="s">
        <v>33</v>
      </c>
      <c r="L6" s="7">
        <v>42150</v>
      </c>
      <c r="M6" s="9">
        <v>4999</v>
      </c>
      <c r="N6" s="9" t="s">
        <v>37</v>
      </c>
      <c r="O6" s="9" t="s">
        <v>56</v>
      </c>
      <c r="P6" s="9">
        <f>135+34</f>
        <v>169</v>
      </c>
      <c r="Q6" s="9"/>
      <c r="R6" s="9"/>
      <c r="S6" s="9">
        <f>135+34</f>
        <v>169</v>
      </c>
      <c r="T6" s="8">
        <f t="shared" si="0"/>
        <v>3.3806761352270454E-2</v>
      </c>
      <c r="U6" s="1" t="s">
        <v>16</v>
      </c>
      <c r="V6" s="9" t="s">
        <v>34</v>
      </c>
      <c r="W6" s="10" t="s">
        <v>25</v>
      </c>
      <c r="X6" s="9"/>
      <c r="Y6" s="18"/>
      <c r="Z6" s="20" t="s">
        <v>81</v>
      </c>
      <c r="AA6" s="20" t="s">
        <v>84</v>
      </c>
      <c r="AB6" s="19" t="s">
        <v>76</v>
      </c>
    </row>
    <row r="7" spans="1:28" ht="51.75" thickBot="1">
      <c r="A7" s="48" t="s">
        <v>18</v>
      </c>
      <c r="B7" s="11">
        <v>42206</v>
      </c>
      <c r="C7" s="9" t="s">
        <v>20</v>
      </c>
      <c r="D7" s="9" t="s">
        <v>15</v>
      </c>
      <c r="E7" s="9" t="s">
        <v>22</v>
      </c>
      <c r="F7" s="9" t="s">
        <v>60</v>
      </c>
      <c r="G7" s="9" t="s">
        <v>61</v>
      </c>
      <c r="H7" s="9">
        <v>142302</v>
      </c>
      <c r="I7" s="2">
        <v>1</v>
      </c>
      <c r="J7" s="2">
        <v>78</v>
      </c>
      <c r="K7" s="9" t="s">
        <v>66</v>
      </c>
      <c r="L7" s="7">
        <v>42186</v>
      </c>
      <c r="M7" s="2">
        <v>10588</v>
      </c>
      <c r="N7" s="2" t="s">
        <v>63</v>
      </c>
      <c r="O7" s="2" t="s">
        <v>64</v>
      </c>
      <c r="P7" s="2">
        <f>238+117+48+28+42+20+23+21</f>
        <v>537</v>
      </c>
      <c r="Q7" s="2">
        <v>117</v>
      </c>
      <c r="R7" s="2">
        <f>48</f>
        <v>48</v>
      </c>
      <c r="S7" s="2">
        <f>238+28+42+20+23+21</f>
        <v>372</v>
      </c>
      <c r="T7" s="8">
        <f t="shared" si="0"/>
        <v>5.071779372874953E-2</v>
      </c>
      <c r="U7" s="1" t="e">
        <v>#DIV/0!</v>
      </c>
      <c r="V7" s="9" t="s">
        <v>24</v>
      </c>
      <c r="W7" s="10" t="s">
        <v>25</v>
      </c>
      <c r="X7" s="9" t="s">
        <v>65</v>
      </c>
    </row>
    <row r="8" spans="1:28" ht="33.75" customHeight="1" thickBot="1">
      <c r="A8" s="49"/>
      <c r="B8" s="11">
        <v>42206</v>
      </c>
      <c r="C8" s="9" t="s">
        <v>20</v>
      </c>
      <c r="D8" s="9" t="s">
        <v>15</v>
      </c>
      <c r="E8" s="9" t="s">
        <v>22</v>
      </c>
      <c r="F8" s="9" t="s">
        <v>60</v>
      </c>
      <c r="G8" s="9" t="s">
        <v>61</v>
      </c>
      <c r="H8" s="9">
        <v>142285</v>
      </c>
      <c r="I8" s="2">
        <v>1</v>
      </c>
      <c r="J8" s="2">
        <v>15</v>
      </c>
      <c r="K8" s="9">
        <v>44196</v>
      </c>
      <c r="L8" s="7">
        <v>42186</v>
      </c>
      <c r="M8" s="2">
        <v>2093</v>
      </c>
      <c r="N8" s="2">
        <v>31.8</v>
      </c>
      <c r="O8" s="2">
        <v>13.6</v>
      </c>
      <c r="P8" s="2">
        <v>26</v>
      </c>
      <c r="Q8" s="2"/>
      <c r="R8" s="2"/>
      <c r="S8" s="2">
        <v>26</v>
      </c>
      <c r="T8" s="8">
        <f t="shared" si="0"/>
        <v>1.2422360248447204E-2</v>
      </c>
      <c r="U8" s="1" t="e">
        <v>#DIV/0!</v>
      </c>
      <c r="V8" s="9" t="s">
        <v>24</v>
      </c>
      <c r="W8" s="10" t="s">
        <v>25</v>
      </c>
      <c r="X8" s="9">
        <v>11</v>
      </c>
    </row>
    <row r="9" spans="1:28" ht="33.75" customHeight="1" thickBot="1">
      <c r="A9" s="49"/>
      <c r="B9" s="11">
        <v>42206</v>
      </c>
      <c r="C9" s="9" t="s">
        <v>20</v>
      </c>
      <c r="D9" s="9" t="s">
        <v>15</v>
      </c>
      <c r="E9" s="9" t="s">
        <v>21</v>
      </c>
      <c r="F9" s="9" t="s">
        <v>29</v>
      </c>
      <c r="G9" s="9" t="s">
        <v>61</v>
      </c>
      <c r="H9" s="9">
        <v>141864</v>
      </c>
      <c r="I9" s="2">
        <v>11</v>
      </c>
      <c r="J9" s="2">
        <v>33</v>
      </c>
      <c r="K9" s="9">
        <v>39527</v>
      </c>
      <c r="L9" s="7">
        <v>42195</v>
      </c>
      <c r="M9" s="2">
        <v>5246</v>
      </c>
      <c r="N9" s="2">
        <v>21.2</v>
      </c>
      <c r="O9" s="9" t="s">
        <v>56</v>
      </c>
      <c r="P9" s="9">
        <v>53</v>
      </c>
      <c r="Q9" s="2">
        <v>53</v>
      </c>
      <c r="R9" s="2"/>
      <c r="S9" s="2"/>
      <c r="T9" s="8">
        <f t="shared" si="0"/>
        <v>1.0102935569958064E-2</v>
      </c>
      <c r="U9" s="1" t="e">
        <v>#DIV/0!</v>
      </c>
      <c r="V9" s="9" t="s">
        <v>24</v>
      </c>
      <c r="W9" s="10" t="s">
        <v>25</v>
      </c>
      <c r="X9" s="9">
        <v>932</v>
      </c>
    </row>
    <row r="10" spans="1:28" ht="33.75" customHeight="1" thickBot="1">
      <c r="A10" s="49"/>
      <c r="B10" s="11">
        <v>42206</v>
      </c>
      <c r="C10" s="9" t="s">
        <v>20</v>
      </c>
      <c r="D10" s="9" t="s">
        <v>15</v>
      </c>
      <c r="E10" s="9" t="s">
        <v>21</v>
      </c>
      <c r="F10" s="9" t="s">
        <v>29</v>
      </c>
      <c r="G10" s="9" t="s">
        <v>61</v>
      </c>
      <c r="H10" s="9">
        <v>141837</v>
      </c>
      <c r="I10" s="2">
        <v>11</v>
      </c>
      <c r="J10" s="2">
        <v>50</v>
      </c>
      <c r="K10" s="9" t="s">
        <v>67</v>
      </c>
      <c r="L10" s="7">
        <v>42195</v>
      </c>
      <c r="M10" s="2">
        <v>7622</v>
      </c>
      <c r="N10" s="2" t="s">
        <v>68</v>
      </c>
      <c r="O10" s="2" t="s">
        <v>56</v>
      </c>
      <c r="P10" s="9">
        <f>175+8</f>
        <v>183</v>
      </c>
      <c r="Q10" s="2">
        <v>175</v>
      </c>
      <c r="R10" s="2"/>
      <c r="S10" s="2">
        <v>8</v>
      </c>
      <c r="T10" s="8">
        <f t="shared" si="0"/>
        <v>2.4009446339543428E-2</v>
      </c>
      <c r="U10" s="1" t="e">
        <v>#DIV/0!</v>
      </c>
      <c r="V10" s="2" t="s">
        <v>69</v>
      </c>
      <c r="W10" s="10" t="s">
        <v>25</v>
      </c>
      <c r="X10" s="2" t="s">
        <v>70</v>
      </c>
    </row>
    <row r="11" spans="1:28" ht="33.75" customHeight="1" thickBot="1">
      <c r="A11" s="49"/>
      <c r="B11" s="11">
        <v>42206</v>
      </c>
      <c r="C11" s="9" t="s">
        <v>20</v>
      </c>
      <c r="D11" s="9" t="s">
        <v>15</v>
      </c>
      <c r="E11" s="9" t="s">
        <v>21</v>
      </c>
      <c r="F11" s="9" t="s">
        <v>29</v>
      </c>
      <c r="G11" s="9" t="s">
        <v>61</v>
      </c>
      <c r="H11" s="9">
        <v>141882</v>
      </c>
      <c r="I11" s="2">
        <v>11</v>
      </c>
      <c r="J11" s="2">
        <v>47</v>
      </c>
      <c r="K11" s="9">
        <v>40286</v>
      </c>
      <c r="L11" s="7">
        <v>42196</v>
      </c>
      <c r="M11" s="2">
        <v>7022</v>
      </c>
      <c r="N11" s="2">
        <v>22</v>
      </c>
      <c r="O11" s="2">
        <v>0</v>
      </c>
      <c r="P11" s="9">
        <v>170</v>
      </c>
      <c r="Q11" s="2">
        <v>170</v>
      </c>
      <c r="R11" s="2"/>
      <c r="S11" s="2"/>
      <c r="T11" s="8">
        <f t="shared" si="0"/>
        <v>2.4209626886926801E-2</v>
      </c>
      <c r="U11" s="1"/>
      <c r="V11" s="2" t="s">
        <v>71</v>
      </c>
      <c r="W11" s="10" t="s">
        <v>25</v>
      </c>
      <c r="X11" s="2">
        <v>1031</v>
      </c>
    </row>
    <row r="12" spans="1:28" ht="33.75" customHeight="1" thickBot="1">
      <c r="A12" s="49"/>
      <c r="B12" s="11">
        <v>42242</v>
      </c>
      <c r="C12" s="9" t="s">
        <v>20</v>
      </c>
      <c r="D12" s="9" t="s">
        <v>15</v>
      </c>
      <c r="E12" s="9" t="s">
        <v>21</v>
      </c>
      <c r="F12" s="9" t="s">
        <v>29</v>
      </c>
      <c r="G12" s="9" t="s">
        <v>61</v>
      </c>
      <c r="H12" s="9">
        <v>142938</v>
      </c>
      <c r="I12" s="2">
        <v>4</v>
      </c>
      <c r="J12" s="2">
        <v>11</v>
      </c>
      <c r="K12" s="9">
        <v>53741</v>
      </c>
      <c r="L12" s="7">
        <v>42209</v>
      </c>
      <c r="M12" s="2">
        <v>1466</v>
      </c>
      <c r="N12" s="2" t="s">
        <v>37</v>
      </c>
      <c r="O12" s="2">
        <v>0</v>
      </c>
      <c r="P12" s="9">
        <v>26</v>
      </c>
      <c r="Q12" s="2"/>
      <c r="R12" s="2"/>
      <c r="S12" s="2">
        <v>26</v>
      </c>
      <c r="T12" s="8">
        <f t="shared" si="0"/>
        <v>1.7735334242837655E-2</v>
      </c>
      <c r="U12" s="1" t="s">
        <v>16</v>
      </c>
      <c r="V12" s="2" t="s">
        <v>85</v>
      </c>
      <c r="W12" s="10" t="s">
        <v>25</v>
      </c>
      <c r="X12" s="2" t="s">
        <v>86</v>
      </c>
    </row>
    <row r="13" spans="1:28" ht="33.75" customHeight="1" thickBot="1">
      <c r="A13" s="45" t="s">
        <v>19</v>
      </c>
      <c r="B13" s="22">
        <v>42242</v>
      </c>
      <c r="C13" s="9" t="s">
        <v>20</v>
      </c>
      <c r="D13" s="9" t="s">
        <v>15</v>
      </c>
      <c r="E13" s="9" t="s">
        <v>21</v>
      </c>
      <c r="F13" s="9" t="s">
        <v>29</v>
      </c>
      <c r="G13" s="9" t="s">
        <v>61</v>
      </c>
      <c r="H13" s="9">
        <v>142517</v>
      </c>
      <c r="I13" s="2">
        <v>1</v>
      </c>
      <c r="J13" s="2">
        <v>37</v>
      </c>
      <c r="K13" s="9">
        <v>49406</v>
      </c>
      <c r="L13" s="7">
        <v>42221</v>
      </c>
      <c r="M13" s="2">
        <v>6130</v>
      </c>
      <c r="N13" s="2">
        <v>33.1</v>
      </c>
      <c r="O13" s="2">
        <v>0</v>
      </c>
      <c r="P13" s="9">
        <v>102</v>
      </c>
      <c r="Q13" s="2"/>
      <c r="R13" s="2"/>
      <c r="S13" s="2">
        <v>102</v>
      </c>
      <c r="T13" s="8">
        <f t="shared" si="0"/>
        <v>1.6639477977161501E-2</v>
      </c>
      <c r="U13" s="1" t="s">
        <v>16</v>
      </c>
      <c r="V13" s="2" t="s">
        <v>87</v>
      </c>
      <c r="W13" s="10" t="s">
        <v>25</v>
      </c>
      <c r="X13" s="2">
        <v>37</v>
      </c>
    </row>
    <row r="14" spans="1:28" ht="33.75" customHeight="1" thickBot="1">
      <c r="A14" s="47"/>
      <c r="B14" s="22">
        <v>42242</v>
      </c>
      <c r="C14" s="9" t="s">
        <v>20</v>
      </c>
      <c r="D14" s="9" t="s">
        <v>15</v>
      </c>
      <c r="E14" s="9" t="s">
        <v>21</v>
      </c>
      <c r="F14" s="9" t="s">
        <v>29</v>
      </c>
      <c r="G14" s="9" t="s">
        <v>61</v>
      </c>
      <c r="H14" s="9">
        <v>142518</v>
      </c>
      <c r="I14" s="2">
        <v>1</v>
      </c>
      <c r="J14" s="2">
        <v>27</v>
      </c>
      <c r="K14" s="2">
        <v>49413</v>
      </c>
      <c r="L14" s="7">
        <v>42220</v>
      </c>
      <c r="M14" s="2">
        <v>4106</v>
      </c>
      <c r="N14" s="2">
        <v>24</v>
      </c>
      <c r="O14" s="2">
        <v>0</v>
      </c>
      <c r="P14" s="9">
        <v>122</v>
      </c>
      <c r="Q14" s="2">
        <v>122</v>
      </c>
      <c r="R14" s="2"/>
      <c r="S14" s="2"/>
      <c r="T14" s="8">
        <f t="shared" si="0"/>
        <v>2.9712615684364344E-2</v>
      </c>
      <c r="U14" s="1" t="e">
        <v>#DIV/0!</v>
      </c>
      <c r="V14" s="2" t="s">
        <v>87</v>
      </c>
      <c r="W14" s="10" t="s">
        <v>25</v>
      </c>
      <c r="X14" s="2">
        <v>77</v>
      </c>
    </row>
    <row r="15" spans="1:28">
      <c r="P15">
        <f>SUM(P3:P14)</f>
        <v>1772</v>
      </c>
      <c r="Q15">
        <f>SUM(Q3:Q14)</f>
        <v>637</v>
      </c>
      <c r="R15">
        <f>SUM(R3:R14)</f>
        <v>264</v>
      </c>
      <c r="S15">
        <f>SUM(S3:S14)</f>
        <v>871</v>
      </c>
    </row>
    <row r="17" spans="13:19" ht="13.5" thickBot="1"/>
    <row r="18" spans="13:19" s="25" customFormat="1" ht="61.5" customHeight="1">
      <c r="M18" s="35" t="s">
        <v>105</v>
      </c>
      <c r="N18" s="36" t="s">
        <v>106</v>
      </c>
      <c r="O18" s="36" t="s">
        <v>107</v>
      </c>
      <c r="P18" s="36" t="s">
        <v>111</v>
      </c>
      <c r="Q18" s="36" t="s">
        <v>108</v>
      </c>
      <c r="R18" s="36"/>
      <c r="S18" s="37" t="s">
        <v>110</v>
      </c>
    </row>
    <row r="19" spans="13:19" ht="44.25" customHeight="1">
      <c r="M19" s="38" t="s">
        <v>104</v>
      </c>
      <c r="N19" s="39">
        <f>P3+P5+P6+P9+P10+P11+P12+P13+P14</f>
        <v>1016</v>
      </c>
      <c r="O19" s="39">
        <f>Q3+Q5+Q6+Q9+Q10+Q11+Q12+Q13+Q14</f>
        <v>520</v>
      </c>
      <c r="P19" s="39">
        <f>R3+R5+R6+R9+R10+R11+R12+R13+R14</f>
        <v>72</v>
      </c>
      <c r="Q19" s="39">
        <f>S3+S5+S6+S9+S10+S11+S12+S13+S14</f>
        <v>424</v>
      </c>
      <c r="R19" s="39"/>
      <c r="S19" s="40"/>
    </row>
    <row r="20" spans="13:19" ht="24" customHeight="1">
      <c r="M20" s="38"/>
      <c r="N20" s="39"/>
      <c r="O20" s="39"/>
      <c r="P20" s="39"/>
      <c r="Q20" s="39"/>
      <c r="R20" s="39"/>
      <c r="S20" s="40"/>
    </row>
    <row r="21" spans="13:19" ht="39" customHeight="1" thickBot="1">
      <c r="M21" s="41" t="s">
        <v>109</v>
      </c>
      <c r="N21" s="42"/>
      <c r="O21" s="42">
        <f>O19*10%</f>
        <v>52</v>
      </c>
      <c r="P21" s="42">
        <f>P19*15%</f>
        <v>10.799999999999999</v>
      </c>
      <c r="Q21" s="42">
        <v>424</v>
      </c>
      <c r="R21" s="42"/>
      <c r="S21" s="43">
        <f>O21+P21+Q21</f>
        <v>486.8</v>
      </c>
    </row>
    <row r="22" spans="13:19" ht="25.5" customHeight="1" thickBot="1">
      <c r="M22" s="24"/>
      <c r="N22" s="24"/>
      <c r="O22" s="24"/>
      <c r="P22" s="23"/>
      <c r="Q22" s="23"/>
      <c r="R22" s="24"/>
      <c r="S22" s="24"/>
    </row>
    <row r="23" spans="13:19" ht="39" customHeight="1">
      <c r="M23" s="28" t="s">
        <v>22</v>
      </c>
      <c r="N23" s="29">
        <f>P4+P7+P8</f>
        <v>756</v>
      </c>
      <c r="O23" s="29">
        <f>Q4+Q7+Q8</f>
        <v>117</v>
      </c>
      <c r="P23" s="29">
        <f>R4+R7+R8</f>
        <v>192</v>
      </c>
      <c r="Q23" s="29">
        <f>S4+S7+S8</f>
        <v>447</v>
      </c>
      <c r="R23" s="29"/>
      <c r="S23" s="30"/>
    </row>
    <row r="24" spans="13:19" ht="26.25" customHeight="1">
      <c r="M24" s="31"/>
      <c r="N24" s="26"/>
      <c r="O24" s="26"/>
      <c r="P24" s="26"/>
      <c r="Q24" s="26"/>
      <c r="R24" s="26"/>
      <c r="S24" s="27"/>
    </row>
    <row r="25" spans="13:19" ht="39" customHeight="1" thickBot="1">
      <c r="M25" s="32" t="s">
        <v>109</v>
      </c>
      <c r="N25" s="33"/>
      <c r="O25" s="33">
        <f>O23*10%</f>
        <v>11.700000000000001</v>
      </c>
      <c r="P25" s="33">
        <f>P23*15%</f>
        <v>28.799999999999997</v>
      </c>
      <c r="Q25" s="33">
        <v>447</v>
      </c>
      <c r="R25" s="33"/>
      <c r="S25" s="34">
        <f>O25+P25+Q25</f>
        <v>487.5</v>
      </c>
    </row>
  </sheetData>
  <autoFilter ref="A2:AB15"/>
  <mergeCells count="4">
    <mergeCell ref="A3:A6"/>
    <mergeCell ref="A7:A12"/>
    <mergeCell ref="A1:W1"/>
    <mergeCell ref="A13:A14"/>
  </mergeCells>
  <phoneticPr fontId="0" type="noConversion"/>
  <pageMargins left="0.45" right="0.44" top="0.28999999999999998" bottom="0.28999999999999998" header="0" footer="0.2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D25" sqref="D25"/>
    </sheetView>
  </sheetViews>
  <sheetFormatPr defaultRowHeight="12.75"/>
  <cols>
    <col min="1" max="1" width="6.85546875" bestFit="1" customWidth="1"/>
    <col min="2" max="2" width="6.140625" bestFit="1" customWidth="1"/>
    <col min="3" max="3" width="8.42578125" bestFit="1" customWidth="1"/>
    <col min="4" max="4" width="8.85546875" bestFit="1" customWidth="1"/>
    <col min="5" max="5" width="7.28515625" bestFit="1" customWidth="1"/>
    <col min="6" max="6" width="13.5703125" bestFit="1" customWidth="1"/>
    <col min="7" max="7" width="8.85546875" bestFit="1" customWidth="1"/>
    <col min="8" max="8" width="8" bestFit="1" customWidth="1"/>
    <col min="9" max="9" width="8.140625" bestFit="1" customWidth="1"/>
    <col min="10" max="10" width="7.5703125" bestFit="1" customWidth="1"/>
    <col min="11" max="11" width="9" customWidth="1"/>
    <col min="12" max="12" width="11.28515625" bestFit="1" customWidth="1"/>
  </cols>
  <sheetData>
    <row r="1" spans="1:12" ht="30">
      <c r="A1" s="12" t="s">
        <v>40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</row>
    <row r="2" spans="1:12">
      <c r="A2" s="15">
        <v>42242</v>
      </c>
      <c r="B2" s="14" t="str">
        <f>"Wk "&amp;WEEKNUM(A2,1)</f>
        <v>Wk 35</v>
      </c>
      <c r="C2" s="15">
        <v>42124</v>
      </c>
      <c r="D2" s="14">
        <v>141545</v>
      </c>
      <c r="E2" s="14" t="s">
        <v>52</v>
      </c>
      <c r="F2" s="14" t="s">
        <v>53</v>
      </c>
      <c r="G2" s="14">
        <v>340</v>
      </c>
      <c r="H2" s="13">
        <f>G2-I2</f>
        <v>337</v>
      </c>
      <c r="I2" s="14">
        <v>3</v>
      </c>
      <c r="J2" s="13">
        <f>H2-K2</f>
        <v>337</v>
      </c>
      <c r="K2" s="14">
        <v>0</v>
      </c>
      <c r="L2" s="14" t="s">
        <v>54</v>
      </c>
    </row>
    <row r="3" spans="1:12">
      <c r="A3" s="14"/>
      <c r="B3" s="14"/>
      <c r="C3" s="15">
        <v>42212</v>
      </c>
      <c r="D3" s="14">
        <v>143118</v>
      </c>
      <c r="E3" s="14" t="s">
        <v>52</v>
      </c>
      <c r="F3" s="14" t="s">
        <v>53</v>
      </c>
      <c r="G3" s="14">
        <v>7941</v>
      </c>
      <c r="H3" s="13">
        <f>G3-I3</f>
        <v>7920</v>
      </c>
      <c r="I3" s="14">
        <v>21</v>
      </c>
      <c r="J3" s="13">
        <f>H3-K3</f>
        <v>7920</v>
      </c>
      <c r="K3" s="14">
        <v>0</v>
      </c>
      <c r="L3" s="14" t="s">
        <v>54</v>
      </c>
    </row>
    <row r="4" spans="1:12">
      <c r="A4" s="14"/>
      <c r="B4" s="14"/>
      <c r="C4" s="15">
        <v>42215</v>
      </c>
      <c r="D4" s="14">
        <v>143199</v>
      </c>
      <c r="E4" s="14" t="s">
        <v>21</v>
      </c>
      <c r="F4" s="14" t="s">
        <v>29</v>
      </c>
      <c r="G4" s="14">
        <v>6290</v>
      </c>
      <c r="H4" s="13">
        <f>G4-I4</f>
        <v>6275</v>
      </c>
      <c r="I4" s="14">
        <v>15</v>
      </c>
      <c r="J4" s="13">
        <f>H4-K4</f>
        <v>6275</v>
      </c>
      <c r="K4" s="14">
        <v>0</v>
      </c>
      <c r="L4" s="14" t="s">
        <v>54</v>
      </c>
    </row>
    <row r="5" spans="1:12">
      <c r="A5" s="14"/>
      <c r="B5" s="14"/>
      <c r="C5" s="15">
        <v>42215</v>
      </c>
      <c r="D5" s="14">
        <v>143194</v>
      </c>
      <c r="E5" s="14" t="s">
        <v>52</v>
      </c>
      <c r="F5" s="14" t="s">
        <v>88</v>
      </c>
      <c r="G5" s="14">
        <v>7355</v>
      </c>
      <c r="H5" s="13">
        <f>G5-I5</f>
        <v>7337</v>
      </c>
      <c r="I5" s="14">
        <v>18</v>
      </c>
      <c r="J5" s="13">
        <f>H5-K5</f>
        <v>7337</v>
      </c>
      <c r="K5" s="14">
        <v>0</v>
      </c>
      <c r="L5" s="14" t="s">
        <v>54</v>
      </c>
    </row>
    <row r="6" spans="1:12">
      <c r="A6" s="14"/>
      <c r="B6" s="14"/>
      <c r="C6" s="15">
        <v>42172</v>
      </c>
      <c r="D6" s="14">
        <v>142390</v>
      </c>
      <c r="E6" s="14" t="s">
        <v>52</v>
      </c>
      <c r="F6" s="14" t="s">
        <v>60</v>
      </c>
      <c r="G6" s="14">
        <v>1501</v>
      </c>
      <c r="H6" s="14">
        <v>1497</v>
      </c>
      <c r="I6" s="14">
        <v>4</v>
      </c>
      <c r="J6" s="14">
        <v>1497</v>
      </c>
      <c r="K6" s="14">
        <v>0</v>
      </c>
      <c r="L6" s="14" t="s">
        <v>54</v>
      </c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Rejection Sep</vt:lpstr>
      <vt:lpstr>Rejection Jun to Aug</vt:lpstr>
      <vt:lpstr>shortage</vt:lpstr>
      <vt:lpstr>'Rejection Jun to Aug'!Print_Area</vt:lpstr>
      <vt:lpstr>'Rejection Sep'!Print_Area</vt:lpstr>
    </vt:vector>
  </TitlesOfParts>
  <Company>Decathlon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mkumar05</dc:creator>
  <cp:lastModifiedBy>kishorchand</cp:lastModifiedBy>
  <cp:lastPrinted>2015-09-25T13:22:22Z</cp:lastPrinted>
  <dcterms:created xsi:type="dcterms:W3CDTF">2015-05-06T11:48:59Z</dcterms:created>
  <dcterms:modified xsi:type="dcterms:W3CDTF">2015-11-02T03:51:05Z</dcterms:modified>
</cp:coreProperties>
</file>